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7656" windowHeight="2808" tabRatio="824" activeTab="3"/>
  </bookViews>
  <sheets>
    <sheet name="100 M par.bėg." sheetId="1" r:id="rId1"/>
    <sheet name="100 M F" sheetId="14" r:id="rId2"/>
    <sheet name="100 V par.bėg." sheetId="4" r:id="rId3"/>
    <sheet name="100 V F" sheetId="18" r:id="rId4"/>
    <sheet name="200 V beg" sheetId="15" r:id="rId5"/>
    <sheet name="200 V suvestinė" sheetId="16" r:id="rId6"/>
    <sheet name="400 M bėg." sheetId="8" r:id="rId7"/>
    <sheet name="800 V bėgimai" sheetId="11" r:id="rId8"/>
    <sheet name="1500 V" sheetId="6" r:id="rId9"/>
    <sheet name="400bb M bėg." sheetId="10" r:id="rId10"/>
    <sheet name="Aukstis M " sheetId="9" r:id="rId11"/>
    <sheet name="Aukstis V" sheetId="17" r:id="rId12"/>
    <sheet name="Tolis M" sheetId="12" r:id="rId13"/>
    <sheet name="Tolis V" sheetId="7" r:id="rId14"/>
    <sheet name="Trisuolis M" sheetId="19" r:id="rId15"/>
    <sheet name="Diskas M" sheetId="13" r:id="rId16"/>
    <sheet name="Diskas V" sheetId="3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9" l="1"/>
  <c r="I14" i="19"/>
  <c r="Q12" i="19"/>
  <c r="Q13" i="19" s="1"/>
  <c r="Q10" i="19"/>
  <c r="Q11" i="19" s="1"/>
  <c r="Q8" i="19"/>
  <c r="Q9" i="19" s="1"/>
  <c r="R8" i="19" l="1"/>
  <c r="I10" i="19"/>
  <c r="R10" i="19"/>
  <c r="I12" i="19"/>
  <c r="I8" i="19"/>
  <c r="R12" i="19"/>
  <c r="P19" i="18"/>
  <c r="P18" i="18"/>
  <c r="I18" i="18"/>
  <c r="P17" i="18"/>
  <c r="I17" i="18"/>
  <c r="P15" i="18"/>
  <c r="P11" i="18"/>
  <c r="P13" i="18"/>
  <c r="I13" i="18"/>
  <c r="P8" i="18"/>
  <c r="I8" i="18"/>
  <c r="P10" i="18"/>
  <c r="P12" i="18"/>
  <c r="P14" i="18"/>
  <c r="T9" i="17" l="1"/>
  <c r="I9" i="17"/>
  <c r="T8" i="17"/>
  <c r="I8" i="17"/>
  <c r="Q8" i="16"/>
  <c r="I8" i="16"/>
  <c r="Q9" i="16"/>
  <c r="I9" i="16"/>
  <c r="Q10" i="16"/>
  <c r="I10" i="16"/>
  <c r="Q11" i="16"/>
  <c r="I11" i="16"/>
  <c r="Q13" i="16"/>
  <c r="I13" i="16"/>
  <c r="Q16" i="16"/>
  <c r="I16" i="16"/>
  <c r="Q12" i="16"/>
  <c r="I12" i="16"/>
  <c r="Q18" i="16"/>
  <c r="Q17" i="16"/>
  <c r="I17" i="16"/>
  <c r="Q15" i="16"/>
  <c r="I15" i="16"/>
  <c r="Q14" i="16"/>
  <c r="I14" i="16"/>
  <c r="Q22" i="15"/>
  <c r="Q21" i="15"/>
  <c r="I21" i="15"/>
  <c r="Q20" i="15"/>
  <c r="I20" i="15"/>
  <c r="Q19" i="15"/>
  <c r="I19" i="15"/>
  <c r="Q18" i="15"/>
  <c r="I18" i="15"/>
  <c r="Q17" i="15"/>
  <c r="I17" i="15"/>
  <c r="Q13" i="15"/>
  <c r="I13" i="15"/>
  <c r="Q12" i="15"/>
  <c r="I12" i="15"/>
  <c r="Q11" i="15"/>
  <c r="Q10" i="15"/>
  <c r="I10" i="15"/>
  <c r="Q9" i="15"/>
  <c r="I9" i="15"/>
  <c r="Q8" i="15"/>
  <c r="I8" i="15"/>
  <c r="P17" i="14" l="1"/>
  <c r="I17" i="14"/>
  <c r="P15" i="14"/>
  <c r="I15" i="14"/>
  <c r="P14" i="14"/>
  <c r="I14" i="14"/>
  <c r="P11" i="14"/>
  <c r="P9" i="14"/>
  <c r="I9" i="14"/>
  <c r="P8" i="14"/>
  <c r="P10" i="14"/>
  <c r="I10" i="14"/>
  <c r="P12" i="14"/>
  <c r="I12" i="14"/>
  <c r="P13" i="14"/>
  <c r="Q9" i="13" l="1"/>
  <c r="R9" i="13" s="1"/>
  <c r="Q13" i="13"/>
  <c r="R13" i="13" s="1"/>
  <c r="Q10" i="13"/>
  <c r="R10" i="13" s="1"/>
  <c r="Q11" i="13"/>
  <c r="R11" i="13" s="1"/>
  <c r="Q12" i="13"/>
  <c r="R12" i="13" s="1"/>
  <c r="Q14" i="13"/>
  <c r="R14" i="13" s="1"/>
  <c r="I14" i="13" l="1"/>
  <c r="I11" i="13"/>
  <c r="I13" i="13"/>
  <c r="I12" i="13"/>
  <c r="I10" i="13"/>
  <c r="I9" i="13"/>
  <c r="A19" i="12" l="1"/>
  <c r="Q18" i="12"/>
  <c r="Q19" i="12" s="1"/>
  <c r="R19" i="12" s="1"/>
  <c r="Q16" i="12"/>
  <c r="Q17" i="12" s="1"/>
  <c r="R17" i="12" s="1"/>
  <c r="A16" i="12"/>
  <c r="A17" i="12" s="1"/>
  <c r="A15" i="12"/>
  <c r="Q14" i="12"/>
  <c r="I14" i="12" s="1"/>
  <c r="Q12" i="12"/>
  <c r="R12" i="12" s="1"/>
  <c r="A12" i="12"/>
  <c r="A13" i="12" s="1"/>
  <c r="A11" i="12"/>
  <c r="Q10" i="12"/>
  <c r="Q11" i="12" s="1"/>
  <c r="R11" i="12" s="1"/>
  <c r="A9" i="12"/>
  <c r="Q8" i="12"/>
  <c r="Q9" i="12" s="1"/>
  <c r="R9" i="12" s="1"/>
  <c r="Q13" i="12" l="1"/>
  <c r="R13" i="12" s="1"/>
  <c r="R14" i="12"/>
  <c r="I12" i="12"/>
  <c r="Q15" i="12"/>
  <c r="R15" i="12" s="1"/>
  <c r="I8" i="12"/>
  <c r="R8" i="12"/>
  <c r="I10" i="12"/>
  <c r="R10" i="12"/>
  <c r="I16" i="12"/>
  <c r="R16" i="12"/>
  <c r="I18" i="12"/>
  <c r="R18" i="12"/>
  <c r="K13" i="11" l="1"/>
  <c r="I13" i="11"/>
  <c r="K12" i="11"/>
  <c r="I12" i="11"/>
  <c r="K11" i="11"/>
  <c r="I11" i="11"/>
  <c r="K10" i="11"/>
  <c r="I10" i="11"/>
  <c r="K9" i="11"/>
  <c r="I9" i="11"/>
  <c r="K8" i="11"/>
  <c r="I8" i="11"/>
  <c r="L10" i="10" l="1"/>
  <c r="L9" i="10"/>
  <c r="I9" i="10"/>
  <c r="L8" i="10"/>
  <c r="I8" i="10"/>
  <c r="T8" i="9" l="1"/>
  <c r="I8" i="9"/>
  <c r="T10" i="9"/>
  <c r="I10" i="9"/>
  <c r="T9" i="9"/>
  <c r="I9" i="9"/>
  <c r="L10" i="8" l="1"/>
  <c r="I10" i="8"/>
  <c r="L9" i="8"/>
  <c r="I9" i="8"/>
  <c r="L8" i="8"/>
  <c r="I8" i="8"/>
  <c r="Q20" i="7"/>
  <c r="Q21" i="7" s="1"/>
  <c r="R21" i="7" s="1"/>
  <c r="A21" i="7"/>
  <c r="A19" i="7"/>
  <c r="R18" i="7"/>
  <c r="Q18" i="7"/>
  <c r="Q19" i="7" s="1"/>
  <c r="R19" i="7" s="1"/>
  <c r="I18" i="7"/>
  <c r="Q16" i="7"/>
  <c r="Q17" i="7" s="1"/>
  <c r="R17" i="7" s="1"/>
  <c r="I16" i="7"/>
  <c r="Q14" i="7"/>
  <c r="Q15" i="7" s="1"/>
  <c r="R15" i="7" s="1"/>
  <c r="Q12" i="7"/>
  <c r="R12" i="7" s="1"/>
  <c r="Q10" i="7"/>
  <c r="Q11" i="7" s="1"/>
  <c r="R11" i="7" s="1"/>
  <c r="Q8" i="7"/>
  <c r="Q9" i="7" s="1"/>
  <c r="R9" i="7" s="1"/>
  <c r="A8" i="7"/>
  <c r="A9" i="7" s="1"/>
  <c r="R16" i="7" l="1"/>
  <c r="Q13" i="7"/>
  <c r="R13" i="7" s="1"/>
  <c r="R8" i="7"/>
  <c r="A10" i="7"/>
  <c r="A12" i="7" s="1"/>
  <c r="I12" i="7"/>
  <c r="I8" i="7"/>
  <c r="A13" i="7"/>
  <c r="A14" i="7"/>
  <c r="I10" i="7"/>
  <c r="R10" i="7"/>
  <c r="I14" i="7"/>
  <c r="R14" i="7"/>
  <c r="I20" i="7"/>
  <c r="R20" i="7"/>
  <c r="A11" i="7" l="1"/>
  <c r="A16" i="7"/>
  <c r="A17" i="7" s="1"/>
  <c r="A15" i="7"/>
  <c r="K11" i="6" l="1"/>
  <c r="I11" i="6"/>
  <c r="K10" i="6"/>
  <c r="I10" i="6"/>
  <c r="K9" i="6"/>
  <c r="I9" i="6"/>
  <c r="K8" i="6"/>
  <c r="I8" i="6"/>
  <c r="P24" i="4" l="1"/>
  <c r="I24" i="4"/>
  <c r="P23" i="4"/>
  <c r="I23" i="4"/>
  <c r="P22" i="4"/>
  <c r="I22" i="4"/>
  <c r="P21" i="4"/>
  <c r="P20" i="4"/>
  <c r="I20" i="4"/>
  <c r="P19" i="4"/>
  <c r="I19" i="4"/>
  <c r="P14" i="4"/>
  <c r="I14" i="4"/>
  <c r="P13" i="4"/>
  <c r="I13" i="4"/>
  <c r="P12" i="4"/>
  <c r="I12" i="4"/>
  <c r="P11" i="4"/>
  <c r="I11" i="4"/>
  <c r="P10" i="4"/>
  <c r="I10" i="4"/>
  <c r="P9" i="4"/>
  <c r="I9" i="4"/>
  <c r="Q11" i="3" l="1"/>
  <c r="R11" i="3" s="1"/>
  <c r="Q8" i="3"/>
  <c r="R8" i="3" s="1"/>
  <c r="Q10" i="3"/>
  <c r="R10" i="3" s="1"/>
  <c r="Q9" i="3"/>
  <c r="R9" i="3" s="1"/>
  <c r="I10" i="3" l="1"/>
  <c r="I11" i="3"/>
  <c r="I9" i="3"/>
  <c r="I8" i="3"/>
  <c r="P22" i="1" l="1"/>
  <c r="I22" i="1"/>
  <c r="P21" i="1"/>
  <c r="I21" i="1"/>
  <c r="P20" i="1"/>
  <c r="I20" i="1"/>
  <c r="P19" i="1"/>
  <c r="I19" i="1"/>
  <c r="P18" i="1"/>
  <c r="I18" i="1"/>
  <c r="P17" i="1"/>
  <c r="I17" i="1"/>
  <c r="P13" i="1"/>
  <c r="I13" i="1"/>
  <c r="P12" i="1"/>
  <c r="I12" i="1"/>
  <c r="P11" i="1"/>
  <c r="I11" i="1"/>
  <c r="P10" i="1"/>
  <c r="I10" i="1"/>
  <c r="P9" i="1"/>
  <c r="I9" i="1"/>
  <c r="P8" i="1"/>
  <c r="I8" i="1"/>
</calcChain>
</file>

<file path=xl/sharedStrings.xml><?xml version="1.0" encoding="utf-8"?>
<sst xmlns="http://schemas.openxmlformats.org/spreadsheetml/2006/main" count="1287" uniqueCount="414">
  <si>
    <t>TRADICINĖS SPORTO KLUBO COSMA VASAROS TAURĖS VARŽYBOS</t>
  </si>
  <si>
    <t>2021 m. birželio 29 d., Vilnius</t>
  </si>
  <si>
    <t>100 m bėgimas moterims</t>
  </si>
  <si>
    <t>bėgimas iš</t>
  </si>
  <si>
    <t>Takas</t>
  </si>
  <si>
    <t>Nr.</t>
  </si>
  <si>
    <t>Vardas</t>
  </si>
  <si>
    <t>Pavardė</t>
  </si>
  <si>
    <t>Gim.data</t>
  </si>
  <si>
    <t>Miestas</t>
  </si>
  <si>
    <t>SUC</t>
  </si>
  <si>
    <t>Klubas</t>
  </si>
  <si>
    <t>Taškai</t>
  </si>
  <si>
    <t>Par.bėg.</t>
  </si>
  <si>
    <t>Vėjas</t>
  </si>
  <si>
    <t>R.l.</t>
  </si>
  <si>
    <t>Finalas</t>
  </si>
  <si>
    <t>Kv.l.</t>
  </si>
  <si>
    <t>Treneris</t>
  </si>
  <si>
    <t>Gabija</t>
  </si>
  <si>
    <t>Stočkutė</t>
  </si>
  <si>
    <t>1998-06-02</t>
  </si>
  <si>
    <t>Kaunas</t>
  </si>
  <si>
    <t>"Startas"</t>
  </si>
  <si>
    <t>COSMA</t>
  </si>
  <si>
    <t>DNS</t>
  </si>
  <si>
    <t>N. Gedgaudienė</t>
  </si>
  <si>
    <t>-</t>
  </si>
  <si>
    <t>Neda</t>
  </si>
  <si>
    <t>Tumasonytė</t>
  </si>
  <si>
    <t>2001-05-16</t>
  </si>
  <si>
    <t>Kaunas, Telšiai</t>
  </si>
  <si>
    <t>J.Čižauskas, L.Kaveckienė</t>
  </si>
  <si>
    <t>12.90</t>
  </si>
  <si>
    <t>Aistė</t>
  </si>
  <si>
    <t>Unskinaitė</t>
  </si>
  <si>
    <t>1998-01-02</t>
  </si>
  <si>
    <t>Kaunas, Klaipėda</t>
  </si>
  <si>
    <t>„Be1“</t>
  </si>
  <si>
    <t>J.Čižauskas, D.Senkus</t>
  </si>
  <si>
    <t>12,04</t>
  </si>
  <si>
    <t>Deimantė</t>
  </si>
  <si>
    <t>Rimkutė</t>
  </si>
  <si>
    <t>2000-10-12</t>
  </si>
  <si>
    <t>LSU</t>
  </si>
  <si>
    <t>J.Čižauskas</t>
  </si>
  <si>
    <t>12.77</t>
  </si>
  <si>
    <t>Dominyka</t>
  </si>
  <si>
    <t>Leskauskaitė</t>
  </si>
  <si>
    <t>1999-12-24</t>
  </si>
  <si>
    <t>Alytus</t>
  </si>
  <si>
    <t>ASRC</t>
  </si>
  <si>
    <t>Ž.Leskauskas</t>
  </si>
  <si>
    <t>Juana</t>
  </si>
  <si>
    <t>Beganskaitė</t>
  </si>
  <si>
    <t>2001-01-23</t>
  </si>
  <si>
    <t>Vilnius</t>
  </si>
  <si>
    <t>VMSC</t>
  </si>
  <si>
    <t>Midlongas</t>
  </si>
  <si>
    <t>J.Strumskytė-Razgūnė</t>
  </si>
  <si>
    <t>13.10</t>
  </si>
  <si>
    <t>Rugilė</t>
  </si>
  <si>
    <t>Tolvaišaitė</t>
  </si>
  <si>
    <t>1999-03-27</t>
  </si>
  <si>
    <t>13.67</t>
  </si>
  <si>
    <t>Akvilė</t>
  </si>
  <si>
    <t>Andriukaitytė</t>
  </si>
  <si>
    <t>2000-03-09</t>
  </si>
  <si>
    <t xml:space="preserve">COSMA </t>
  </si>
  <si>
    <t>M. Skrabulis, R.Jakubauskas</t>
  </si>
  <si>
    <t>11,68</t>
  </si>
  <si>
    <t>Silvija</t>
  </si>
  <si>
    <t>Baubonytė</t>
  </si>
  <si>
    <t>1996-11-09</t>
  </si>
  <si>
    <t>12.58, 12.49w</t>
  </si>
  <si>
    <t>Jonė</t>
  </si>
  <si>
    <t>Marozaitė</t>
  </si>
  <si>
    <t>2003-07-11</t>
  </si>
  <si>
    <t>D.Skirmantienė, T.Krasauskienė</t>
  </si>
  <si>
    <t>12.95</t>
  </si>
  <si>
    <t>Vieta</t>
  </si>
  <si>
    <t>Disko metimas vyrams</t>
  </si>
  <si>
    <t>Bandymai</t>
  </si>
  <si>
    <t>Eilė</t>
  </si>
  <si>
    <t>Rez.</t>
  </si>
  <si>
    <t>Aleksas</t>
  </si>
  <si>
    <t>Abromavičius</t>
  </si>
  <si>
    <t>1984-12-06</t>
  </si>
  <si>
    <t>"Jusis Training"</t>
  </si>
  <si>
    <t>X</t>
  </si>
  <si>
    <t>M.Jusis, P.Gelažius</t>
  </si>
  <si>
    <t>Martynas</t>
  </si>
  <si>
    <t>Alekna</t>
  </si>
  <si>
    <t>2000-08-25</t>
  </si>
  <si>
    <t>M.Jusis</t>
  </si>
  <si>
    <t>Andrius</t>
  </si>
  <si>
    <t>Gudžius</t>
  </si>
  <si>
    <t>1991-02-14</t>
  </si>
  <si>
    <t>V.Kidykas</t>
  </si>
  <si>
    <t>Domantas</t>
  </si>
  <si>
    <t>Poška</t>
  </si>
  <si>
    <t>1996-01-10</t>
  </si>
  <si>
    <t>Kaunas, Vilnius</t>
  </si>
  <si>
    <t>"Startas", VU</t>
  </si>
  <si>
    <t>R.Ubartas, V.Kidykas</t>
  </si>
  <si>
    <t>(įrankio svoris 1,75 kg)</t>
  </si>
  <si>
    <t>Mykolas</t>
  </si>
  <si>
    <t>2002-09-18</t>
  </si>
  <si>
    <t xml:space="preserve">Vieta </t>
  </si>
  <si>
    <t>100 m bėgimas vyrams</t>
  </si>
  <si>
    <t>Litvinas</t>
  </si>
  <si>
    <t>1998-12-01</t>
  </si>
  <si>
    <t>VU</t>
  </si>
  <si>
    <t>J. Armonienė</t>
  </si>
  <si>
    <t>Arnas</t>
  </si>
  <si>
    <t>Žuklija</t>
  </si>
  <si>
    <t>2000-04-05</t>
  </si>
  <si>
    <t>Giedrius</t>
  </si>
  <si>
    <t>Rupeika</t>
  </si>
  <si>
    <t>1992-09-15</t>
  </si>
  <si>
    <t>M. Skrabulis</t>
  </si>
  <si>
    <t>10,83</t>
  </si>
  <si>
    <t>Kristupas</t>
  </si>
  <si>
    <t>Seikauskas</t>
  </si>
  <si>
    <t>2001-05-07</t>
  </si>
  <si>
    <t>Startas</t>
  </si>
  <si>
    <t>"Žvaigždė"</t>
  </si>
  <si>
    <t>M.Vadeikis, A.Dobregienė</t>
  </si>
  <si>
    <t>10.61</t>
  </si>
  <si>
    <t>Nojus</t>
  </si>
  <si>
    <t>Budavičius</t>
  </si>
  <si>
    <t>1999-05-14</t>
  </si>
  <si>
    <t>VMSC, VU</t>
  </si>
  <si>
    <t>Kipras</t>
  </si>
  <si>
    <t>Žukauskas</t>
  </si>
  <si>
    <t>2003-04-21</t>
  </si>
  <si>
    <t>Rytis</t>
  </si>
  <si>
    <t>Ašmena</t>
  </si>
  <si>
    <t>2001-06-29</t>
  </si>
  <si>
    <t>Elektrėnai, Kaunas</t>
  </si>
  <si>
    <t>ESC, "Startas"</t>
  </si>
  <si>
    <t>A.Gavėnas, A.Valatkevičius</t>
  </si>
  <si>
    <t>11.93</t>
  </si>
  <si>
    <t>Dominykas</t>
  </si>
  <si>
    <t>Trijonis</t>
  </si>
  <si>
    <t>2001-01-26</t>
  </si>
  <si>
    <t>DQ</t>
  </si>
  <si>
    <t>E. Žiupkienė, M. Skrabulis</t>
  </si>
  <si>
    <t>11,02</t>
  </si>
  <si>
    <t>Kostas</t>
  </si>
  <si>
    <t>Skrabulis</t>
  </si>
  <si>
    <t>1992-08-04</t>
  </si>
  <si>
    <t>10,81</t>
  </si>
  <si>
    <t>Danas</t>
  </si>
  <si>
    <t>Sodaitis</t>
  </si>
  <si>
    <t>1989-04-25</t>
  </si>
  <si>
    <t>11,14</t>
  </si>
  <si>
    <t>Arminas</t>
  </si>
  <si>
    <t>Šeštokas</t>
  </si>
  <si>
    <t>2001-04-15</t>
  </si>
  <si>
    <t>ASRC, VU</t>
  </si>
  <si>
    <t>J. Armonienė, V. Šmidtas</t>
  </si>
  <si>
    <t>11.36w</t>
  </si>
  <si>
    <t>KSM</t>
  </si>
  <si>
    <t>1500 m bėgimas vyrams</t>
  </si>
  <si>
    <t>Rezultatas</t>
  </si>
  <si>
    <t>Simas</t>
  </si>
  <si>
    <t>Bertašius</t>
  </si>
  <si>
    <t>1993-10-31</t>
  </si>
  <si>
    <t>Vilnius, Raseiniai</t>
  </si>
  <si>
    <t>J.Garalevičius, E. Petrokas, D. Svitojūtė</t>
  </si>
  <si>
    <t>Lukas</t>
  </si>
  <si>
    <t>Tarasevičius</t>
  </si>
  <si>
    <t>1994-06-30</t>
  </si>
  <si>
    <t>Švenčionys, Alytus</t>
  </si>
  <si>
    <t>ŠRSC</t>
  </si>
  <si>
    <t>sk.Aitvaras</t>
  </si>
  <si>
    <t>Z.Zenkevičius A.Klebauskas</t>
  </si>
  <si>
    <t>1993-11-09</t>
  </si>
  <si>
    <t>F.O.C.U.S. running</t>
  </si>
  <si>
    <t>P.Rakštikas</t>
  </si>
  <si>
    <t xml:space="preserve">Laimonas </t>
  </si>
  <si>
    <t>Strikaitis</t>
  </si>
  <si>
    <t>1987-11-09</t>
  </si>
  <si>
    <t>Šuolis į tolį vyrams</t>
  </si>
  <si>
    <t>Janis</t>
  </si>
  <si>
    <t>Leitis</t>
  </si>
  <si>
    <t>1989-04-13</t>
  </si>
  <si>
    <t>Latvija</t>
  </si>
  <si>
    <t>U.Kurzemnieks</t>
  </si>
  <si>
    <t xml:space="preserve">Tomas </t>
  </si>
  <si>
    <t>Lotužis</t>
  </si>
  <si>
    <t>1992-12-30</t>
  </si>
  <si>
    <t>Vilnius,Skuodas</t>
  </si>
  <si>
    <t>K.Šapka,A.Donėla</t>
  </si>
  <si>
    <t>Algirdas</t>
  </si>
  <si>
    <t>Strelčiūnas</t>
  </si>
  <si>
    <t>2000-08-21</t>
  </si>
  <si>
    <t>Pasvalys</t>
  </si>
  <si>
    <t>SM</t>
  </si>
  <si>
    <t>' Lėvuo''</t>
  </si>
  <si>
    <t>E.Žilys</t>
  </si>
  <si>
    <t>Laurynas</t>
  </si>
  <si>
    <t>Vičas</t>
  </si>
  <si>
    <t>1996-06-15</t>
  </si>
  <si>
    <t xml:space="preserve"> Vilnius,Palanga</t>
  </si>
  <si>
    <t>A.Tolstiks,A.Bajoras</t>
  </si>
  <si>
    <t>Artūras</t>
  </si>
  <si>
    <t>Raklevičius</t>
  </si>
  <si>
    <t>1999-05-31</t>
  </si>
  <si>
    <t>Dobrega</t>
  </si>
  <si>
    <t>1999-05-03</t>
  </si>
  <si>
    <t>Airidas</t>
  </si>
  <si>
    <t>Zabaras</t>
  </si>
  <si>
    <t>2003-01-12</t>
  </si>
  <si>
    <t>Šiauliai</t>
  </si>
  <si>
    <t>ŠLASC,ŠŠG</t>
  </si>
  <si>
    <t>J. Baikštienė</t>
  </si>
  <si>
    <t xml:space="preserve">A.Tolstiks, </t>
  </si>
  <si>
    <t>I.Krakoviak-Tolstika</t>
  </si>
  <si>
    <t>400 m bėgimas moterims</t>
  </si>
  <si>
    <t>Agnė</t>
  </si>
  <si>
    <t>Šerkšnienė</t>
  </si>
  <si>
    <t>1988-02-18</t>
  </si>
  <si>
    <t>F.Zberg, N.Sabaliauskienė</t>
  </si>
  <si>
    <t>Eva</t>
  </si>
  <si>
    <t>Misiūnaitė</t>
  </si>
  <si>
    <t>1991-12-04</t>
  </si>
  <si>
    <t>M.Skrabulis, M.Vadeikis</t>
  </si>
  <si>
    <t>Eglė</t>
  </si>
  <si>
    <t>Vaitulevičiūtė</t>
  </si>
  <si>
    <t>2002-06-09</t>
  </si>
  <si>
    <t>P.Žukienė, V.Kozlov</t>
  </si>
  <si>
    <t>Šuolis į aukštį moterims</t>
  </si>
  <si>
    <t>Olivija</t>
  </si>
  <si>
    <t>Vaitaitytė</t>
  </si>
  <si>
    <t>2002-02-10</t>
  </si>
  <si>
    <t>E. Žiupkienė</t>
  </si>
  <si>
    <t>Urtė</t>
  </si>
  <si>
    <t>Baikštytė</t>
  </si>
  <si>
    <t>1999-05-08</t>
  </si>
  <si>
    <t>ŠLASC</t>
  </si>
  <si>
    <t>O</t>
  </si>
  <si>
    <t>XO</t>
  </si>
  <si>
    <t>XXX</t>
  </si>
  <si>
    <t>Beatričė</t>
  </si>
  <si>
    <t>Juškevičiūtė</t>
  </si>
  <si>
    <t>2000-01-10</t>
  </si>
  <si>
    <t>XXO</t>
  </si>
  <si>
    <t>Airinė</t>
  </si>
  <si>
    <t>Palšytė</t>
  </si>
  <si>
    <t>1992-07-13</t>
  </si>
  <si>
    <t>T.Krasauskienė</t>
  </si>
  <si>
    <t>400 m b/bėgimas moterims</t>
  </si>
  <si>
    <t>Modesta  Justė</t>
  </si>
  <si>
    <t>Morauskaitė</t>
  </si>
  <si>
    <t>1995-10-02</t>
  </si>
  <si>
    <t>I.Jefimova, R. Blanquer</t>
  </si>
  <si>
    <t>Karina</t>
  </si>
  <si>
    <t>Sorkina</t>
  </si>
  <si>
    <t>2001-09-03</t>
  </si>
  <si>
    <t>S.Liepinaitis, T.Krasauskienė</t>
  </si>
  <si>
    <t>DNF</t>
  </si>
  <si>
    <t>800 m bėgimas vyrams</t>
  </si>
  <si>
    <t>Eduardas Rimas</t>
  </si>
  <si>
    <t>Survilas</t>
  </si>
  <si>
    <t>2000-07-28</t>
  </si>
  <si>
    <t>LSR</t>
  </si>
  <si>
    <t>J.Žakaitis</t>
  </si>
  <si>
    <t>Mindaugas</t>
  </si>
  <si>
    <t>Striokas</t>
  </si>
  <si>
    <t>1991-01-26</t>
  </si>
  <si>
    <t>J.Garalevičius,  D. Svitojūtė</t>
  </si>
  <si>
    <t>Gabrėnas</t>
  </si>
  <si>
    <t>1994-08-23</t>
  </si>
  <si>
    <t>Justinas</t>
  </si>
  <si>
    <t>Laurinaitis</t>
  </si>
  <si>
    <t>1996-05-16</t>
  </si>
  <si>
    <t>Vilnius, Klaipėda</t>
  </si>
  <si>
    <t>VMSC,VGTU</t>
  </si>
  <si>
    <t>J.Garalevičius, L.Bružas, D. Svitojūtė</t>
  </si>
  <si>
    <t>Rokas</t>
  </si>
  <si>
    <t>Elektrėnai</t>
  </si>
  <si>
    <t>ESC, VU</t>
  </si>
  <si>
    <t>A.Valatkevičius, J.Žakaitis</t>
  </si>
  <si>
    <t>Marius</t>
  </si>
  <si>
    <t>Jašelskis</t>
  </si>
  <si>
    <t>1992-04-25</t>
  </si>
  <si>
    <t>I.Krakoviak-Tolstika, J.Garalevičius</t>
  </si>
  <si>
    <t>2002-09-24</t>
  </si>
  <si>
    <t xml:space="preserve">Švenčionys </t>
  </si>
  <si>
    <t>Šuolis į tolį moterims</t>
  </si>
  <si>
    <t>Jogailė</t>
  </si>
  <si>
    <t>Petrokaitė</t>
  </si>
  <si>
    <t>1995-09-30</t>
  </si>
  <si>
    <t>Raseiniai</t>
  </si>
  <si>
    <t>KKSC</t>
  </si>
  <si>
    <t>"Šokliukas"</t>
  </si>
  <si>
    <t>E.Petrokas</t>
  </si>
  <si>
    <t>Mara</t>
  </si>
  <si>
    <t>Griva</t>
  </si>
  <si>
    <t>1989-08-04</t>
  </si>
  <si>
    <t>GS Trentino Valsugana</t>
  </si>
  <si>
    <t>M.Griva</t>
  </si>
  <si>
    <t>Austė</t>
  </si>
  <si>
    <t>Macijauskaitė</t>
  </si>
  <si>
    <t>2000-08-18</t>
  </si>
  <si>
    <t>M.Vadeikis</t>
  </si>
  <si>
    <t>Elzė Viktorija</t>
  </si>
  <si>
    <t>Kazlauskaitė</t>
  </si>
  <si>
    <t>2001-10-18</t>
  </si>
  <si>
    <t>Gintarė</t>
  </si>
  <si>
    <t>Balčiūtė</t>
  </si>
  <si>
    <t>2001-11-30</t>
  </si>
  <si>
    <t>K.Šapka</t>
  </si>
  <si>
    <t>Disko metimas moterims</t>
  </si>
  <si>
    <t>Oksana</t>
  </si>
  <si>
    <t>Dobrovolskaja</t>
  </si>
  <si>
    <t>1996-02-06</t>
  </si>
  <si>
    <t>LPAK</t>
  </si>
  <si>
    <t>R.Plungė</t>
  </si>
  <si>
    <t>Zarankaitė</t>
  </si>
  <si>
    <t>2000-12-22</t>
  </si>
  <si>
    <t>Utena</t>
  </si>
  <si>
    <t>UDSC</t>
  </si>
  <si>
    <t>ULAK</t>
  </si>
  <si>
    <t>V.Zarankienė</t>
  </si>
  <si>
    <t>Sonata</t>
  </si>
  <si>
    <t>Rudytė</t>
  </si>
  <si>
    <t>2001-02-14</t>
  </si>
  <si>
    <t>Vilnius-Rokiškis</t>
  </si>
  <si>
    <t xml:space="preserve">J.Radžius, R.Šinkūnas </t>
  </si>
  <si>
    <t>Zinaida</t>
  </si>
  <si>
    <t>Sendriūtė</t>
  </si>
  <si>
    <t>1984-12-20</t>
  </si>
  <si>
    <t>Skuodas</t>
  </si>
  <si>
    <t>SKKSC</t>
  </si>
  <si>
    <t>A.Jasmontas</t>
  </si>
  <si>
    <t xml:space="preserve">Agnė </t>
  </si>
  <si>
    <t>Jonkutė</t>
  </si>
  <si>
    <t>1999-03-13</t>
  </si>
  <si>
    <t>Vilnius-Joniškis</t>
  </si>
  <si>
    <t>J.Radžius</t>
  </si>
  <si>
    <t>Ieva</t>
  </si>
  <si>
    <t>1994-11-23</t>
  </si>
  <si>
    <t>200 m bėgimas vyrams</t>
  </si>
  <si>
    <t>Jevgenij</t>
  </si>
  <si>
    <t>Kirilenko</t>
  </si>
  <si>
    <t>1986-02-16</t>
  </si>
  <si>
    <t>G.Michniova</t>
  </si>
  <si>
    <t>Kaminskas</t>
  </si>
  <si>
    <t>1998-06-29</t>
  </si>
  <si>
    <t>A.Janauskas</t>
  </si>
  <si>
    <t>26,61</t>
  </si>
  <si>
    <t>Vrašinskas</t>
  </si>
  <si>
    <t>23.34</t>
  </si>
  <si>
    <t>25,75</t>
  </si>
  <si>
    <t>Olegas</t>
  </si>
  <si>
    <t>Ivanikovas</t>
  </si>
  <si>
    <t>1999-11-17</t>
  </si>
  <si>
    <t>Julius</t>
  </si>
  <si>
    <t>Kalindra</t>
  </si>
  <si>
    <t>I.Krakovaik-Tolstika</t>
  </si>
  <si>
    <t>23,03</t>
  </si>
  <si>
    <t>Daniel</t>
  </si>
  <si>
    <t>Golovacki</t>
  </si>
  <si>
    <t>1996-02-12</t>
  </si>
  <si>
    <t>Švenčionys,Kaunas</t>
  </si>
  <si>
    <t>KMK</t>
  </si>
  <si>
    <t>G.Michniova,N.Sabaliauskienė</t>
  </si>
  <si>
    <t>22.82, 22.78w</t>
  </si>
  <si>
    <t>Einius</t>
  </si>
  <si>
    <t>Trumpa</t>
  </si>
  <si>
    <t>1998-06-23</t>
  </si>
  <si>
    <t>Kaunas, Rokiškis</t>
  </si>
  <si>
    <t>V.Čereška, A.Gavėnas</t>
  </si>
  <si>
    <t>22.20</t>
  </si>
  <si>
    <t>Gediminas</t>
  </si>
  <si>
    <t>Truskauskas</t>
  </si>
  <si>
    <t>20,48</t>
  </si>
  <si>
    <t>21.83</t>
  </si>
  <si>
    <t>Šuolis į aukštį vyrams</t>
  </si>
  <si>
    <t>Adrijus</t>
  </si>
  <si>
    <t>Glebauskas</t>
  </si>
  <si>
    <t>1994-11-20</t>
  </si>
  <si>
    <t>Kaunas, Kėdainiai</t>
  </si>
  <si>
    <t>0</t>
  </si>
  <si>
    <t>X0</t>
  </si>
  <si>
    <t>XX0</t>
  </si>
  <si>
    <t>A.Gavelytė, A.Baranauskas</t>
  </si>
  <si>
    <t>Augustas</t>
  </si>
  <si>
    <t>Bukauskas</t>
  </si>
  <si>
    <t>2001-11-09</t>
  </si>
  <si>
    <t>Matas</t>
  </si>
  <si>
    <t>Adamonis</t>
  </si>
  <si>
    <t>1998-06-26</t>
  </si>
  <si>
    <t xml:space="preserve">Startas' </t>
  </si>
  <si>
    <t>B1</t>
  </si>
  <si>
    <t xml:space="preserve">I. Jakubaitytė </t>
  </si>
  <si>
    <t>Tomas</t>
  </si>
  <si>
    <t xml:space="preserve">Sabašinskas </t>
  </si>
  <si>
    <t>2000-03-15</t>
  </si>
  <si>
    <t>Vytautas</t>
  </si>
  <si>
    <t>Savickas</t>
  </si>
  <si>
    <t>1998-10-04</t>
  </si>
  <si>
    <t>Suvestinė</t>
  </si>
  <si>
    <t>Trišuolis moterys</t>
  </si>
  <si>
    <t>Dovilė</t>
  </si>
  <si>
    <t>Kilty</t>
  </si>
  <si>
    <t>1993-07-14</t>
  </si>
  <si>
    <t>J. Tribienė</t>
  </si>
  <si>
    <t>Emilija</t>
  </si>
  <si>
    <t>Strupaitė</t>
  </si>
  <si>
    <t>2002-10-10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</si>
</sst>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#,##0\ &quot;Lt&quot;;[Red]\-#,##0\ &quot;Lt&quot;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yyyy\-mm\-dd;@"/>
    <numFmt numFmtId="168" formatCode="0.0"/>
    <numFmt numFmtId="169" formatCode="0.000"/>
    <numFmt numFmtId="170" formatCode="#,##0;\-#,##0;&quot;-&quot;"/>
    <numFmt numFmtId="171" formatCode="#,##0;\-#,##0;\-"/>
    <numFmt numFmtId="172" formatCode="#,##0.00;\-#,##0.00;&quot;-&quot;"/>
    <numFmt numFmtId="173" formatCode="#,##0.00;\-#,##0.00;\-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;\-#,##0.0;\-"/>
    <numFmt numFmtId="179" formatCode="_(* #,##0.00_);_(* \(#,##0.00\);_(* &quot;-&quot;??_);_(@_)"/>
    <numFmt numFmtId="180" formatCode="_-* #,##0_-;\-* #,##0_-;_-* &quot;-&quot;_-;_-@_-"/>
    <numFmt numFmtId="181" formatCode="_-* #,##0.00_-;\-* #,##0.00_-;_-* &quot;-&quot;??_-;_-@_-"/>
    <numFmt numFmtId="182" formatCode="[Red]0%;[Red]\(0%\)"/>
    <numFmt numFmtId="183" formatCode="m:ss.00"/>
    <numFmt numFmtId="184" formatCode="[$-FC27]yyyy\ &quot;m.&quot;\ mmmm\ d\ &quot;d.&quot;;@"/>
    <numFmt numFmtId="185" formatCode="[m]:ss.00"/>
    <numFmt numFmtId="186" formatCode="hh:mm;@"/>
    <numFmt numFmtId="187" formatCode="yyyy/mm/dd;@"/>
    <numFmt numFmtId="188" formatCode="0%;\(0%\)"/>
    <numFmt numFmtId="189" formatCode="0.00\ %"/>
    <numFmt numFmtId="190" formatCode="\ \ @"/>
    <numFmt numFmtId="191" formatCode="\ \ \ \ @"/>
    <numFmt numFmtId="192" formatCode="_-&quot;IRL&quot;* #,##0_-;\-&quot;IRL&quot;* #,##0_-;_-&quot;IRL&quot;* &quot;-&quot;_-;_-@_-"/>
    <numFmt numFmtId="193" formatCode="_-&quot;IRL&quot;* #,##0.00_-;\-&quot;IRL&quot;* #,##0.00_-;_-&quot;IRL&quot;* &quot;-&quot;??_-;_-@_-"/>
  </numFmts>
  <fonts count="118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</font>
    <font>
      <sz val="10"/>
      <name val="Arial"/>
      <family val="2"/>
      <charset val="18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sz val="8"/>
      <name val="Times New Roman"/>
      <family val="1"/>
    </font>
    <font>
      <sz val="7"/>
      <name val="Times New Roman"/>
      <family val="1"/>
    </font>
    <font>
      <sz val="13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186"/>
    </font>
    <font>
      <i/>
      <sz val="12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86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Times New Roman"/>
      <family val="1"/>
      <charset val="186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  <charset val="186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10"/>
      <name val="Calibri"/>
      <family val="2"/>
      <charset val="186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</font>
    <font>
      <sz val="11"/>
      <color indexed="60"/>
      <name val="Calibri"/>
      <family val="2"/>
      <charset val="186"/>
    </font>
    <font>
      <sz val="8"/>
      <name val="Arial Narrow"/>
      <family val="2"/>
      <charset val="186"/>
    </font>
    <font>
      <sz val="8"/>
      <name val="Arial Narrow"/>
      <family val="2"/>
    </font>
    <font>
      <sz val="10"/>
      <color indexed="8"/>
      <name val="Times New Roman"/>
      <family val="2"/>
      <charset val="186"/>
    </font>
    <font>
      <sz val="10"/>
      <name val="Arial"/>
      <family val="2"/>
      <charset val="204"/>
    </font>
    <font>
      <sz val="11"/>
      <name val="Arial"/>
      <family val="2"/>
    </font>
    <font>
      <sz val="10"/>
      <name val="TimesLT"/>
    </font>
    <font>
      <sz val="10"/>
      <name val="TimesLT"/>
      <charset val="186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86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"/>
      <color indexed="9"/>
      <name val="Times New Roman"/>
      <family val="1"/>
    </font>
    <font>
      <sz val="10"/>
      <name val="Times New Roman"/>
      <family val="1"/>
      <charset val="186"/>
    </font>
    <font>
      <b/>
      <sz val="8"/>
      <color indexed="8"/>
      <name val="Times New Roman"/>
      <family val="1"/>
    </font>
    <font>
      <sz val="10"/>
      <color indexed="9"/>
      <name val="Times New Roman"/>
      <family val="1"/>
    </font>
    <font>
      <b/>
      <sz val="10"/>
      <color theme="0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6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2"/>
      <color indexed="8"/>
      <name val="Times New Roman"/>
      <family val="1"/>
    </font>
    <font>
      <b/>
      <sz val="2"/>
      <color indexed="8"/>
      <name val="Times New Roman"/>
      <family val="1"/>
    </font>
    <font>
      <sz val="8"/>
      <color indexed="8"/>
      <name val="Times New Roman"/>
      <family val="1"/>
    </font>
    <font>
      <sz val="7"/>
      <name val="Times New Roman"/>
      <family val="1"/>
      <charset val="186"/>
    </font>
    <font>
      <sz val="6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</font>
    <font>
      <b/>
      <sz val="8"/>
      <color indexed="8"/>
      <name val="Times New Roman"/>
      <family val="1"/>
      <charset val="186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8"/>
      <color theme="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68">
    <xf numFmtId="0" fontId="0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4" fillId="0" borderId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7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7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7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7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7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7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7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7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7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7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7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170" fontId="36" fillId="0" borderId="0" applyFill="0" applyBorder="0" applyAlignment="0"/>
    <xf numFmtId="171" fontId="36" fillId="0" borderId="0" applyFill="0" applyBorder="0" applyAlignment="0"/>
    <xf numFmtId="171" fontId="36" fillId="0" borderId="0" applyFill="0" applyBorder="0" applyAlignment="0"/>
    <xf numFmtId="172" fontId="36" fillId="0" borderId="0" applyFill="0" applyBorder="0" applyAlignment="0"/>
    <xf numFmtId="173" fontId="36" fillId="0" borderId="0" applyFill="0" applyBorder="0" applyAlignment="0"/>
    <xf numFmtId="173" fontId="36" fillId="0" borderId="0" applyFill="0" applyBorder="0" applyAlignment="0"/>
    <xf numFmtId="174" fontId="36" fillId="0" borderId="0" applyFill="0" applyBorder="0" applyAlignment="0"/>
    <xf numFmtId="175" fontId="36" fillId="0" borderId="0" applyFill="0" applyBorder="0" applyAlignment="0"/>
    <xf numFmtId="176" fontId="36" fillId="0" borderId="0" applyFill="0" applyBorder="0" applyAlignment="0"/>
    <xf numFmtId="170" fontId="36" fillId="0" borderId="0" applyFill="0" applyBorder="0" applyAlignment="0"/>
    <xf numFmtId="171" fontId="36" fillId="0" borderId="0" applyFill="0" applyBorder="0" applyAlignment="0"/>
    <xf numFmtId="171" fontId="36" fillId="0" borderId="0" applyFill="0" applyBorder="0" applyAlignment="0"/>
    <xf numFmtId="177" fontId="36" fillId="0" borderId="0" applyFill="0" applyBorder="0" applyAlignment="0"/>
    <xf numFmtId="178" fontId="36" fillId="0" borderId="0" applyFill="0" applyBorder="0" applyAlignment="0"/>
    <xf numFmtId="178" fontId="36" fillId="0" borderId="0" applyFill="0" applyBorder="0" applyAlignment="0"/>
    <xf numFmtId="172" fontId="36" fillId="0" borderId="0" applyFill="0" applyBorder="0" applyAlignment="0"/>
    <xf numFmtId="173" fontId="36" fillId="0" borderId="0" applyFill="0" applyBorder="0" applyAlignment="0"/>
    <xf numFmtId="173" fontId="36" fillId="0" borderId="0" applyFill="0" applyBorder="0" applyAlignment="0"/>
    <xf numFmtId="0" fontId="37" fillId="20" borderId="21" applyNumberFormat="0" applyAlignment="0" applyProtection="0"/>
    <xf numFmtId="0" fontId="38" fillId="20" borderId="21" applyNumberFormat="0" applyAlignment="0" applyProtection="0"/>
    <xf numFmtId="0" fontId="38" fillId="20" borderId="21" applyNumberFormat="0" applyAlignment="0" applyProtection="0"/>
    <xf numFmtId="0" fontId="39" fillId="21" borderId="22" applyNumberFormat="0" applyAlignment="0" applyProtection="0"/>
    <xf numFmtId="0" fontId="40" fillId="21" borderId="22" applyNumberFormat="0" applyAlignment="0" applyProtection="0"/>
    <xf numFmtId="0" fontId="40" fillId="21" borderId="22" applyNumberFormat="0" applyAlignment="0" applyProtection="0"/>
    <xf numFmtId="170" fontId="24" fillId="0" borderId="0" applyFont="0" applyFill="0" applyBorder="0" applyAlignment="0" applyProtection="0"/>
    <xf numFmtId="171" fontId="4" fillId="0" borderId="0" applyFill="0" applyBorder="0" applyAlignment="0" applyProtection="0"/>
    <xf numFmtId="171" fontId="4" fillId="0" borderId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14" fontId="36" fillId="0" borderId="0" applyFill="0" applyBorder="0" applyAlignment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0" fontId="41" fillId="0" borderId="0" applyFill="0" applyBorder="0" applyAlignment="0"/>
    <xf numFmtId="171" fontId="41" fillId="0" borderId="0" applyFill="0" applyBorder="0" applyAlignment="0"/>
    <xf numFmtId="171" fontId="41" fillId="0" borderId="0" applyFill="0" applyBorder="0" applyAlignment="0"/>
    <xf numFmtId="172" fontId="41" fillId="0" borderId="0" applyFill="0" applyBorder="0" applyAlignment="0"/>
    <xf numFmtId="173" fontId="41" fillId="0" borderId="0" applyFill="0" applyBorder="0" applyAlignment="0"/>
    <xf numFmtId="173" fontId="41" fillId="0" borderId="0" applyFill="0" applyBorder="0" applyAlignment="0"/>
    <xf numFmtId="170" fontId="41" fillId="0" borderId="0" applyFill="0" applyBorder="0" applyAlignment="0"/>
    <xf numFmtId="171" fontId="41" fillId="0" borderId="0" applyFill="0" applyBorder="0" applyAlignment="0"/>
    <xf numFmtId="171" fontId="41" fillId="0" borderId="0" applyFill="0" applyBorder="0" applyAlignment="0"/>
    <xf numFmtId="177" fontId="41" fillId="0" borderId="0" applyFill="0" applyBorder="0" applyAlignment="0"/>
    <xf numFmtId="178" fontId="41" fillId="0" borderId="0" applyFill="0" applyBorder="0" applyAlignment="0"/>
    <xf numFmtId="178" fontId="41" fillId="0" borderId="0" applyFill="0" applyBorder="0" applyAlignment="0"/>
    <xf numFmtId="172" fontId="41" fillId="0" borderId="0" applyFill="0" applyBorder="0" applyAlignment="0"/>
    <xf numFmtId="173" fontId="41" fillId="0" borderId="0" applyFill="0" applyBorder="0" applyAlignment="0"/>
    <xf numFmtId="173" fontId="41" fillId="0" borderId="0" applyFill="0" applyBorder="0" applyAlignment="0"/>
    <xf numFmtId="0" fontId="4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4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38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3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23" applyNumberFormat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24">
      <alignment horizontal="left" vertical="center"/>
    </xf>
    <xf numFmtId="0" fontId="46" fillId="0" borderId="25">
      <alignment horizontal="left" vertical="center"/>
    </xf>
    <xf numFmtId="0" fontId="46" fillId="0" borderId="24">
      <alignment horizontal="left" vertical="center"/>
    </xf>
    <xf numFmtId="0" fontId="47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48" fillId="0" borderId="19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4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0" fontId="45" fillId="24" borderId="7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53" fillId="7" borderId="21" applyNumberFormat="0" applyAlignment="0" applyProtection="0"/>
    <xf numFmtId="0" fontId="54" fillId="7" borderId="21" applyNumberFormat="0" applyAlignment="0" applyProtection="0"/>
    <xf numFmtId="0" fontId="54" fillId="7" borderId="21" applyNumberFormat="0" applyAlignment="0" applyProtection="0"/>
    <xf numFmtId="0" fontId="54" fillId="7" borderId="21" applyNumberFormat="0" applyAlignment="0" applyProtection="0"/>
    <xf numFmtId="0" fontId="53" fillId="7" borderId="21" applyNumberFormat="0" applyAlignment="0" applyProtection="0"/>
    <xf numFmtId="0" fontId="55" fillId="20" borderId="26" applyNumberFormat="0" applyAlignment="0" applyProtection="0"/>
    <xf numFmtId="0" fontId="55" fillId="20" borderId="26" applyNumberFormat="0" applyAlignment="0" applyProtection="0"/>
    <xf numFmtId="0" fontId="55" fillId="20" borderId="26" applyNumberFormat="0" applyAlignment="0" applyProtection="0"/>
    <xf numFmtId="0" fontId="55" fillId="20" borderId="26" applyNumberFormat="0" applyAlignment="0" applyProtection="0"/>
    <xf numFmtId="0" fontId="56" fillId="0" borderId="0"/>
    <xf numFmtId="0" fontId="4" fillId="0" borderId="0"/>
    <xf numFmtId="0" fontId="21" fillId="0" borderId="0"/>
    <xf numFmtId="0" fontId="4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7" borderId="21" applyNumberFormat="0" applyAlignment="0" applyProtection="0"/>
    <xf numFmtId="170" fontId="58" fillId="0" borderId="0" applyFill="0" applyBorder="0" applyAlignment="0"/>
    <xf numFmtId="171" fontId="58" fillId="0" borderId="0" applyFill="0" applyBorder="0" applyAlignment="0"/>
    <xf numFmtId="171" fontId="58" fillId="0" borderId="0" applyFill="0" applyBorder="0" applyAlignment="0"/>
    <xf numFmtId="172" fontId="58" fillId="0" borderId="0" applyFill="0" applyBorder="0" applyAlignment="0"/>
    <xf numFmtId="173" fontId="58" fillId="0" borderId="0" applyFill="0" applyBorder="0" applyAlignment="0"/>
    <xf numFmtId="173" fontId="58" fillId="0" borderId="0" applyFill="0" applyBorder="0" applyAlignment="0"/>
    <xf numFmtId="170" fontId="58" fillId="0" borderId="0" applyFill="0" applyBorder="0" applyAlignment="0"/>
    <xf numFmtId="171" fontId="58" fillId="0" borderId="0" applyFill="0" applyBorder="0" applyAlignment="0"/>
    <xf numFmtId="171" fontId="58" fillId="0" borderId="0" applyFill="0" applyBorder="0" applyAlignment="0"/>
    <xf numFmtId="177" fontId="58" fillId="0" borderId="0" applyFill="0" applyBorder="0" applyAlignment="0"/>
    <xf numFmtId="178" fontId="58" fillId="0" borderId="0" applyFill="0" applyBorder="0" applyAlignment="0"/>
    <xf numFmtId="178" fontId="58" fillId="0" borderId="0" applyFill="0" applyBorder="0" applyAlignment="0"/>
    <xf numFmtId="172" fontId="58" fillId="0" borderId="0" applyFill="0" applyBorder="0" applyAlignment="0"/>
    <xf numFmtId="173" fontId="58" fillId="0" borderId="0" applyFill="0" applyBorder="0" applyAlignment="0"/>
    <xf numFmtId="173" fontId="58" fillId="0" borderId="0" applyFill="0" applyBorder="0" applyAlignment="0"/>
    <xf numFmtId="0" fontId="59" fillId="0" borderId="27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61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0" fontId="62" fillId="26" borderId="0" applyNumberFormat="0" applyBorder="0" applyAlignment="0" applyProtection="0"/>
    <xf numFmtId="182" fontId="63" fillId="0" borderId="0"/>
    <xf numFmtId="182" fontId="64" fillId="0" borderId="0"/>
    <xf numFmtId="182" fontId="64" fillId="0" borderId="0"/>
    <xf numFmtId="182" fontId="64" fillId="0" borderId="0"/>
    <xf numFmtId="182" fontId="63" fillId="0" borderId="0"/>
    <xf numFmtId="0" fontId="4" fillId="0" borderId="0"/>
    <xf numFmtId="0" fontId="4" fillId="0" borderId="0"/>
    <xf numFmtId="21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0" fontId="4" fillId="0" borderId="0"/>
    <xf numFmtId="0" fontId="4" fillId="0" borderId="0"/>
    <xf numFmtId="167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21" fontId="21" fillId="0" borderId="0"/>
    <xf numFmtId="21" fontId="21" fillId="0" borderId="0"/>
    <xf numFmtId="0" fontId="4" fillId="0" borderId="0"/>
    <xf numFmtId="167" fontId="21" fillId="0" borderId="0"/>
    <xf numFmtId="167" fontId="21" fillId="0" borderId="0"/>
    <xf numFmtId="21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0" fontId="24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21" fontId="21" fillId="0" borderId="0"/>
    <xf numFmtId="21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0" fontId="4" fillId="0" borderId="0"/>
    <xf numFmtId="167" fontId="21" fillId="0" borderId="0"/>
    <xf numFmtId="167" fontId="21" fillId="0" borderId="0"/>
    <xf numFmtId="0" fontId="4" fillId="0" borderId="0"/>
    <xf numFmtId="0" fontId="24" fillId="0" borderId="0"/>
    <xf numFmtId="167" fontId="21" fillId="0" borderId="0"/>
    <xf numFmtId="0" fontId="24" fillId="0" borderId="0"/>
    <xf numFmtId="0" fontId="24" fillId="0" borderId="0"/>
    <xf numFmtId="0" fontId="24" fillId="0" borderId="0"/>
    <xf numFmtId="167" fontId="21" fillId="0" borderId="0"/>
    <xf numFmtId="0" fontId="24" fillId="0" borderId="0"/>
    <xf numFmtId="167" fontId="21" fillId="0" borderId="0"/>
    <xf numFmtId="167" fontId="21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0" fontId="4" fillId="0" borderId="0"/>
    <xf numFmtId="167" fontId="21" fillId="0" borderId="0"/>
    <xf numFmtId="0" fontId="27" fillId="0" borderId="0"/>
    <xf numFmtId="0" fontId="4" fillId="0" borderId="0"/>
    <xf numFmtId="0" fontId="24" fillId="0" borderId="0"/>
    <xf numFmtId="167" fontId="21" fillId="0" borderId="0"/>
    <xf numFmtId="0" fontId="24" fillId="0" borderId="0"/>
    <xf numFmtId="0" fontId="24" fillId="0" borderId="0"/>
    <xf numFmtId="0" fontId="24" fillId="0" borderId="0"/>
    <xf numFmtId="167" fontId="21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0" fontId="27" fillId="0" borderId="0"/>
    <xf numFmtId="0" fontId="27" fillId="0" borderId="0"/>
    <xf numFmtId="0" fontId="27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0" fontId="4" fillId="0" borderId="0"/>
    <xf numFmtId="167" fontId="21" fillId="0" borderId="0"/>
    <xf numFmtId="0" fontId="4" fillId="0" borderId="0"/>
    <xf numFmtId="0" fontId="4" fillId="0" borderId="0"/>
    <xf numFmtId="0" fontId="4" fillId="0" borderId="0"/>
    <xf numFmtId="167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65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0" fontId="4" fillId="0" borderId="0"/>
    <xf numFmtId="0" fontId="4" fillId="0" borderId="0"/>
    <xf numFmtId="167" fontId="21" fillId="0" borderId="0"/>
    <xf numFmtId="0" fontId="24" fillId="0" borderId="0"/>
    <xf numFmtId="167" fontId="21" fillId="0" borderId="0"/>
    <xf numFmtId="167" fontId="2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167" fontId="4" fillId="0" borderId="0"/>
    <xf numFmtId="0" fontId="66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83" fontId="4" fillId="0" borderId="0"/>
    <xf numFmtId="183" fontId="4" fillId="0" borderId="0"/>
    <xf numFmtId="0" fontId="4" fillId="0" borderId="0"/>
    <xf numFmtId="183" fontId="4" fillId="0" borderId="0"/>
    <xf numFmtId="0" fontId="4" fillId="0" borderId="0"/>
    <xf numFmtId="0" fontId="4" fillId="0" borderId="0"/>
    <xf numFmtId="183" fontId="4" fillId="0" borderId="0"/>
    <xf numFmtId="167" fontId="4" fillId="0" borderId="0"/>
    <xf numFmtId="184" fontId="4" fillId="0" borderId="0"/>
    <xf numFmtId="167" fontId="21" fillId="0" borderId="0"/>
    <xf numFmtId="167" fontId="4" fillId="0" borderId="0"/>
    <xf numFmtId="167" fontId="4" fillId="0" borderId="0"/>
    <xf numFmtId="167" fontId="4" fillId="0" borderId="0"/>
    <xf numFmtId="167" fontId="21" fillId="0" borderId="0"/>
    <xf numFmtId="167" fontId="21" fillId="0" borderId="0"/>
    <xf numFmtId="167" fontId="21" fillId="0" borderId="0"/>
    <xf numFmtId="167" fontId="4" fillId="0" borderId="0"/>
    <xf numFmtId="0" fontId="24" fillId="0" borderId="0"/>
    <xf numFmtId="0" fontId="24" fillId="0" borderId="0"/>
    <xf numFmtId="167" fontId="4" fillId="0" borderId="0"/>
    <xf numFmtId="0" fontId="66" fillId="0" borderId="0"/>
    <xf numFmtId="0" fontId="66" fillId="0" borderId="0"/>
    <xf numFmtId="0" fontId="66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66" fillId="0" borderId="0"/>
    <xf numFmtId="167" fontId="21" fillId="0" borderId="0"/>
    <xf numFmtId="167" fontId="2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64" fontId="21" fillId="0" borderId="0"/>
    <xf numFmtId="184" fontId="21" fillId="0" borderId="0"/>
    <xf numFmtId="184" fontId="21" fillId="0" borderId="0"/>
    <xf numFmtId="164" fontId="21" fillId="0" borderId="0"/>
    <xf numFmtId="184" fontId="21" fillId="0" borderId="0"/>
    <xf numFmtId="184" fontId="21" fillId="0" borderId="0"/>
    <xf numFmtId="182" fontId="21" fillId="0" borderId="0"/>
    <xf numFmtId="185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70" fontId="21" fillId="0" borderId="0"/>
    <xf numFmtId="180" fontId="21" fillId="0" borderId="0"/>
    <xf numFmtId="180" fontId="21" fillId="0" borderId="0"/>
    <xf numFmtId="182" fontId="21" fillId="0" borderId="0"/>
    <xf numFmtId="186" fontId="21" fillId="0" borderId="0"/>
    <xf numFmtId="186" fontId="21" fillId="0" borderId="0"/>
    <xf numFmtId="186" fontId="21" fillId="0" borderId="0"/>
    <xf numFmtId="186" fontId="21" fillId="0" borderId="0"/>
    <xf numFmtId="186" fontId="21" fillId="0" borderId="0"/>
    <xf numFmtId="186" fontId="21" fillId="0" borderId="0"/>
    <xf numFmtId="184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66" fillId="0" borderId="0"/>
    <xf numFmtId="167" fontId="21" fillId="0" borderId="0"/>
    <xf numFmtId="167" fontId="21" fillId="0" borderId="0"/>
    <xf numFmtId="0" fontId="24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0" fontId="66" fillId="0" borderId="0"/>
    <xf numFmtId="0" fontId="24" fillId="0" borderId="0"/>
    <xf numFmtId="167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0" fontId="66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84" fontId="21" fillId="0" borderId="0"/>
    <xf numFmtId="167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/>
    <xf numFmtId="183" fontId="4" fillId="0" borderId="0"/>
    <xf numFmtId="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70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1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4" fillId="0" borderId="0"/>
    <xf numFmtId="0" fontId="24" fillId="0" borderId="0"/>
    <xf numFmtId="0" fontId="36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6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27" fillId="0" borderId="0"/>
    <xf numFmtId="0" fontId="67" fillId="0" borderId="0"/>
    <xf numFmtId="0" fontId="36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21" fillId="0" borderId="0"/>
    <xf numFmtId="0" fontId="5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21" fillId="0" borderId="0"/>
    <xf numFmtId="167" fontId="4" fillId="0" borderId="0"/>
    <xf numFmtId="167" fontId="4" fillId="0" borderId="0"/>
    <xf numFmtId="21" fontId="4" fillId="0" borderId="0"/>
    <xf numFmtId="0" fontId="36" fillId="0" borderId="0"/>
    <xf numFmtId="167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7" fontId="4" fillId="0" borderId="0"/>
    <xf numFmtId="167" fontId="4" fillId="0" borderId="0"/>
    <xf numFmtId="21" fontId="4" fillId="0" borderId="0"/>
    <xf numFmtId="167" fontId="4" fillId="0" borderId="0"/>
    <xf numFmtId="0" fontId="21" fillId="0" borderId="0"/>
    <xf numFmtId="0" fontId="21" fillId="0" borderId="0"/>
    <xf numFmtId="0" fontId="4" fillId="0" borderId="0"/>
    <xf numFmtId="167" fontId="4" fillId="0" borderId="0"/>
    <xf numFmtId="167" fontId="4" fillId="0" borderId="0"/>
    <xf numFmtId="0" fontId="4" fillId="0" borderId="0"/>
    <xf numFmtId="167" fontId="4" fillId="0" borderId="0"/>
    <xf numFmtId="167" fontId="4" fillId="0" borderId="0"/>
    <xf numFmtId="0" fontId="36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36" fillId="0" borderId="0"/>
    <xf numFmtId="0" fontId="24" fillId="0" borderId="0"/>
    <xf numFmtId="0" fontId="24" fillId="0" borderId="0"/>
    <xf numFmtId="0" fontId="21" fillId="0" borderId="0"/>
    <xf numFmtId="0" fontId="56" fillId="0" borderId="0"/>
    <xf numFmtId="0" fontId="6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21" fontId="21" fillId="0" borderId="0"/>
    <xf numFmtId="0" fontId="4" fillId="0" borderId="0"/>
    <xf numFmtId="0" fontId="21" fillId="0" borderId="0"/>
    <xf numFmtId="168" fontId="21" fillId="0" borderId="0"/>
    <xf numFmtId="168" fontId="21" fillId="0" borderId="0"/>
    <xf numFmtId="168" fontId="21" fillId="0" borderId="0"/>
    <xf numFmtId="168" fontId="21" fillId="0" borderId="0"/>
    <xf numFmtId="168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1" fontId="21" fillId="0" borderId="0"/>
    <xf numFmtId="21" fontId="21" fillId="0" borderId="0"/>
    <xf numFmtId="21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21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21" fontId="21" fillId="0" borderId="0"/>
    <xf numFmtId="167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21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21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21" fontId="21" fillId="0" borderId="0"/>
    <xf numFmtId="167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21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0" fontId="2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24" fillId="0" borderId="0"/>
    <xf numFmtId="0" fontId="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21" fillId="0" borderId="0"/>
    <xf numFmtId="0" fontId="27" fillId="0" borderId="0"/>
    <xf numFmtId="0" fontId="69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187" fontId="21" fillId="0" borderId="0"/>
    <xf numFmtId="167" fontId="21" fillId="0" borderId="0"/>
    <xf numFmtId="0" fontId="4" fillId="0" borderId="0"/>
    <xf numFmtId="0" fontId="24" fillId="0" borderId="0"/>
    <xf numFmtId="21" fontId="21" fillId="0" borderId="0"/>
    <xf numFmtId="0" fontId="24" fillId="0" borderId="0"/>
    <xf numFmtId="0" fontId="4" fillId="0" borderId="0"/>
    <xf numFmtId="167" fontId="21" fillId="0" borderId="0"/>
    <xf numFmtId="0" fontId="21" fillId="0" borderId="0"/>
    <xf numFmtId="0" fontId="24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7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21" fontId="21" fillId="0" borderId="0"/>
    <xf numFmtId="0" fontId="24" fillId="0" borderId="0"/>
    <xf numFmtId="0" fontId="21" fillId="0" borderId="0"/>
    <xf numFmtId="21" fontId="21" fillId="0" borderId="0"/>
    <xf numFmtId="167" fontId="21" fillId="0" borderId="0"/>
    <xf numFmtId="0" fontId="4" fillId="0" borderId="0"/>
    <xf numFmtId="0" fontId="21" fillId="0" borderId="0"/>
    <xf numFmtId="167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21" fontId="21" fillId="0" borderId="0"/>
    <xf numFmtId="21" fontId="21" fillId="0" borderId="0"/>
    <xf numFmtId="0" fontId="21" fillId="0" borderId="0"/>
    <xf numFmtId="0" fontId="21" fillId="0" borderId="0"/>
    <xf numFmtId="0" fontId="21" fillId="0" borderId="0"/>
    <xf numFmtId="21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56" fillId="0" borderId="0"/>
    <xf numFmtId="0" fontId="4" fillId="27" borderId="28" applyNumberFormat="0" applyFont="0" applyAlignment="0" applyProtection="0"/>
    <xf numFmtId="0" fontId="70" fillId="20" borderId="26" applyNumberFormat="0" applyAlignment="0" applyProtection="0"/>
    <xf numFmtId="0" fontId="55" fillId="20" borderId="26" applyNumberFormat="0" applyAlignment="0" applyProtection="0"/>
    <xf numFmtId="0" fontId="55" fillId="20" borderId="26" applyNumberFormat="0" applyAlignment="0" applyProtection="0"/>
    <xf numFmtId="0" fontId="4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36" fillId="0" borderId="0"/>
    <xf numFmtId="0" fontId="4" fillId="0" borderId="0"/>
    <xf numFmtId="0" fontId="24" fillId="0" borderId="0"/>
    <xf numFmtId="0" fontId="24" fillId="0" borderId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4" fillId="27" borderId="28" applyNumberFormat="0" applyFont="0" applyAlignment="0" applyProtection="0"/>
    <xf numFmtId="0" fontId="21" fillId="27" borderId="28" applyNumberFormat="0" applyFon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6" fontId="24" fillId="0" borderId="0" applyFont="0" applyFill="0" applyBorder="0" applyAlignment="0" applyProtection="0"/>
    <xf numFmtId="176" fontId="4" fillId="0" borderId="0" applyFill="0" applyBorder="0" applyAlignment="0" applyProtection="0"/>
    <xf numFmtId="176" fontId="4" fillId="0" borderId="0" applyFill="0" applyBorder="0" applyAlignment="0" applyProtection="0"/>
    <xf numFmtId="188" fontId="24" fillId="0" borderId="0" applyFont="0" applyFill="0" applyBorder="0" applyAlignment="0" applyProtection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0" fontId="4" fillId="0" borderId="0" applyFont="0" applyFill="0" applyBorder="0" applyAlignment="0" applyProtection="0"/>
    <xf numFmtId="189" fontId="4" fillId="0" borderId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189" fontId="4" fillId="0" borderId="0" applyFill="0" applyBorder="0" applyAlignment="0" applyProtection="0"/>
    <xf numFmtId="170" fontId="72" fillId="0" borderId="0" applyFill="0" applyBorder="0" applyAlignment="0"/>
    <xf numFmtId="171" fontId="72" fillId="0" borderId="0" applyFill="0" applyBorder="0" applyAlignment="0"/>
    <xf numFmtId="171" fontId="72" fillId="0" borderId="0" applyFill="0" applyBorder="0" applyAlignment="0"/>
    <xf numFmtId="172" fontId="72" fillId="0" borderId="0" applyFill="0" applyBorder="0" applyAlignment="0"/>
    <xf numFmtId="173" fontId="72" fillId="0" borderId="0" applyFill="0" applyBorder="0" applyAlignment="0"/>
    <xf numFmtId="173" fontId="72" fillId="0" borderId="0" applyFill="0" applyBorder="0" applyAlignment="0"/>
    <xf numFmtId="170" fontId="72" fillId="0" borderId="0" applyFill="0" applyBorder="0" applyAlignment="0"/>
    <xf numFmtId="171" fontId="72" fillId="0" borderId="0" applyFill="0" applyBorder="0" applyAlignment="0"/>
    <xf numFmtId="171" fontId="72" fillId="0" borderId="0" applyFill="0" applyBorder="0" applyAlignment="0"/>
    <xf numFmtId="177" fontId="72" fillId="0" borderId="0" applyFill="0" applyBorder="0" applyAlignment="0"/>
    <xf numFmtId="178" fontId="72" fillId="0" borderId="0" applyFill="0" applyBorder="0" applyAlignment="0"/>
    <xf numFmtId="178" fontId="72" fillId="0" borderId="0" applyFill="0" applyBorder="0" applyAlignment="0"/>
    <xf numFmtId="172" fontId="72" fillId="0" borderId="0" applyFill="0" applyBorder="0" applyAlignment="0"/>
    <xf numFmtId="173" fontId="72" fillId="0" borderId="0" applyFill="0" applyBorder="0" applyAlignment="0"/>
    <xf numFmtId="173" fontId="72" fillId="0" borderId="0" applyFill="0" applyBorder="0" applyAlignment="0"/>
    <xf numFmtId="0" fontId="38" fillId="20" borderId="21" applyNumberFormat="0" applyAlignment="0" applyProtection="0"/>
    <xf numFmtId="0" fontId="13" fillId="0" borderId="8" applyAlignment="0">
      <alignment horizontal="right"/>
    </xf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60" fillId="0" borderId="27" applyNumberFormat="0" applyFill="0" applyAlignment="0" applyProtection="0"/>
    <xf numFmtId="49" fontId="36" fillId="0" borderId="0" applyFill="0" applyBorder="0" applyAlignment="0"/>
    <xf numFmtId="190" fontId="36" fillId="0" borderId="0" applyFill="0" applyBorder="0" applyAlignment="0"/>
    <xf numFmtId="49" fontId="36" fillId="0" borderId="0" applyFill="0" applyBorder="0" applyAlignment="0"/>
    <xf numFmtId="49" fontId="36" fillId="0" borderId="0" applyFill="0" applyBorder="0" applyAlignment="0"/>
    <xf numFmtId="191" fontId="36" fillId="0" borderId="0" applyFill="0" applyBorder="0" applyAlignment="0"/>
    <xf numFmtId="49" fontId="36" fillId="0" borderId="0" applyFill="0" applyBorder="0" applyAlignment="0"/>
    <xf numFmtId="49" fontId="36" fillId="0" borderId="0" applyFill="0" applyBorder="0" applyAlignment="0"/>
    <xf numFmtId="0" fontId="40" fillId="21" borderId="22" applyNumberFormat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77" fillId="7" borderId="21" applyNumberFormat="0" applyAlignment="0" applyProtection="0"/>
    <xf numFmtId="0" fontId="78" fillId="20" borderId="26" applyNumberFormat="0" applyAlignment="0" applyProtection="0"/>
    <xf numFmtId="0" fontId="79" fillId="20" borderId="21" applyNumberFormat="0" applyAlignment="0" applyProtection="0"/>
    <xf numFmtId="0" fontId="80" fillId="0" borderId="18" applyNumberFormat="0" applyFill="0" applyAlignment="0" applyProtection="0"/>
    <xf numFmtId="0" fontId="81" fillId="0" borderId="19" applyNumberFormat="0" applyFill="0" applyAlignment="0" applyProtection="0"/>
    <xf numFmtId="0" fontId="82" fillId="0" borderId="20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29" applyNumberFormat="0" applyFill="0" applyAlignment="0" applyProtection="0"/>
    <xf numFmtId="0" fontId="84" fillId="21" borderId="22" applyNumberFormat="0" applyAlignment="0" applyProtection="0"/>
    <xf numFmtId="0" fontId="85" fillId="0" borderId="0" applyNumberFormat="0" applyFill="0" applyBorder="0" applyAlignment="0" applyProtection="0"/>
    <xf numFmtId="0" fontId="86" fillId="26" borderId="0" applyNumberFormat="0" applyBorder="0" applyAlignment="0" applyProtection="0"/>
    <xf numFmtId="0" fontId="87" fillId="0" borderId="0"/>
    <xf numFmtId="0" fontId="88" fillId="3" borderId="0" applyNumberFormat="0" applyBorder="0" applyAlignment="0" applyProtection="0"/>
    <xf numFmtId="0" fontId="89" fillId="0" borderId="0" applyNumberFormat="0" applyFill="0" applyBorder="0" applyAlignment="0" applyProtection="0"/>
    <xf numFmtId="0" fontId="4" fillId="27" borderId="28" applyNumberFormat="0" applyFont="0" applyAlignment="0" applyProtection="0"/>
    <xf numFmtId="0" fontId="90" fillId="0" borderId="27" applyNumberFormat="0" applyFill="0" applyAlignment="0" applyProtection="0"/>
    <xf numFmtId="0" fontId="91" fillId="0" borderId="0" applyNumberFormat="0" applyFill="0" applyBorder="0" applyAlignment="0" applyProtection="0"/>
    <xf numFmtId="0" fontId="92" fillId="4" borderId="0" applyNumberFormat="0" applyBorder="0" applyAlignment="0" applyProtection="0"/>
    <xf numFmtId="0" fontId="24" fillId="0" borderId="0"/>
    <xf numFmtId="0" fontId="1" fillId="0" borderId="0"/>
    <xf numFmtId="0" fontId="24" fillId="0" borderId="0"/>
    <xf numFmtId="0" fontId="4" fillId="0" borderId="0"/>
    <xf numFmtId="0" fontId="24" fillId="0" borderId="0"/>
  </cellStyleXfs>
  <cellXfs count="366">
    <xf numFmtId="0" fontId="0" fillId="0" borderId="0" xfId="0"/>
    <xf numFmtId="0" fontId="3" fillId="0" borderId="0" xfId="0" applyFont="1"/>
    <xf numFmtId="0" fontId="5" fillId="0" borderId="0" xfId="1" applyFont="1" applyFill="1"/>
    <xf numFmtId="0" fontId="6" fillId="0" borderId="0" xfId="1" applyFont="1" applyFill="1" applyAlignment="1">
      <alignment horizontal="right"/>
    </xf>
    <xf numFmtId="0" fontId="6" fillId="0" borderId="0" xfId="1" applyFont="1" applyFill="1"/>
    <xf numFmtId="49" fontId="6" fillId="0" borderId="0" xfId="1" applyNumberFormat="1" applyFont="1" applyFill="1" applyAlignment="1">
      <alignment horizontal="left"/>
    </xf>
    <xf numFmtId="0" fontId="7" fillId="0" borderId="0" xfId="1" applyFont="1" applyFill="1"/>
    <xf numFmtId="49" fontId="8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>
      <alignment horizontal="center"/>
    </xf>
    <xf numFmtId="49" fontId="9" fillId="0" borderId="0" xfId="1" applyNumberFormat="1" applyFont="1" applyFill="1"/>
    <xf numFmtId="0" fontId="8" fillId="0" borderId="0" xfId="1" applyFont="1" applyFill="1"/>
    <xf numFmtId="49" fontId="10" fillId="0" borderId="0" xfId="2" applyNumberFormat="1" applyFont="1" applyBorder="1"/>
    <xf numFmtId="0" fontId="11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49" fontId="12" fillId="0" borderId="0" xfId="3" applyNumberFormat="1" applyFont="1" applyFill="1" applyAlignment="1">
      <alignment horizontal="right"/>
    </xf>
    <xf numFmtId="49" fontId="9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13" fillId="0" borderId="0" xfId="1" applyFont="1" applyFill="1" applyAlignment="1">
      <alignment horizontal="right"/>
    </xf>
    <xf numFmtId="0" fontId="13" fillId="0" borderId="0" xfId="1" applyFont="1" applyFill="1"/>
    <xf numFmtId="49" fontId="13" fillId="0" borderId="0" xfId="1" applyNumberFormat="1" applyFont="1" applyFill="1" applyAlignment="1">
      <alignment horizontal="left"/>
    </xf>
    <xf numFmtId="0" fontId="14" fillId="0" borderId="0" xfId="1" applyFont="1" applyFill="1"/>
    <xf numFmtId="0" fontId="13" fillId="0" borderId="0" xfId="1" applyNumberFormat="1" applyFont="1" applyFill="1" applyAlignment="1">
      <alignment horizontal="center"/>
    </xf>
    <xf numFmtId="49" fontId="15" fillId="0" borderId="0" xfId="3" applyNumberFormat="1" applyFont="1" applyFill="1" applyAlignment="1">
      <alignment horizontal="right"/>
    </xf>
    <xf numFmtId="0" fontId="1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49" fontId="3" fillId="0" borderId="0" xfId="1" applyNumberFormat="1" applyFont="1" applyFill="1"/>
    <xf numFmtId="14" fontId="16" fillId="0" borderId="0" xfId="1" applyNumberFormat="1" applyFont="1" applyFill="1" applyAlignment="1">
      <alignment horizontal="right"/>
    </xf>
    <xf numFmtId="0" fontId="12" fillId="0" borderId="0" xfId="1" applyFont="1" applyFill="1" applyAlignment="1">
      <alignment horizontal="right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49" fontId="12" fillId="0" borderId="0" xfId="1" applyNumberFormat="1" applyFont="1" applyFill="1" applyAlignment="1">
      <alignment horizontal="left"/>
    </xf>
    <xf numFmtId="0" fontId="12" fillId="0" borderId="0" xfId="1" applyFont="1" applyFill="1" applyAlignment="1">
      <alignment horizontal="left"/>
    </xf>
    <xf numFmtId="49" fontId="17" fillId="0" borderId="0" xfId="3" applyNumberFormat="1" applyFont="1" applyFill="1"/>
    <xf numFmtId="0" fontId="17" fillId="0" borderId="1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7" fillId="0" borderId="3" xfId="1" applyFont="1" applyFill="1" applyBorder="1" applyAlignment="1">
      <alignment horizontal="right"/>
    </xf>
    <xf numFmtId="0" fontId="17" fillId="0" borderId="4" xfId="1" applyFont="1" applyFill="1" applyBorder="1" applyAlignment="1">
      <alignment horizontal="left"/>
    </xf>
    <xf numFmtId="49" fontId="17" fillId="0" borderId="5" xfId="1" applyNumberFormat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49" fontId="17" fillId="0" borderId="3" xfId="1" applyNumberFormat="1" applyFont="1" applyFill="1" applyBorder="1" applyAlignment="1">
      <alignment horizontal="center"/>
    </xf>
    <xf numFmtId="0" fontId="17" fillId="0" borderId="6" xfId="1" applyFont="1" applyFill="1" applyBorder="1" applyAlignment="1">
      <alignment horizontal="center"/>
    </xf>
    <xf numFmtId="0" fontId="17" fillId="0" borderId="0" xfId="1" applyFont="1" applyFill="1" applyAlignment="1"/>
    <xf numFmtId="0" fontId="14" fillId="0" borderId="0" xfId="1" applyFont="1" applyFill="1" applyAlignment="1"/>
    <xf numFmtId="0" fontId="13" fillId="0" borderId="7" xfId="1" applyFont="1" applyFill="1" applyBorder="1" applyAlignment="1">
      <alignment horizontal="center"/>
    </xf>
    <xf numFmtId="0" fontId="13" fillId="0" borderId="8" xfId="1" applyFont="1" applyFill="1" applyBorder="1" applyAlignment="1">
      <alignment horizontal="center"/>
    </xf>
    <xf numFmtId="0" fontId="13" fillId="0" borderId="8" xfId="1" applyFont="1" applyFill="1" applyBorder="1" applyAlignment="1">
      <alignment horizontal="right"/>
    </xf>
    <xf numFmtId="0" fontId="12" fillId="0" borderId="9" xfId="1" applyFont="1" applyFill="1" applyBorder="1" applyAlignment="1">
      <alignment horizontal="left"/>
    </xf>
    <xf numFmtId="167" fontId="8" fillId="0" borderId="9" xfId="1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left"/>
    </xf>
    <xf numFmtId="0" fontId="18" fillId="0" borderId="7" xfId="1" applyFont="1" applyFill="1" applyBorder="1" applyAlignment="1">
      <alignment horizontal="left"/>
    </xf>
    <xf numFmtId="1" fontId="19" fillId="0" borderId="7" xfId="1" applyNumberFormat="1" applyFont="1" applyFill="1" applyBorder="1" applyAlignment="1">
      <alignment horizontal="center"/>
    </xf>
    <xf numFmtId="2" fontId="12" fillId="0" borderId="7" xfId="3" applyNumberFormat="1" applyFont="1" applyFill="1" applyBorder="1" applyAlignment="1">
      <alignment horizontal="center"/>
    </xf>
    <xf numFmtId="168" fontId="8" fillId="0" borderId="7" xfId="0" applyNumberFormat="1" applyFont="1" applyFill="1" applyBorder="1" applyAlignment="1">
      <alignment horizontal="center"/>
    </xf>
    <xf numFmtId="169" fontId="8" fillId="0" borderId="7" xfId="3" applyNumberFormat="1" applyFont="1" applyFill="1" applyBorder="1" applyAlignment="1">
      <alignment horizontal="center"/>
    </xf>
    <xf numFmtId="2" fontId="20" fillId="0" borderId="7" xfId="0" applyNumberFormat="1" applyFont="1" applyFill="1" applyBorder="1" applyAlignment="1">
      <alignment horizontal="center"/>
    </xf>
    <xf numFmtId="169" fontId="8" fillId="0" borderId="7" xfId="0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49" fontId="9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center"/>
    </xf>
    <xf numFmtId="0" fontId="13" fillId="0" borderId="0" xfId="1" applyFont="1" applyFill="1" applyAlignment="1"/>
    <xf numFmtId="0" fontId="5" fillId="0" borderId="0" xfId="3" applyFont="1" applyFill="1"/>
    <xf numFmtId="49" fontId="3" fillId="0" borderId="0" xfId="3" applyNumberFormat="1" applyFont="1" applyFill="1" applyAlignment="1">
      <alignment horizontal="center"/>
    </xf>
    <xf numFmtId="49" fontId="13" fillId="0" borderId="0" xfId="3" applyNumberFormat="1" applyFont="1" applyFill="1"/>
    <xf numFmtId="49" fontId="22" fillId="0" borderId="0" xfId="3" applyNumberFormat="1" applyFont="1" applyFill="1" applyAlignment="1">
      <alignment horizontal="right"/>
    </xf>
    <xf numFmtId="0" fontId="11" fillId="0" borderId="0" xfId="3" applyFont="1" applyFill="1" applyAlignment="1">
      <alignment vertical="center"/>
    </xf>
    <xf numFmtId="0" fontId="13" fillId="0" borderId="0" xfId="3" applyNumberFormat="1" applyFont="1" applyFill="1"/>
    <xf numFmtId="49" fontId="3" fillId="0" borderId="0" xfId="3" applyNumberFormat="1" applyFont="1" applyFill="1" applyAlignment="1">
      <alignment horizontal="left"/>
    </xf>
    <xf numFmtId="0" fontId="13" fillId="0" borderId="0" xfId="3" applyNumberFormat="1" applyFont="1" applyFill="1" applyAlignment="1">
      <alignment horizontal="center"/>
    </xf>
    <xf numFmtId="49" fontId="13" fillId="0" borderId="0" xfId="3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13" fillId="0" borderId="0" xfId="3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13" fillId="0" borderId="0" xfId="3" applyFont="1" applyFill="1"/>
    <xf numFmtId="0" fontId="12" fillId="0" borderId="0" xfId="3" applyFont="1" applyFill="1"/>
    <xf numFmtId="0" fontId="17" fillId="0" borderId="1" xfId="3" applyNumberFormat="1" applyFont="1" applyFill="1" applyBorder="1" applyAlignment="1">
      <alignment horizontal="center" vertical="center"/>
    </xf>
    <xf numFmtId="49" fontId="17" fillId="0" borderId="2" xfId="3" applyNumberFormat="1" applyFont="1" applyFill="1" applyBorder="1" applyAlignment="1">
      <alignment horizontal="center" vertical="center"/>
    </xf>
    <xf numFmtId="49" fontId="17" fillId="0" borderId="3" xfId="3" applyNumberFormat="1" applyFont="1" applyFill="1" applyBorder="1" applyAlignment="1">
      <alignment horizontal="right" vertical="center"/>
    </xf>
    <xf numFmtId="49" fontId="17" fillId="0" borderId="4" xfId="3" applyNumberFormat="1" applyFont="1" applyFill="1" applyBorder="1" applyAlignment="1">
      <alignment horizontal="left" vertical="center"/>
    </xf>
    <xf numFmtId="49" fontId="17" fillId="0" borderId="13" xfId="3" applyNumberFormat="1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0" xfId="3" applyFont="1" applyFill="1"/>
    <xf numFmtId="0" fontId="13" fillId="0" borderId="7" xfId="1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8" xfId="0" applyFont="1" applyBorder="1" applyAlignment="1">
      <alignment horizontal="right"/>
    </xf>
    <xf numFmtId="0" fontId="12" fillId="0" borderId="9" xfId="0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2" fontId="23" fillId="0" borderId="7" xfId="4" applyNumberFormat="1" applyFont="1" applyFill="1" applyBorder="1" applyAlignment="1">
      <alignment horizontal="center" vertical="center"/>
    </xf>
    <xf numFmtId="1" fontId="8" fillId="0" borderId="7" xfId="4" applyNumberFormat="1" applyFont="1" applyFill="1" applyBorder="1" applyAlignment="1">
      <alignment horizontal="center" vertical="center"/>
    </xf>
    <xf numFmtId="2" fontId="12" fillId="0" borderId="7" xfId="4" applyNumberFormat="1" applyFont="1" applyFill="1" applyBorder="1" applyAlignment="1">
      <alignment horizontal="center" vertical="center"/>
    </xf>
    <xf numFmtId="2" fontId="13" fillId="0" borderId="7" xfId="5" applyNumberFormat="1" applyFont="1" applyFill="1" applyBorder="1" applyAlignment="1">
      <alignment horizontal="center" vertical="center"/>
    </xf>
    <xf numFmtId="49" fontId="13" fillId="0" borderId="0" xfId="4" applyNumberFormat="1" applyFont="1" applyFill="1"/>
    <xf numFmtId="49" fontId="9" fillId="0" borderId="0" xfId="4" applyNumberFormat="1" applyFont="1" applyFill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4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left" vertical="center"/>
    </xf>
    <xf numFmtId="49" fontId="8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/>
    </xf>
    <xf numFmtId="49" fontId="8" fillId="0" borderId="0" xfId="4" applyNumberFormat="1" applyFont="1" applyFill="1" applyBorder="1" applyAlignment="1">
      <alignment horizontal="left" vertical="center"/>
    </xf>
    <xf numFmtId="1" fontId="17" fillId="0" borderId="0" xfId="4" applyNumberFormat="1" applyFont="1" applyFill="1" applyBorder="1" applyAlignment="1">
      <alignment horizontal="center" vertical="center"/>
    </xf>
    <xf numFmtId="2" fontId="23" fillId="0" borderId="0" xfId="4" applyNumberFormat="1" applyFont="1" applyFill="1" applyBorder="1" applyAlignment="1">
      <alignment horizontal="center" vertical="center"/>
    </xf>
    <xf numFmtId="1" fontId="8" fillId="0" borderId="0" xfId="4" applyNumberFormat="1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2" fontId="13" fillId="0" borderId="0" xfId="5" applyNumberFormat="1" applyFont="1" applyFill="1" applyBorder="1" applyAlignment="1">
      <alignment horizontal="center" vertical="center"/>
    </xf>
    <xf numFmtId="1" fontId="17" fillId="0" borderId="7" xfId="4" applyNumberFormat="1" applyFont="1" applyFill="1" applyBorder="1" applyAlignment="1">
      <alignment horizontal="center" vertical="center"/>
    </xf>
    <xf numFmtId="49" fontId="12" fillId="0" borderId="0" xfId="3" applyNumberFormat="1" applyFont="1" applyFill="1"/>
    <xf numFmtId="2" fontId="12" fillId="0" borderId="7" xfId="0" applyNumberFormat="1" applyFont="1" applyFill="1" applyBorder="1" applyAlignment="1">
      <alignment horizontal="center"/>
    </xf>
    <xf numFmtId="49" fontId="8" fillId="0" borderId="0" xfId="1" applyNumberFormat="1" applyFont="1" applyFill="1"/>
    <xf numFmtId="49" fontId="8" fillId="0" borderId="0" xfId="1" applyNumberFormat="1" applyFont="1" applyFill="1" applyAlignment="1">
      <alignment vertical="center"/>
    </xf>
    <xf numFmtId="183" fontId="93" fillId="0" borderId="0" xfId="1372" applyNumberFormat="1" applyFont="1" applyFill="1" applyAlignment="1">
      <alignment horizontal="center"/>
    </xf>
    <xf numFmtId="49" fontId="8" fillId="0" borderId="0" xfId="3" applyNumberFormat="1" applyFont="1" applyFill="1"/>
    <xf numFmtId="0" fontId="17" fillId="0" borderId="1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right" vertical="center"/>
    </xf>
    <xf numFmtId="0" fontId="17" fillId="0" borderId="4" xfId="1" applyFont="1" applyFill="1" applyBorder="1" applyAlignment="1">
      <alignment horizontal="left" vertical="center"/>
    </xf>
    <xf numFmtId="49" fontId="17" fillId="0" borderId="5" xfId="1" applyNumberFormat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49" fontId="17" fillId="0" borderId="3" xfId="1" applyNumberFormat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94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167" fontId="23" fillId="0" borderId="9" xfId="1" applyNumberFormat="1" applyFont="1" applyFill="1" applyBorder="1" applyAlignment="1">
      <alignment horizontal="center"/>
    </xf>
    <xf numFmtId="1" fontId="17" fillId="0" borderId="7" xfId="1" applyNumberFormat="1" applyFont="1" applyFill="1" applyBorder="1" applyAlignment="1">
      <alignment horizontal="center"/>
    </xf>
    <xf numFmtId="183" fontId="14" fillId="0" borderId="7" xfId="1" applyNumberFormat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/>
    </xf>
    <xf numFmtId="0" fontId="5" fillId="0" borderId="0" xfId="3" applyFont="1"/>
    <xf numFmtId="49" fontId="3" fillId="0" borderId="0" xfId="3" applyNumberFormat="1" applyFont="1" applyAlignment="1">
      <alignment horizontal="center"/>
    </xf>
    <xf numFmtId="49" fontId="13" fillId="0" borderId="0" xfId="3" applyNumberFormat="1" applyFont="1"/>
    <xf numFmtId="49" fontId="22" fillId="0" borderId="0" xfId="3" applyNumberFormat="1" applyFont="1" applyAlignment="1">
      <alignment horizontal="right"/>
    </xf>
    <xf numFmtId="0" fontId="6" fillId="0" borderId="0" xfId="1" applyFont="1"/>
    <xf numFmtId="49" fontId="8" fillId="0" borderId="0" xfId="3" applyNumberFormat="1" applyFont="1"/>
    <xf numFmtId="49" fontId="10" fillId="0" borderId="0" xfId="2" applyNumberFormat="1" applyFont="1"/>
    <xf numFmtId="0" fontId="11" fillId="0" borderId="0" xfId="3" applyFont="1" applyAlignment="1">
      <alignment vertical="center"/>
    </xf>
    <xf numFmtId="49" fontId="12" fillId="0" borderId="0" xfId="3" applyNumberFormat="1" applyFont="1" applyAlignment="1">
      <alignment horizontal="right"/>
    </xf>
    <xf numFmtId="0" fontId="13" fillId="0" borderId="0" xfId="3" applyFont="1"/>
    <xf numFmtId="49" fontId="3" fillId="0" borderId="0" xfId="3" applyNumberFormat="1" applyFont="1" applyAlignment="1">
      <alignment horizontal="left"/>
    </xf>
    <xf numFmtId="0" fontId="13" fillId="0" borderId="0" xfId="3" applyFont="1" applyAlignment="1">
      <alignment horizontal="center"/>
    </xf>
    <xf numFmtId="49" fontId="13" fillId="0" borderId="0" xfId="3" applyNumberFormat="1" applyFont="1" applyAlignment="1">
      <alignment horizontal="center"/>
    </xf>
    <xf numFmtId="0" fontId="3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49" fontId="15" fillId="0" borderId="0" xfId="3" applyNumberFormat="1" applyFont="1" applyAlignment="1">
      <alignment horizontal="right"/>
    </xf>
    <xf numFmtId="49" fontId="8" fillId="0" borderId="0" xfId="3" applyNumberFormat="1" applyFont="1" applyAlignment="1">
      <alignment horizontal="center"/>
    </xf>
    <xf numFmtId="0" fontId="12" fillId="0" borderId="0" xfId="3" applyFont="1"/>
    <xf numFmtId="0" fontId="8" fillId="0" borderId="0" xfId="3" applyFont="1"/>
    <xf numFmtId="0" fontId="14" fillId="0" borderId="1" xfId="3" applyFont="1" applyBorder="1" applyAlignment="1">
      <alignment horizontal="center" vertical="center"/>
    </xf>
    <xf numFmtId="49" fontId="14" fillId="0" borderId="5" xfId="3" applyNumberFormat="1" applyFont="1" applyBorder="1" applyAlignment="1">
      <alignment horizontal="center" vertical="center"/>
    </xf>
    <xf numFmtId="49" fontId="14" fillId="0" borderId="3" xfId="3" applyNumberFormat="1" applyFont="1" applyBorder="1" applyAlignment="1">
      <alignment horizontal="right" vertical="center"/>
    </xf>
    <xf numFmtId="49" fontId="14" fillId="0" borderId="4" xfId="3" applyNumberFormat="1" applyFont="1" applyBorder="1" applyAlignment="1">
      <alignment horizontal="left" vertical="center"/>
    </xf>
    <xf numFmtId="49" fontId="17" fillId="0" borderId="5" xfId="3" applyNumberFormat="1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95" fillId="0" borderId="5" xfId="344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center"/>
    </xf>
    <xf numFmtId="0" fontId="19" fillId="0" borderId="0" xfId="3" applyFont="1"/>
    <xf numFmtId="0" fontId="14" fillId="0" borderId="0" xfId="3" applyFont="1"/>
    <xf numFmtId="0" fontId="13" fillId="0" borderId="30" xfId="3" applyFont="1" applyBorder="1" applyAlignment="1">
      <alignment horizontal="center"/>
    </xf>
    <xf numFmtId="0" fontId="13" fillId="0" borderId="31" xfId="3" applyFont="1" applyBorder="1" applyAlignment="1">
      <alignment horizontal="right"/>
    </xf>
    <xf numFmtId="0" fontId="12" fillId="0" borderId="32" xfId="3" applyFont="1" applyBorder="1" applyAlignment="1">
      <alignment horizontal="left"/>
    </xf>
    <xf numFmtId="167" fontId="8" fillId="0" borderId="30" xfId="3" applyNumberFormat="1" applyFont="1" applyBorder="1" applyAlignment="1">
      <alignment horizontal="center"/>
    </xf>
    <xf numFmtId="0" fontId="9" fillId="0" borderId="30" xfId="3" applyFont="1" applyBorder="1" applyAlignment="1">
      <alignment horizontal="left"/>
    </xf>
    <xf numFmtId="49" fontId="8" fillId="0" borderId="31" xfId="3" applyNumberFormat="1" applyFont="1" applyBorder="1" applyAlignment="1">
      <alignment horizontal="left"/>
    </xf>
    <xf numFmtId="2" fontId="13" fillId="0" borderId="7" xfId="3" applyNumberFormat="1" applyFont="1" applyBorder="1" applyAlignment="1">
      <alignment horizontal="center"/>
    </xf>
    <xf numFmtId="1" fontId="8" fillId="0" borderId="30" xfId="3" applyNumberFormat="1" applyFont="1" applyBorder="1" applyAlignment="1">
      <alignment horizontal="center"/>
    </xf>
    <xf numFmtId="2" fontId="12" fillId="0" borderId="30" xfId="3" applyNumberFormat="1" applyFont="1" applyBorder="1" applyAlignment="1">
      <alignment horizontal="center"/>
    </xf>
    <xf numFmtId="2" fontId="13" fillId="0" borderId="30" xfId="3" applyNumberFormat="1" applyFont="1" applyBorder="1" applyAlignment="1">
      <alignment horizontal="center"/>
    </xf>
    <xf numFmtId="0" fontId="8" fillId="0" borderId="30" xfId="3" applyFont="1" applyBorder="1" applyAlignment="1">
      <alignment horizontal="left" wrapText="1"/>
    </xf>
    <xf numFmtId="0" fontId="96" fillId="0" borderId="33" xfId="3" applyFont="1" applyBorder="1" applyAlignment="1">
      <alignment horizontal="center"/>
    </xf>
    <xf numFmtId="0" fontId="13" fillId="0" borderId="33" xfId="3" applyFont="1" applyBorder="1" applyAlignment="1">
      <alignment horizontal="center"/>
    </xf>
    <xf numFmtId="0" fontId="13" fillId="0" borderId="34" xfId="3" applyFont="1" applyBorder="1" applyAlignment="1">
      <alignment horizontal="right"/>
    </xf>
    <xf numFmtId="0" fontId="12" fillId="0" borderId="35" xfId="3" applyFont="1" applyBorder="1" applyAlignment="1">
      <alignment horizontal="left"/>
    </xf>
    <xf numFmtId="49" fontId="8" fillId="0" borderId="33" xfId="3" applyNumberFormat="1" applyFont="1" applyBorder="1" applyAlignment="1">
      <alignment horizontal="center"/>
    </xf>
    <xf numFmtId="0" fontId="9" fillId="0" borderId="33" xfId="3" applyFont="1" applyBorder="1" applyAlignment="1">
      <alignment horizontal="left"/>
    </xf>
    <xf numFmtId="49" fontId="8" fillId="0" borderId="34" xfId="3" applyNumberFormat="1" applyFont="1" applyBorder="1" applyAlignment="1">
      <alignment horizontal="left"/>
    </xf>
    <xf numFmtId="168" fontId="8" fillId="0" borderId="7" xfId="3" applyNumberFormat="1" applyFont="1" applyBorder="1" applyAlignment="1">
      <alignment horizontal="center"/>
    </xf>
    <xf numFmtId="1" fontId="8" fillId="0" borderId="33" xfId="3" applyNumberFormat="1" applyFont="1" applyBorder="1" applyAlignment="1">
      <alignment horizontal="center"/>
    </xf>
    <xf numFmtId="2" fontId="97" fillId="0" borderId="33" xfId="3" applyNumberFormat="1" applyFont="1" applyBorder="1" applyAlignment="1">
      <alignment horizontal="center"/>
    </xf>
    <xf numFmtId="2" fontId="96" fillId="0" borderId="33" xfId="3" applyNumberFormat="1" applyFont="1" applyBorder="1" applyAlignment="1">
      <alignment horizontal="center"/>
    </xf>
    <xf numFmtId="0" fontId="8" fillId="0" borderId="33" xfId="3" applyFont="1" applyBorder="1" applyAlignment="1">
      <alignment horizontal="left" wrapText="1"/>
    </xf>
    <xf numFmtId="49" fontId="97" fillId="0" borderId="0" xfId="3" applyNumberFormat="1" applyFont="1"/>
    <xf numFmtId="49" fontId="12" fillId="0" borderId="0" xfId="3" applyNumberFormat="1" applyFont="1"/>
    <xf numFmtId="1" fontId="19" fillId="0" borderId="30" xfId="3" applyNumberFormat="1" applyFont="1" applyBorder="1" applyAlignment="1">
      <alignment horizontal="center"/>
    </xf>
    <xf numFmtId="1" fontId="19" fillId="0" borderId="33" xfId="3" applyNumberFormat="1" applyFont="1" applyBorder="1" applyAlignment="1">
      <alignment horizontal="center"/>
    </xf>
    <xf numFmtId="0" fontId="8" fillId="0" borderId="0" xfId="1" applyNumberFormat="1" applyFont="1" applyFill="1"/>
    <xf numFmtId="0" fontId="8" fillId="0" borderId="0" xfId="1" applyNumberFormat="1" applyFont="1" applyFill="1" applyAlignment="1">
      <alignment vertical="center"/>
    </xf>
    <xf numFmtId="183" fontId="12" fillId="0" borderId="7" xfId="0" applyNumberFormat="1" applyFont="1" applyFill="1" applyBorder="1" applyAlignment="1" applyProtection="1">
      <alignment horizontal="center" shrinkToFit="1"/>
    </xf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13" fillId="0" borderId="0" xfId="1" applyFont="1" applyFill="1" applyBorder="1"/>
    <xf numFmtId="0" fontId="9" fillId="0" borderId="0" xfId="1" applyNumberFormat="1" applyFont="1" applyFill="1"/>
    <xf numFmtId="0" fontId="98" fillId="0" borderId="0" xfId="344" applyFont="1"/>
    <xf numFmtId="49" fontId="99" fillId="0" borderId="0" xfId="344" applyNumberFormat="1" applyFont="1"/>
    <xf numFmtId="49" fontId="100" fillId="0" borderId="0" xfId="344" applyNumberFormat="1" applyFont="1" applyAlignment="1">
      <alignment horizontal="center"/>
    </xf>
    <xf numFmtId="0" fontId="101" fillId="0" borderId="0" xfId="1" applyFont="1"/>
    <xf numFmtId="0" fontId="102" fillId="0" borderId="0" xfId="1" applyFont="1" applyAlignment="1">
      <alignment horizontal="center"/>
    </xf>
    <xf numFmtId="0" fontId="103" fillId="0" borderId="0" xfId="344" applyFont="1" applyAlignment="1">
      <alignment vertical="center"/>
    </xf>
    <xf numFmtId="0" fontId="102" fillId="0" borderId="0" xfId="1" applyFont="1" applyAlignment="1">
      <alignment horizontal="center" vertical="center"/>
    </xf>
    <xf numFmtId="49" fontId="104" fillId="0" borderId="0" xfId="344" applyNumberFormat="1" applyFont="1"/>
    <xf numFmtId="49" fontId="99" fillId="0" borderId="0" xfId="344" applyNumberFormat="1" applyFont="1" applyAlignment="1">
      <alignment horizontal="center"/>
    </xf>
    <xf numFmtId="0" fontId="100" fillId="0" borderId="0" xfId="344" applyFont="1" applyAlignment="1">
      <alignment horizontal="left"/>
    </xf>
    <xf numFmtId="0" fontId="99" fillId="0" borderId="0" xfId="344" applyFont="1" applyAlignment="1">
      <alignment horizontal="center"/>
    </xf>
    <xf numFmtId="49" fontId="103" fillId="0" borderId="0" xfId="344" applyNumberFormat="1" applyFont="1" applyAlignment="1">
      <alignment horizontal="left"/>
    </xf>
    <xf numFmtId="14" fontId="105" fillId="0" borderId="0" xfId="344" applyNumberFormat="1" applyFont="1" applyAlignment="1">
      <alignment horizontal="right"/>
    </xf>
    <xf numFmtId="49" fontId="106" fillId="0" borderId="0" xfId="344" applyNumberFormat="1" applyFont="1" applyAlignment="1">
      <alignment horizontal="center"/>
    </xf>
    <xf numFmtId="0" fontId="107" fillId="0" borderId="0" xfId="344" applyFont="1" applyAlignment="1">
      <alignment horizontal="left"/>
    </xf>
    <xf numFmtId="0" fontId="106" fillId="0" borderId="0" xfId="344" applyFont="1" applyAlignment="1">
      <alignment horizontal="center"/>
    </xf>
    <xf numFmtId="49" fontId="95" fillId="0" borderId="1" xfId="344" applyNumberFormat="1" applyFont="1" applyBorder="1" applyAlignment="1">
      <alignment horizontal="center" vertical="center"/>
    </xf>
    <xf numFmtId="49" fontId="95" fillId="0" borderId="5" xfId="344" applyNumberFormat="1" applyFont="1" applyBorder="1" applyAlignment="1">
      <alignment horizontal="center" vertical="center"/>
    </xf>
    <xf numFmtId="0" fontId="95" fillId="0" borderId="3" xfId="344" applyFont="1" applyBorder="1" applyAlignment="1">
      <alignment horizontal="right" vertical="center"/>
    </xf>
    <xf numFmtId="0" fontId="95" fillId="0" borderId="4" xfId="344" applyFont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2" fontId="95" fillId="0" borderId="5" xfId="344" applyNumberFormat="1" applyFont="1" applyBorder="1" applyAlignment="1">
      <alignment horizontal="center" vertical="center"/>
    </xf>
    <xf numFmtId="0" fontId="95" fillId="0" borderId="6" xfId="344" applyFont="1" applyBorder="1" applyAlignment="1">
      <alignment horizontal="center" vertical="center"/>
    </xf>
    <xf numFmtId="0" fontId="108" fillId="0" borderId="0" xfId="1" applyFont="1" applyAlignment="1">
      <alignment horizontal="center"/>
    </xf>
    <xf numFmtId="0" fontId="95" fillId="0" borderId="0" xfId="344" applyFont="1" applyAlignment="1">
      <alignment horizontal="center"/>
    </xf>
    <xf numFmtId="0" fontId="99" fillId="0" borderId="7" xfId="344" applyFont="1" applyBorder="1" applyAlignment="1">
      <alignment horizontal="center"/>
    </xf>
    <xf numFmtId="49" fontId="99" fillId="0" borderId="7" xfId="344" applyNumberFormat="1" applyFont="1" applyBorder="1" applyAlignment="1">
      <alignment horizontal="center"/>
    </xf>
    <xf numFmtId="0" fontId="99" fillId="0" borderId="8" xfId="344" applyFont="1" applyBorder="1" applyAlignment="1">
      <alignment horizontal="right"/>
    </xf>
    <xf numFmtId="0" fontId="104" fillId="0" borderId="9" xfId="344" applyFont="1" applyBorder="1" applyAlignment="1">
      <alignment horizontal="left"/>
    </xf>
    <xf numFmtId="49" fontId="108" fillId="0" borderId="9" xfId="344" applyNumberFormat="1" applyFont="1" applyBorder="1" applyAlignment="1">
      <alignment horizontal="center"/>
    </xf>
    <xf numFmtId="0" fontId="108" fillId="0" borderId="9" xfId="344" applyFont="1" applyBorder="1" applyAlignment="1">
      <alignment horizontal="left"/>
    </xf>
    <xf numFmtId="0" fontId="102" fillId="0" borderId="9" xfId="344" applyFont="1" applyBorder="1" applyAlignment="1">
      <alignment horizontal="left"/>
    </xf>
    <xf numFmtId="0" fontId="17" fillId="0" borderId="7" xfId="3" applyFont="1" applyBorder="1" applyAlignment="1">
      <alignment horizontal="center"/>
    </xf>
    <xf numFmtId="49" fontId="13" fillId="0" borderId="7" xfId="3" applyNumberFormat="1" applyFont="1" applyBorder="1" applyAlignment="1">
      <alignment horizontal="center"/>
    </xf>
    <xf numFmtId="2" fontId="12" fillId="0" borderId="7" xfId="3" applyNumberFormat="1" applyFont="1" applyBorder="1" applyAlignment="1">
      <alignment horizontal="center"/>
    </xf>
    <xf numFmtId="0" fontId="102" fillId="0" borderId="7" xfId="344" applyFont="1" applyBorder="1" applyAlignment="1">
      <alignment horizontal="left"/>
    </xf>
    <xf numFmtId="0" fontId="108" fillId="0" borderId="0" xfId="344" applyFont="1" applyAlignment="1">
      <alignment horizontal="center"/>
    </xf>
    <xf numFmtId="1" fontId="17" fillId="0" borderId="7" xfId="1" applyNumberFormat="1" applyFont="1" applyFill="1" applyBorder="1" applyAlignment="1">
      <alignment horizontal="center" vertical="center"/>
    </xf>
    <xf numFmtId="183" fontId="12" fillId="0" borderId="7" xfId="3" applyNumberFormat="1" applyFont="1" applyFill="1" applyBorder="1" applyAlignment="1">
      <alignment horizontal="center"/>
    </xf>
    <xf numFmtId="0" fontId="13" fillId="0" borderId="7" xfId="1463" applyFont="1" applyFill="1" applyBorder="1" applyAlignment="1">
      <alignment horizontal="center"/>
    </xf>
    <xf numFmtId="0" fontId="13" fillId="0" borderId="0" xfId="1" applyFont="1" applyFill="1" applyBorder="1" applyAlignment="1"/>
    <xf numFmtId="0" fontId="9" fillId="0" borderId="0" xfId="1" applyNumberFormat="1" applyFont="1" applyFill="1" applyAlignment="1"/>
    <xf numFmtId="0" fontId="109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9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49" fontId="109" fillId="0" borderId="0" xfId="1" applyNumberFormat="1" applyFont="1" applyFill="1" applyAlignment="1">
      <alignment horizontal="center"/>
    </xf>
    <xf numFmtId="0" fontId="18" fillId="0" borderId="7" xfId="1" applyFont="1" applyFill="1" applyBorder="1" applyAlignment="1">
      <alignment horizontal="center" vertical="center"/>
    </xf>
    <xf numFmtId="49" fontId="110" fillId="0" borderId="0" xfId="3" applyNumberFormat="1" applyFont="1"/>
    <xf numFmtId="49" fontId="110" fillId="0" borderId="0" xfId="3" applyNumberFormat="1" applyFont="1" applyAlignment="1">
      <alignment horizontal="center"/>
    </xf>
    <xf numFmtId="0" fontId="110" fillId="0" borderId="0" xfId="3" applyFont="1"/>
    <xf numFmtId="49" fontId="14" fillId="0" borderId="2" xfId="3" applyNumberFormat="1" applyFont="1" applyBorder="1" applyAlignment="1">
      <alignment horizontal="center" vertical="center"/>
    </xf>
    <xf numFmtId="49" fontId="17" fillId="0" borderId="13" xfId="3" applyNumberFormat="1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11" fillId="0" borderId="0" xfId="3" applyFont="1"/>
    <xf numFmtId="49" fontId="8" fillId="0" borderId="30" xfId="3" applyNumberFormat="1" applyFont="1" applyBorder="1" applyAlignment="1">
      <alignment horizontal="left"/>
    </xf>
    <xf numFmtId="1" fontId="17" fillId="0" borderId="30" xfId="3" applyNumberFormat="1" applyFont="1" applyBorder="1" applyAlignment="1">
      <alignment horizontal="center"/>
    </xf>
    <xf numFmtId="2" fontId="94" fillId="0" borderId="7" xfId="3" applyNumberFormat="1" applyFont="1" applyBorder="1" applyAlignment="1">
      <alignment horizontal="center"/>
    </xf>
    <xf numFmtId="1" fontId="18" fillId="0" borderId="30" xfId="3" applyNumberFormat="1" applyFont="1" applyBorder="1" applyAlignment="1">
      <alignment horizontal="center"/>
    </xf>
    <xf numFmtId="49" fontId="8" fillId="0" borderId="33" xfId="3" applyNumberFormat="1" applyFont="1" applyBorder="1" applyAlignment="1">
      <alignment horizontal="left"/>
    </xf>
    <xf numFmtId="1" fontId="17" fillId="0" borderId="33" xfId="3" applyNumberFormat="1" applyFont="1" applyBorder="1" applyAlignment="1">
      <alignment horizontal="center"/>
    </xf>
    <xf numFmtId="168" fontId="18" fillId="0" borderId="7" xfId="3" applyNumberFormat="1" applyFont="1" applyBorder="1" applyAlignment="1">
      <alignment horizontal="center"/>
    </xf>
    <xf numFmtId="1" fontId="18" fillId="0" borderId="33" xfId="3" applyNumberFormat="1" applyFont="1" applyBorder="1" applyAlignment="1">
      <alignment horizontal="center"/>
    </xf>
    <xf numFmtId="2" fontId="112" fillId="0" borderId="33" xfId="3" applyNumberFormat="1" applyFont="1" applyBorder="1" applyAlignment="1">
      <alignment horizontal="center"/>
    </xf>
    <xf numFmtId="49" fontId="9" fillId="0" borderId="0" xfId="1464" applyNumberFormat="1" applyFont="1" applyFill="1" applyAlignment="1">
      <alignment horizontal="center"/>
    </xf>
    <xf numFmtId="49" fontId="13" fillId="0" borderId="0" xfId="1464" applyNumberFormat="1" applyFont="1" applyFill="1"/>
    <xf numFmtId="0" fontId="13" fillId="0" borderId="7" xfId="0" applyFont="1" applyBorder="1" applyAlignment="1"/>
    <xf numFmtId="49" fontId="8" fillId="0" borderId="7" xfId="1464" applyNumberFormat="1" applyFont="1" applyFill="1" applyBorder="1" applyAlignment="1">
      <alignment horizontal="center"/>
    </xf>
    <xf numFmtId="2" fontId="23" fillId="0" borderId="7" xfId="3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/>
    </xf>
    <xf numFmtId="2" fontId="12" fillId="0" borderId="7" xfId="1465" applyNumberFormat="1" applyFont="1" applyFill="1" applyBorder="1" applyAlignment="1">
      <alignment horizontal="center"/>
    </xf>
    <xf numFmtId="2" fontId="13" fillId="0" borderId="7" xfId="1465" applyNumberFormat="1" applyFont="1" applyFill="1" applyBorder="1" applyAlignment="1">
      <alignment horizontal="center"/>
    </xf>
    <xf numFmtId="2" fontId="113" fillId="0" borderId="7" xfId="0" applyNumberFormat="1" applyFont="1" applyFill="1" applyBorder="1" applyAlignment="1">
      <alignment horizontal="center"/>
    </xf>
    <xf numFmtId="1" fontId="19" fillId="0" borderId="7" xfId="1" applyNumberFormat="1" applyFont="1" applyFill="1" applyBorder="1" applyAlignment="1">
      <alignment horizontal="center" vertical="center"/>
    </xf>
    <xf numFmtId="2" fontId="113" fillId="0" borderId="7" xfId="1467" applyNumberFormat="1" applyFont="1" applyFill="1" applyBorder="1" applyAlignment="1">
      <alignment horizontal="center"/>
    </xf>
    <xf numFmtId="168" fontId="8" fillId="0" borderId="7" xfId="1467" applyNumberFormat="1" applyFont="1" applyFill="1" applyBorder="1" applyAlignment="1">
      <alignment horizontal="center"/>
    </xf>
    <xf numFmtId="169" fontId="8" fillId="0" borderId="7" xfId="1467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0" fontId="98" fillId="0" borderId="0" xfId="344" applyFont="1" applyFill="1"/>
    <xf numFmtId="49" fontId="99" fillId="0" borderId="0" xfId="344" applyNumberFormat="1" applyFont="1" applyFill="1"/>
    <xf numFmtId="49" fontId="100" fillId="0" borderId="0" xfId="344" applyNumberFormat="1" applyFont="1" applyFill="1" applyAlignment="1">
      <alignment horizontal="center"/>
    </xf>
    <xf numFmtId="0" fontId="101" fillId="0" borderId="0" xfId="1" applyFont="1" applyFill="1"/>
    <xf numFmtId="0" fontId="102" fillId="0" borderId="0" xfId="1" applyFont="1" applyFill="1" applyAlignment="1">
      <alignment horizontal="center"/>
    </xf>
    <xf numFmtId="0" fontId="103" fillId="0" borderId="0" xfId="344" applyFont="1" applyFill="1" applyAlignment="1">
      <alignment vertical="center"/>
    </xf>
    <xf numFmtId="0" fontId="102" fillId="0" borderId="0" xfId="1" applyFont="1" applyFill="1" applyAlignment="1">
      <alignment horizontal="center" vertical="center"/>
    </xf>
    <xf numFmtId="49" fontId="104" fillId="0" borderId="0" xfId="344" applyNumberFormat="1" applyFont="1" applyFill="1"/>
    <xf numFmtId="49" fontId="99" fillId="0" borderId="0" xfId="344" applyNumberFormat="1" applyFont="1" applyFill="1" applyAlignment="1">
      <alignment horizontal="center"/>
    </xf>
    <xf numFmtId="0" fontId="100" fillId="0" borderId="0" xfId="344" applyFont="1" applyFill="1" applyAlignment="1">
      <alignment horizontal="left"/>
    </xf>
    <xf numFmtId="0" fontId="99" fillId="0" borderId="0" xfId="344" applyFont="1" applyFill="1" applyAlignment="1">
      <alignment horizontal="center"/>
    </xf>
    <xf numFmtId="49" fontId="103" fillId="0" borderId="0" xfId="344" applyNumberFormat="1" applyFont="1" applyFill="1" applyAlignment="1">
      <alignment horizontal="left"/>
    </xf>
    <xf numFmtId="14" fontId="105" fillId="0" borderId="0" xfId="344" applyNumberFormat="1" applyFont="1" applyFill="1" applyAlignment="1">
      <alignment horizontal="right"/>
    </xf>
    <xf numFmtId="49" fontId="106" fillId="0" borderId="0" xfId="344" applyNumberFormat="1" applyFont="1" applyFill="1" applyAlignment="1">
      <alignment horizontal="center"/>
    </xf>
    <xf numFmtId="0" fontId="107" fillId="0" borderId="0" xfId="344" applyFont="1" applyFill="1" applyAlignment="1">
      <alignment horizontal="left"/>
    </xf>
    <xf numFmtId="0" fontId="106" fillId="0" borderId="0" xfId="344" applyFont="1" applyFill="1" applyAlignment="1">
      <alignment horizontal="center"/>
    </xf>
    <xf numFmtId="49" fontId="95" fillId="0" borderId="1" xfId="344" applyNumberFormat="1" applyFont="1" applyFill="1" applyBorder="1" applyAlignment="1">
      <alignment horizontal="center" vertical="center"/>
    </xf>
    <xf numFmtId="49" fontId="95" fillId="0" borderId="5" xfId="344" applyNumberFormat="1" applyFont="1" applyFill="1" applyBorder="1" applyAlignment="1">
      <alignment horizontal="center" vertical="center"/>
    </xf>
    <xf numFmtId="0" fontId="95" fillId="0" borderId="3" xfId="344" applyFont="1" applyFill="1" applyBorder="1" applyAlignment="1">
      <alignment horizontal="right" vertical="center"/>
    </xf>
    <xf numFmtId="0" fontId="95" fillId="0" borderId="4" xfId="344" applyFont="1" applyFill="1" applyBorder="1" applyAlignment="1">
      <alignment horizontal="left" vertical="center"/>
    </xf>
    <xf numFmtId="0" fontId="95" fillId="0" borderId="5" xfId="344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2" fontId="95" fillId="0" borderId="5" xfId="344" applyNumberFormat="1" applyFont="1" applyFill="1" applyBorder="1" applyAlignment="1">
      <alignment horizontal="center" vertical="center"/>
    </xf>
    <xf numFmtId="0" fontId="95" fillId="0" borderId="6" xfId="344" applyFont="1" applyFill="1" applyBorder="1" applyAlignment="1">
      <alignment horizontal="center" vertical="center"/>
    </xf>
    <xf numFmtId="0" fontId="108" fillId="0" borderId="0" xfId="1" applyFont="1" applyFill="1" applyAlignment="1">
      <alignment horizontal="center"/>
    </xf>
    <xf numFmtId="0" fontId="95" fillId="0" borderId="0" xfId="344" applyFont="1" applyFill="1" applyAlignment="1">
      <alignment horizontal="center"/>
    </xf>
    <xf numFmtId="0" fontId="99" fillId="0" borderId="7" xfId="344" applyNumberFormat="1" applyFont="1" applyFill="1" applyBorder="1" applyAlignment="1">
      <alignment horizontal="center"/>
    </xf>
    <xf numFmtId="49" fontId="99" fillId="0" borderId="7" xfId="344" applyNumberFormat="1" applyFont="1" applyFill="1" applyBorder="1" applyAlignment="1">
      <alignment horizontal="center"/>
    </xf>
    <xf numFmtId="0" fontId="99" fillId="0" borderId="8" xfId="344" applyFont="1" applyFill="1" applyBorder="1" applyAlignment="1">
      <alignment horizontal="right"/>
    </xf>
    <xf numFmtId="0" fontId="104" fillId="0" borderId="9" xfId="344" applyFont="1" applyFill="1" applyBorder="1" applyAlignment="1">
      <alignment horizontal="left"/>
    </xf>
    <xf numFmtId="49" fontId="108" fillId="0" borderId="9" xfId="344" applyNumberFormat="1" applyFont="1" applyFill="1" applyBorder="1" applyAlignment="1">
      <alignment horizontal="center"/>
    </xf>
    <xf numFmtId="0" fontId="108" fillId="0" borderId="9" xfId="344" applyFont="1" applyFill="1" applyBorder="1" applyAlignment="1">
      <alignment horizontal="left"/>
    </xf>
    <xf numFmtId="0" fontId="102" fillId="0" borderId="9" xfId="344" applyFont="1" applyFill="1" applyBorder="1" applyAlignment="1">
      <alignment horizontal="left"/>
    </xf>
    <xf numFmtId="0" fontId="114" fillId="0" borderId="7" xfId="344" applyNumberFormat="1" applyFont="1" applyFill="1" applyBorder="1" applyAlignment="1">
      <alignment horizontal="center"/>
    </xf>
    <xf numFmtId="49" fontId="115" fillId="0" borderId="7" xfId="344" applyNumberFormat="1" applyFont="1" applyFill="1" applyBorder="1" applyAlignment="1">
      <alignment horizontal="center"/>
    </xf>
    <xf numFmtId="2" fontId="104" fillId="0" borderId="7" xfId="344" applyNumberFormat="1" applyFont="1" applyFill="1" applyBorder="1" applyAlignment="1">
      <alignment horizontal="center"/>
    </xf>
    <xf numFmtId="0" fontId="102" fillId="0" borderId="7" xfId="344" applyFont="1" applyFill="1" applyBorder="1" applyAlignment="1">
      <alignment horizontal="left" wrapText="1"/>
    </xf>
    <xf numFmtId="0" fontId="108" fillId="0" borderId="0" xfId="344" applyFont="1" applyFill="1" applyAlignment="1">
      <alignment horizontal="left"/>
    </xf>
    <xf numFmtId="0" fontId="108" fillId="0" borderId="0" xfId="344" applyFont="1" applyFill="1" applyAlignment="1">
      <alignment horizontal="center"/>
    </xf>
    <xf numFmtId="0" fontId="17" fillId="0" borderId="1" xfId="3" applyFont="1" applyBorder="1" applyAlignment="1">
      <alignment horizontal="center" vertical="center"/>
    </xf>
    <xf numFmtId="49" fontId="17" fillId="0" borderId="2" xfId="3" applyNumberFormat="1" applyFont="1" applyBorder="1" applyAlignment="1">
      <alignment horizontal="center" vertical="center"/>
    </xf>
    <xf numFmtId="49" fontId="17" fillId="0" borderId="3" xfId="3" applyNumberFormat="1" applyFont="1" applyBorder="1" applyAlignment="1">
      <alignment horizontal="right" vertical="center"/>
    </xf>
    <xf numFmtId="49" fontId="17" fillId="0" borderId="4" xfId="3" applyNumberFormat="1" applyFont="1" applyBorder="1" applyAlignment="1">
      <alignment horizontal="left" vertical="center"/>
    </xf>
    <xf numFmtId="0" fontId="18" fillId="0" borderId="4" xfId="1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7" fillId="0" borderId="0" xfId="3" applyFont="1"/>
    <xf numFmtId="0" fontId="13" fillId="0" borderId="30" xfId="3" applyFont="1" applyBorder="1" applyAlignment="1">
      <alignment horizontal="center" vertical="center"/>
    </xf>
    <xf numFmtId="0" fontId="13" fillId="0" borderId="31" xfId="3" applyFont="1" applyBorder="1" applyAlignment="1">
      <alignment horizontal="right" vertical="center"/>
    </xf>
    <xf numFmtId="0" fontId="12" fillId="0" borderId="32" xfId="3" applyFont="1" applyBorder="1" applyAlignment="1">
      <alignment horizontal="left" vertical="center"/>
    </xf>
    <xf numFmtId="167" fontId="8" fillId="0" borderId="30" xfId="3" applyNumberFormat="1" applyFont="1" applyBorder="1" applyAlignment="1">
      <alignment horizontal="center" vertical="center"/>
    </xf>
    <xf numFmtId="0" fontId="9" fillId="0" borderId="30" xfId="3" applyFont="1" applyBorder="1" applyAlignment="1">
      <alignment horizontal="left" vertical="center"/>
    </xf>
    <xf numFmtId="49" fontId="8" fillId="0" borderId="30" xfId="3" applyNumberFormat="1" applyFont="1" applyBorder="1" applyAlignment="1">
      <alignment horizontal="left" vertical="center"/>
    </xf>
    <xf numFmtId="1" fontId="17" fillId="0" borderId="30" xfId="1466" applyNumberFormat="1" applyFont="1" applyBorder="1" applyAlignment="1">
      <alignment horizontal="center" vertical="center"/>
    </xf>
    <xf numFmtId="2" fontId="13" fillId="0" borderId="7" xfId="1466" applyNumberFormat="1" applyFont="1" applyBorder="1" applyAlignment="1">
      <alignment horizontal="center" vertical="center"/>
    </xf>
    <xf numFmtId="1" fontId="13" fillId="0" borderId="30" xfId="1466" applyNumberFormat="1" applyFont="1" applyBorder="1" applyAlignment="1">
      <alignment horizontal="center" vertical="center"/>
    </xf>
    <xf numFmtId="2" fontId="12" fillId="0" borderId="30" xfId="1466" applyNumberFormat="1" applyFont="1" applyBorder="1" applyAlignment="1">
      <alignment horizontal="center" vertical="center"/>
    </xf>
    <xf numFmtId="2" fontId="13" fillId="0" borderId="30" xfId="1466" applyNumberFormat="1" applyFont="1" applyBorder="1" applyAlignment="1">
      <alignment horizontal="center" vertical="center"/>
    </xf>
    <xf numFmtId="0" fontId="8" fillId="0" borderId="30" xfId="3" applyFont="1" applyBorder="1" applyAlignment="1">
      <alignment horizontal="left" vertical="center" wrapText="1"/>
    </xf>
    <xf numFmtId="0" fontId="96" fillId="0" borderId="33" xfId="3" applyFont="1" applyBorder="1" applyAlignment="1">
      <alignment horizontal="center" vertical="center"/>
    </xf>
    <xf numFmtId="0" fontId="13" fillId="0" borderId="33" xfId="3" applyFont="1" applyBorder="1" applyAlignment="1">
      <alignment horizontal="center" vertical="center"/>
    </xf>
    <xf numFmtId="0" fontId="13" fillId="0" borderId="34" xfId="3" applyFont="1" applyBorder="1" applyAlignment="1">
      <alignment horizontal="right" vertical="center"/>
    </xf>
    <xf numFmtId="0" fontId="12" fillId="0" borderId="35" xfId="3" applyFont="1" applyBorder="1" applyAlignment="1">
      <alignment horizontal="left" vertical="center"/>
    </xf>
    <xf numFmtId="49" fontId="8" fillId="0" borderId="33" xfId="3" applyNumberFormat="1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49" fontId="8" fillId="0" borderId="33" xfId="3" applyNumberFormat="1" applyFont="1" applyBorder="1" applyAlignment="1">
      <alignment horizontal="left" vertical="center"/>
    </xf>
    <xf numFmtId="1" fontId="17" fillId="0" borderId="33" xfId="1466" applyNumberFormat="1" applyFont="1" applyBorder="1" applyAlignment="1">
      <alignment horizontal="center" vertical="center"/>
    </xf>
    <xf numFmtId="2" fontId="8" fillId="0" borderId="7" xfId="1466" applyNumberFormat="1" applyFont="1" applyBorder="1" applyAlignment="1">
      <alignment horizontal="center"/>
    </xf>
    <xf numFmtId="1" fontId="13" fillId="0" borderId="33" xfId="1466" applyNumberFormat="1" applyFont="1" applyBorder="1" applyAlignment="1">
      <alignment horizontal="center" vertical="center"/>
    </xf>
    <xf numFmtId="2" fontId="116" fillId="0" borderId="33" xfId="1466" applyNumberFormat="1" applyFont="1" applyBorder="1" applyAlignment="1">
      <alignment horizontal="center" vertical="center"/>
    </xf>
    <xf numFmtId="2" fontId="96" fillId="0" borderId="33" xfId="1466" applyNumberFormat="1" applyFont="1" applyBorder="1" applyAlignment="1">
      <alignment horizontal="center" vertical="center"/>
    </xf>
    <xf numFmtId="0" fontId="8" fillId="0" borderId="33" xfId="3" applyFont="1" applyBorder="1" applyAlignment="1">
      <alignment horizontal="left" vertical="center" wrapText="1"/>
    </xf>
    <xf numFmtId="1" fontId="117" fillId="0" borderId="30" xfId="1466" applyNumberFormat="1" applyFont="1" applyBorder="1" applyAlignment="1">
      <alignment horizontal="center" vertical="center"/>
    </xf>
    <xf numFmtId="1" fontId="117" fillId="0" borderId="33" xfId="1466" applyNumberFormat="1" applyFont="1" applyBorder="1" applyAlignment="1">
      <alignment horizontal="center" vertical="center"/>
    </xf>
    <xf numFmtId="0" fontId="12" fillId="0" borderId="1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1" xfId="3" applyFont="1" applyFill="1" applyBorder="1" applyAlignment="1">
      <alignment horizontal="center"/>
    </xf>
    <xf numFmtId="0" fontId="12" fillId="0" borderId="12" xfId="3" applyFont="1" applyFill="1" applyBorder="1" applyAlignment="1">
      <alignment horizontal="center"/>
    </xf>
  </cellXfs>
  <cellStyles count="1468">
    <cellStyle name="1 antraštė" xfId="6"/>
    <cellStyle name="1 antraštė 2" xfId="7"/>
    <cellStyle name="1 antraštė 3" xfId="8"/>
    <cellStyle name="1 antraštė 4" xfId="9"/>
    <cellStyle name="2 antraštė" xfId="10"/>
    <cellStyle name="2 antraštė 2" xfId="11"/>
    <cellStyle name="2 antraštė 3" xfId="12"/>
    <cellStyle name="2 antraštė 4" xfId="13"/>
    <cellStyle name="20% - Accent1 2" xfId="14"/>
    <cellStyle name="20% - Accent1 2 2" xfId="15"/>
    <cellStyle name="20% - Accent1 3" xfId="16"/>
    <cellStyle name="20% - Accent2 2" xfId="17"/>
    <cellStyle name="20% - Accent2 2 2" xfId="18"/>
    <cellStyle name="20% - Accent2 3" xfId="19"/>
    <cellStyle name="20% - Accent3 2" xfId="20"/>
    <cellStyle name="20% - Accent3 2 2" xfId="21"/>
    <cellStyle name="20% - Accent3 3" xfId="22"/>
    <cellStyle name="20% - Accent4 2" xfId="23"/>
    <cellStyle name="20% - Accent4 2 2" xfId="24"/>
    <cellStyle name="20% - Accent4 3" xfId="25"/>
    <cellStyle name="20% - Accent5 2" xfId="26"/>
    <cellStyle name="20% - Accent5 2 2" xfId="27"/>
    <cellStyle name="20% - Accent5 3" xfId="28"/>
    <cellStyle name="20% - Accent6 2" xfId="29"/>
    <cellStyle name="20% - Accent6 2 2" xfId="30"/>
    <cellStyle name="20% - Accent6 3" xfId="31"/>
    <cellStyle name="20% – paryškinimas 1" xfId="32"/>
    <cellStyle name="20% – paryškinimas 2" xfId="33"/>
    <cellStyle name="20% – paryškinimas 3" xfId="34"/>
    <cellStyle name="20% – paryškinimas 4" xfId="35"/>
    <cellStyle name="20% – paryškinimas 5" xfId="36"/>
    <cellStyle name="20% – paryškinimas 6" xfId="37"/>
    <cellStyle name="20% - Акцент1" xfId="38"/>
    <cellStyle name="20% - Акцент2" xfId="39"/>
    <cellStyle name="20% - Акцент3" xfId="40"/>
    <cellStyle name="20% - Акцент4" xfId="41"/>
    <cellStyle name="20% - Акцент5" xfId="42"/>
    <cellStyle name="20% - Акцент6" xfId="43"/>
    <cellStyle name="3 antraštė" xfId="44"/>
    <cellStyle name="3 antraštė 2" xfId="45"/>
    <cellStyle name="3 antraštė 3" xfId="46"/>
    <cellStyle name="3 antraštė 4" xfId="47"/>
    <cellStyle name="4 antraštė" xfId="48"/>
    <cellStyle name="4 antraštė 2" xfId="49"/>
    <cellStyle name="4 antraštė 3" xfId="50"/>
    <cellStyle name="4 antraštė 4" xfId="51"/>
    <cellStyle name="40% - Accent1 2" xfId="52"/>
    <cellStyle name="40% - Accent1 2 2" xfId="53"/>
    <cellStyle name="40% - Accent1 3" xfId="54"/>
    <cellStyle name="40% - Accent2 2" xfId="55"/>
    <cellStyle name="40% - Accent2 2 2" xfId="56"/>
    <cellStyle name="40% - Accent2 3" xfId="57"/>
    <cellStyle name="40% - Accent3 2" xfId="58"/>
    <cellStyle name="40% - Accent3 2 2" xfId="59"/>
    <cellStyle name="40% - Accent3 3" xfId="60"/>
    <cellStyle name="40% - Accent4 2" xfId="61"/>
    <cellStyle name="40% - Accent4 2 2" xfId="62"/>
    <cellStyle name="40% - Accent4 3" xfId="63"/>
    <cellStyle name="40% - Accent5 2" xfId="64"/>
    <cellStyle name="40% - Accent5 2 2" xfId="65"/>
    <cellStyle name="40% - Accent5 3" xfId="66"/>
    <cellStyle name="40% - Accent6 2" xfId="67"/>
    <cellStyle name="40% - Accent6 2 2" xfId="68"/>
    <cellStyle name="40% - Accent6 3" xfId="69"/>
    <cellStyle name="40% – paryškinimas 1" xfId="70"/>
    <cellStyle name="40% – paryškinimas 2" xfId="71"/>
    <cellStyle name="40% – paryškinimas 3" xfId="72"/>
    <cellStyle name="40% – paryškinimas 4" xfId="73"/>
    <cellStyle name="40% – paryškinimas 5" xfId="74"/>
    <cellStyle name="40% – paryškinimas 6" xfId="75"/>
    <cellStyle name="40% - Акцент1" xfId="76"/>
    <cellStyle name="40% - Акцент2" xfId="77"/>
    <cellStyle name="40% - Акцент3" xfId="78"/>
    <cellStyle name="40% - Акцент4" xfId="79"/>
    <cellStyle name="40% - Акцент5" xfId="80"/>
    <cellStyle name="40% - Акцент6" xfId="81"/>
    <cellStyle name="60% - Accent1 2" xfId="82"/>
    <cellStyle name="60% - Accent1 2 2" xfId="83"/>
    <cellStyle name="60% - Accent1 3" xfId="84"/>
    <cellStyle name="60% - Accent2 2" xfId="85"/>
    <cellStyle name="60% - Accent2 2 2" xfId="86"/>
    <cellStyle name="60% - Accent2 3" xfId="87"/>
    <cellStyle name="60% - Accent3 2" xfId="88"/>
    <cellStyle name="60% - Accent3 2 2" xfId="89"/>
    <cellStyle name="60% - Accent3 3" xfId="90"/>
    <cellStyle name="60% - Accent4 2" xfId="91"/>
    <cellStyle name="60% - Accent4 2 2" xfId="92"/>
    <cellStyle name="60% - Accent4 3" xfId="93"/>
    <cellStyle name="60% - Accent5 2" xfId="94"/>
    <cellStyle name="60% - Accent5 2 2" xfId="95"/>
    <cellStyle name="60% - Accent5 3" xfId="96"/>
    <cellStyle name="60% - Accent6 2" xfId="97"/>
    <cellStyle name="60% - Accent6 2 2" xfId="98"/>
    <cellStyle name="60% - Accent6 3" xfId="99"/>
    <cellStyle name="60% – paryškinimas 1" xfId="100"/>
    <cellStyle name="60% – paryškinimas 2" xfId="101"/>
    <cellStyle name="60% – paryškinimas 3" xfId="102"/>
    <cellStyle name="60% – paryškinimas 4" xfId="103"/>
    <cellStyle name="60% – paryškinimas 5" xfId="104"/>
    <cellStyle name="60% – paryškinimas 6" xfId="105"/>
    <cellStyle name="60% - Акцент1" xfId="106"/>
    <cellStyle name="60% - Акцент2" xfId="107"/>
    <cellStyle name="60% - Акцент3" xfId="108"/>
    <cellStyle name="60% - Акцент4" xfId="109"/>
    <cellStyle name="60% - Акцент5" xfId="110"/>
    <cellStyle name="60% - Акцент6" xfId="111"/>
    <cellStyle name="Accent1 2" xfId="112"/>
    <cellStyle name="Accent1 2 2" xfId="113"/>
    <cellStyle name="Accent1 3" xfId="114"/>
    <cellStyle name="Accent2 2" xfId="115"/>
    <cellStyle name="Accent2 2 2" xfId="116"/>
    <cellStyle name="Accent2 3" xfId="117"/>
    <cellStyle name="Accent3 2" xfId="118"/>
    <cellStyle name="Accent3 2 2" xfId="119"/>
    <cellStyle name="Accent3 3" xfId="120"/>
    <cellStyle name="Accent4 2" xfId="121"/>
    <cellStyle name="Accent4 2 2" xfId="122"/>
    <cellStyle name="Accent4 3" xfId="123"/>
    <cellStyle name="Accent5 2" xfId="124"/>
    <cellStyle name="Accent5 2 2" xfId="125"/>
    <cellStyle name="Accent5 3" xfId="126"/>
    <cellStyle name="Accent6 2" xfId="127"/>
    <cellStyle name="Accent6 2 2" xfId="128"/>
    <cellStyle name="Accent6 3" xfId="129"/>
    <cellStyle name="Aiškinamasis tekstas" xfId="130"/>
    <cellStyle name="Aiškinamasis tekstas 2" xfId="131"/>
    <cellStyle name="Aiškinamasis tekstas 3" xfId="132"/>
    <cellStyle name="Aiškinamasis tekstas 4" xfId="133"/>
    <cellStyle name="Bad 2" xfId="134"/>
    <cellStyle name="Bad 2 2" xfId="135"/>
    <cellStyle name="Bad 3" xfId="136"/>
    <cellStyle name="Blogas" xfId="137"/>
    <cellStyle name="Calc Currency (0)" xfId="138"/>
    <cellStyle name="Calc Currency (0) 2" xfId="139"/>
    <cellStyle name="Calc Currency (0)_estafetes" xfId="140"/>
    <cellStyle name="Calc Currency (2)" xfId="141"/>
    <cellStyle name="Calc Currency (2) 2" xfId="142"/>
    <cellStyle name="Calc Currency (2)_estafetes" xfId="143"/>
    <cellStyle name="Calc Percent (0)" xfId="144"/>
    <cellStyle name="Calc Percent (1)" xfId="145"/>
    <cellStyle name="Calc Percent (2)" xfId="146"/>
    <cellStyle name="Calc Units (0)" xfId="147"/>
    <cellStyle name="Calc Units (0) 2" xfId="148"/>
    <cellStyle name="Calc Units (0)_estafetes" xfId="149"/>
    <cellStyle name="Calc Units (1)" xfId="150"/>
    <cellStyle name="Calc Units (1) 2" xfId="151"/>
    <cellStyle name="Calc Units (1)_estafetes" xfId="152"/>
    <cellStyle name="Calc Units (2)" xfId="153"/>
    <cellStyle name="Calc Units (2) 2" xfId="154"/>
    <cellStyle name="Calc Units (2)_estafetes" xfId="155"/>
    <cellStyle name="Calculation 2" xfId="156"/>
    <cellStyle name="Calculation 2 2" xfId="157"/>
    <cellStyle name="Calculation 3" xfId="158"/>
    <cellStyle name="Check Cell 2" xfId="159"/>
    <cellStyle name="Check Cell 2 2" xfId="160"/>
    <cellStyle name="Check Cell 3" xfId="161"/>
    <cellStyle name="Comma [00]" xfId="162"/>
    <cellStyle name="Comma [00] 2" xfId="163"/>
    <cellStyle name="Comma [00]_estafetes" xfId="164"/>
    <cellStyle name="Comma 10" xfId="165"/>
    <cellStyle name="Comma 11" xfId="166"/>
    <cellStyle name="Comma 12" xfId="167"/>
    <cellStyle name="Comma 13" xfId="168"/>
    <cellStyle name="Comma 14" xfId="169"/>
    <cellStyle name="Comma 15" xfId="170"/>
    <cellStyle name="Comma 16" xfId="171"/>
    <cellStyle name="Comma 17" xfId="172"/>
    <cellStyle name="Comma 18" xfId="173"/>
    <cellStyle name="Comma 19" xfId="174"/>
    <cellStyle name="Comma 2" xfId="175"/>
    <cellStyle name="Comma 2 2" xfId="176"/>
    <cellStyle name="Comma 2 3" xfId="177"/>
    <cellStyle name="Comma 2 4" xfId="178"/>
    <cellStyle name="Comma 2 5" xfId="179"/>
    <cellStyle name="Comma 2_20140201LLAFTaure" xfId="180"/>
    <cellStyle name="Comma 20" xfId="181"/>
    <cellStyle name="Comma 21" xfId="182"/>
    <cellStyle name="Comma 22" xfId="183"/>
    <cellStyle name="Comma 23" xfId="184"/>
    <cellStyle name="Comma 24" xfId="185"/>
    <cellStyle name="Comma 25" xfId="186"/>
    <cellStyle name="Comma 26" xfId="187"/>
    <cellStyle name="Comma 27" xfId="188"/>
    <cellStyle name="Comma 28" xfId="189"/>
    <cellStyle name="Comma 29" xfId="190"/>
    <cellStyle name="Comma 3" xfId="191"/>
    <cellStyle name="Comma 30" xfId="192"/>
    <cellStyle name="Comma 30 2" xfId="193"/>
    <cellStyle name="Comma 30 3" xfId="194"/>
    <cellStyle name="Comma 30_20140201LLAFTaure" xfId="195"/>
    <cellStyle name="Comma 31" xfId="196"/>
    <cellStyle name="Comma 32" xfId="197"/>
    <cellStyle name="Comma 33" xfId="198"/>
    <cellStyle name="Comma 34" xfId="199"/>
    <cellStyle name="Comma 35" xfId="200"/>
    <cellStyle name="Comma 36" xfId="201"/>
    <cellStyle name="Comma 37" xfId="202"/>
    <cellStyle name="Comma 38" xfId="203"/>
    <cellStyle name="Comma 39" xfId="204"/>
    <cellStyle name="Comma 4" xfId="205"/>
    <cellStyle name="Comma 40" xfId="206"/>
    <cellStyle name="Comma 41" xfId="207"/>
    <cellStyle name="Comma 42" xfId="208"/>
    <cellStyle name="Comma 5" xfId="209"/>
    <cellStyle name="Comma 6" xfId="210"/>
    <cellStyle name="Comma 7" xfId="211"/>
    <cellStyle name="Comma 8" xfId="212"/>
    <cellStyle name="Comma 9" xfId="213"/>
    <cellStyle name="Currency [00]" xfId="214"/>
    <cellStyle name="Currency [00] 2" xfId="215"/>
    <cellStyle name="Currency [00]_estafetes" xfId="216"/>
    <cellStyle name="Currency 2" xfId="217"/>
    <cellStyle name="Currency 2 2" xfId="218"/>
    <cellStyle name="Currency 2 3" xfId="219"/>
    <cellStyle name="Date Short" xfId="220"/>
    <cellStyle name="Dziesiętny [0]_PLDT" xfId="221"/>
    <cellStyle name="Dziesiętny_PLDT" xfId="222"/>
    <cellStyle name="Enter Currency (0)" xfId="223"/>
    <cellStyle name="Enter Currency (0) 2" xfId="224"/>
    <cellStyle name="Enter Currency (0)_estafetes" xfId="225"/>
    <cellStyle name="Enter Currency (2)" xfId="226"/>
    <cellStyle name="Enter Currency (2) 2" xfId="227"/>
    <cellStyle name="Enter Currency (2)_estafetes" xfId="228"/>
    <cellStyle name="Enter Units (0)" xfId="229"/>
    <cellStyle name="Enter Units (0) 2" xfId="230"/>
    <cellStyle name="Enter Units (0)_estafetes" xfId="231"/>
    <cellStyle name="Enter Units (1)" xfId="232"/>
    <cellStyle name="Enter Units (1) 2" xfId="233"/>
    <cellStyle name="Enter Units (1)_estafetes" xfId="234"/>
    <cellStyle name="Enter Units (2)" xfId="235"/>
    <cellStyle name="Enter Units (2) 2" xfId="236"/>
    <cellStyle name="Enter Units (2)_estafetes" xfId="237"/>
    <cellStyle name="Explanatory Text 2" xfId="238"/>
    <cellStyle name="Explanatory Text 2 2" xfId="239"/>
    <cellStyle name="Explanatory Text 3" xfId="240"/>
    <cellStyle name="Geras" xfId="241"/>
    <cellStyle name="Geras 2" xfId="242"/>
    <cellStyle name="Geras 3" xfId="243"/>
    <cellStyle name="Geras 4" xfId="244"/>
    <cellStyle name="Good 2" xfId="245"/>
    <cellStyle name="Good 2 2" xfId="246"/>
    <cellStyle name="Good 3" xfId="247"/>
    <cellStyle name="Grey" xfId="248"/>
    <cellStyle name="Grey 2" xfId="249"/>
    <cellStyle name="Grey_estafetes" xfId="250"/>
    <cellStyle name="Header1" xfId="251"/>
    <cellStyle name="Header1 2" xfId="252"/>
    <cellStyle name="Header1_100bb M" xfId="253"/>
    <cellStyle name="Header2" xfId="254"/>
    <cellStyle name="Header2 2" xfId="255"/>
    <cellStyle name="Header2_100bb M" xfId="256"/>
    <cellStyle name="Heading 1 2" xfId="257"/>
    <cellStyle name="Heading 1 2 2" xfId="258"/>
    <cellStyle name="Heading 1 3" xfId="259"/>
    <cellStyle name="Heading 2 2" xfId="260"/>
    <cellStyle name="Heading 2 2 2" xfId="261"/>
    <cellStyle name="Heading 2 3" xfId="262"/>
    <cellStyle name="Heading 3 2" xfId="263"/>
    <cellStyle name="Heading 3 2 2" xfId="264"/>
    <cellStyle name="Heading 3 3" xfId="265"/>
    <cellStyle name="Heading 4 2" xfId="266"/>
    <cellStyle name="Heading 4 2 2" xfId="267"/>
    <cellStyle name="Heading 4 3" xfId="268"/>
    <cellStyle name="Hiperłącze" xfId="269"/>
    <cellStyle name="Hiperłącze 2" xfId="270"/>
    <cellStyle name="Hiperłącze 2 2" xfId="271"/>
    <cellStyle name="Hiperłącze 3" xfId="272"/>
    <cellStyle name="Hiperłącze 4" xfId="273"/>
    <cellStyle name="Hiperłącze 5" xfId="274"/>
    <cellStyle name="Hiperłącze 6" xfId="275"/>
    <cellStyle name="Hiperłącze_7kove" xfId="276"/>
    <cellStyle name="Hipersaitas 2" xfId="277"/>
    <cellStyle name="Input [yellow]" xfId="278"/>
    <cellStyle name="Input [yellow] 2" xfId="279"/>
    <cellStyle name="Input [yellow]_estafetes" xfId="280"/>
    <cellStyle name="Input 2" xfId="281"/>
    <cellStyle name="Input 2 2" xfId="282"/>
    <cellStyle name="Input 3" xfId="283"/>
    <cellStyle name="Input 4" xfId="284"/>
    <cellStyle name="Input 5" xfId="285"/>
    <cellStyle name="Įprastas 2" xfId="290"/>
    <cellStyle name="Įprastas 2 2 2" xfId="291"/>
    <cellStyle name="Įprastas 3" xfId="292"/>
    <cellStyle name="Įprastas 4" xfId="293"/>
    <cellStyle name="Įspėjimo tekstas" xfId="294"/>
    <cellStyle name="Įspėjimo tekstas 2" xfId="295"/>
    <cellStyle name="Įspėjimo tekstas 3" xfId="296"/>
    <cellStyle name="Įspėjimo tekstas 4" xfId="297"/>
    <cellStyle name="Išvestis" xfId="286"/>
    <cellStyle name="Išvestis 2" xfId="287"/>
    <cellStyle name="Išvestis 3" xfId="288"/>
    <cellStyle name="Išvestis 4" xfId="289"/>
    <cellStyle name="Įvestis" xfId="298"/>
    <cellStyle name="Link Currency (0)" xfId="299"/>
    <cellStyle name="Link Currency (0) 2" xfId="300"/>
    <cellStyle name="Link Currency (0)_estafetes" xfId="301"/>
    <cellStyle name="Link Currency (2)" xfId="302"/>
    <cellStyle name="Link Currency (2) 2" xfId="303"/>
    <cellStyle name="Link Currency (2)_estafetes" xfId="304"/>
    <cellStyle name="Link Units (0)" xfId="305"/>
    <cellStyle name="Link Units (0) 2" xfId="306"/>
    <cellStyle name="Link Units (0)_estafetes" xfId="307"/>
    <cellStyle name="Link Units (1)" xfId="308"/>
    <cellStyle name="Link Units (1) 2" xfId="309"/>
    <cellStyle name="Link Units (1)_estafetes" xfId="310"/>
    <cellStyle name="Link Units (2)" xfId="311"/>
    <cellStyle name="Link Units (2) 2" xfId="312"/>
    <cellStyle name="Link Units (2)_estafetes" xfId="313"/>
    <cellStyle name="Linked Cell 2" xfId="314"/>
    <cellStyle name="Linked Cell 2 2" xfId="315"/>
    <cellStyle name="Linked Cell 3" xfId="316"/>
    <cellStyle name="Neutral 2" xfId="317"/>
    <cellStyle name="Neutral 2 2" xfId="318"/>
    <cellStyle name="Neutral 3" xfId="319"/>
    <cellStyle name="Neutralus" xfId="320"/>
    <cellStyle name="Normal" xfId="0" builtinId="0"/>
    <cellStyle name="Normal - Style1" xfId="321"/>
    <cellStyle name="Normal - Style1 2" xfId="322"/>
    <cellStyle name="Normal - Style1 3" xfId="323"/>
    <cellStyle name="Normal - Style1 4" xfId="324"/>
    <cellStyle name="Normal - Style1_7kove" xfId="325"/>
    <cellStyle name="Normal 10" xfId="326"/>
    <cellStyle name="Normal 10 10" xfId="327"/>
    <cellStyle name="Normal 10 11" xfId="328"/>
    <cellStyle name="Normal 10 2" xfId="329"/>
    <cellStyle name="Normal 10 2 2" xfId="330"/>
    <cellStyle name="Normal 10 2 2 2" xfId="331"/>
    <cellStyle name="Normal 10 2 2 3" xfId="332"/>
    <cellStyle name="Normal 10 2 2 4" xfId="333"/>
    <cellStyle name="Normal 10 2 2_4x200 V" xfId="334"/>
    <cellStyle name="Normal 10 2 3" xfId="335"/>
    <cellStyle name="Normal 10 2 4" xfId="336"/>
    <cellStyle name="Normal 10 2 5" xfId="337"/>
    <cellStyle name="Normal 10 2_4x200 M" xfId="338"/>
    <cellStyle name="Normal 10 3" xfId="339"/>
    <cellStyle name="Normal 10 3 2" xfId="340"/>
    <cellStyle name="Normal 10 3 3" xfId="341"/>
    <cellStyle name="Normal 10 3 4" xfId="342"/>
    <cellStyle name="Normal 10 3_4x200 M" xfId="343"/>
    <cellStyle name="Normal 10 4" xfId="344"/>
    <cellStyle name="Normal 10 5" xfId="345"/>
    <cellStyle name="Normal 10 5 2" xfId="346"/>
    <cellStyle name="Normal 10 5 3" xfId="347"/>
    <cellStyle name="Normal 10 5 4" xfId="348"/>
    <cellStyle name="Normal 10 5_DALYVIAI" xfId="349"/>
    <cellStyle name="Normal 10 6" xfId="350"/>
    <cellStyle name="Normal 10 7" xfId="351"/>
    <cellStyle name="Normal 10 8" xfId="352"/>
    <cellStyle name="Normal 10 9" xfId="353"/>
    <cellStyle name="Normal 10_4x200 V" xfId="354"/>
    <cellStyle name="Normal 11" xfId="355"/>
    <cellStyle name="Normal 11 10" xfId="356"/>
    <cellStyle name="Normal 11 11" xfId="357"/>
    <cellStyle name="Normal 11 2" xfId="358"/>
    <cellStyle name="Normal 11 2 2" xfId="359"/>
    <cellStyle name="Normal 11 2 3" xfId="360"/>
    <cellStyle name="Normal 11 2 4" xfId="361"/>
    <cellStyle name="Normal 11 2 5" xfId="362"/>
    <cellStyle name="Normal 11 2_4x200 M" xfId="363"/>
    <cellStyle name="Normal 11 3" xfId="364"/>
    <cellStyle name="Normal 11 3 2" xfId="365"/>
    <cellStyle name="Normal 11 3 3" xfId="366"/>
    <cellStyle name="Normal 11 3 4" xfId="367"/>
    <cellStyle name="Normal 11 3_4x200 M" xfId="368"/>
    <cellStyle name="Normal 11 4" xfId="369"/>
    <cellStyle name="Normal 11 5" xfId="370"/>
    <cellStyle name="Normal 11 5 2" xfId="371"/>
    <cellStyle name="Normal 11 5 3" xfId="372"/>
    <cellStyle name="Normal 11 5 4" xfId="373"/>
    <cellStyle name="Normal 11 5_DALYVIAI" xfId="374"/>
    <cellStyle name="Normal 11 6" xfId="375"/>
    <cellStyle name="Normal 11 7" xfId="376"/>
    <cellStyle name="Normal 11 8" xfId="377"/>
    <cellStyle name="Normal 11 9" xfId="378"/>
    <cellStyle name="Normal 11_20140201LLAFTaure" xfId="379"/>
    <cellStyle name="Normal 12" xfId="380"/>
    <cellStyle name="Normal 12 2" xfId="381"/>
    <cellStyle name="Normal 12 2 2" xfId="382"/>
    <cellStyle name="Normal 12 2 3" xfId="383"/>
    <cellStyle name="Normal 12 2 4" xfId="384"/>
    <cellStyle name="Normal 12 2 5" xfId="385"/>
    <cellStyle name="Normal 12 2 6" xfId="386"/>
    <cellStyle name="Normal 12 2_20140201LLAFTaure" xfId="387"/>
    <cellStyle name="Normal 12 3" xfId="388"/>
    <cellStyle name="Normal 12 4" xfId="389"/>
    <cellStyle name="Normal 12 4 2" xfId="390"/>
    <cellStyle name="Normal 12 4 3" xfId="391"/>
    <cellStyle name="Normal 12 4 4" xfId="392"/>
    <cellStyle name="Normal 12 4_DALYVIAI" xfId="393"/>
    <cellStyle name="Normal 12 5" xfId="394"/>
    <cellStyle name="Normal 12 6" xfId="395"/>
    <cellStyle name="Normal 12 7" xfId="396"/>
    <cellStyle name="Normal 12 8" xfId="397"/>
    <cellStyle name="Normal 12_4x200 M" xfId="398"/>
    <cellStyle name="Normal 13" xfId="399"/>
    <cellStyle name="Normal 13 2" xfId="400"/>
    <cellStyle name="Normal 13 2 2" xfId="401"/>
    <cellStyle name="Normal 13 2 2 2" xfId="402"/>
    <cellStyle name="Normal 13 2 2 3" xfId="403"/>
    <cellStyle name="Normal 13 2 2 4" xfId="404"/>
    <cellStyle name="Normal 13 2 2_4x200 M" xfId="405"/>
    <cellStyle name="Normal 13 2 3" xfId="406"/>
    <cellStyle name="Normal 13 2 4" xfId="407"/>
    <cellStyle name="Normal 13 2 5" xfId="408"/>
    <cellStyle name="Normal 13 2 6" xfId="409"/>
    <cellStyle name="Normal 13 2 7" xfId="410"/>
    <cellStyle name="Normal 13 2 8" xfId="411"/>
    <cellStyle name="Normal 13 2_20140201LLAFTaure" xfId="412"/>
    <cellStyle name="Normal 13 3" xfId="413"/>
    <cellStyle name="Normal 13 3 2" xfId="414"/>
    <cellStyle name="Normal 13 3 2 2" xfId="415"/>
    <cellStyle name="Normal 13 3 3" xfId="416"/>
    <cellStyle name="Normal 13 3 4" xfId="417"/>
    <cellStyle name="Normal 13 3 5" xfId="418"/>
    <cellStyle name="Normal 13 3_DALYVIAI" xfId="419"/>
    <cellStyle name="Normal 13 4" xfId="420"/>
    <cellStyle name="Normal 13 5" xfId="421"/>
    <cellStyle name="Normal 13 6" xfId="422"/>
    <cellStyle name="Normal 13_100 M" xfId="423"/>
    <cellStyle name="Normal 14" xfId="424"/>
    <cellStyle name="Normal 14 10" xfId="425"/>
    <cellStyle name="Normal 14 11" xfId="426"/>
    <cellStyle name="Normal 14 2" xfId="427"/>
    <cellStyle name="Normal 14 2 2" xfId="428"/>
    <cellStyle name="Normal 14 2 2 2" xfId="429"/>
    <cellStyle name="Normal 14 2 2 3" xfId="430"/>
    <cellStyle name="Normal 14 2 2 4" xfId="431"/>
    <cellStyle name="Normal 14 2 2_4x200 M" xfId="432"/>
    <cellStyle name="Normal 14 2 3" xfId="433"/>
    <cellStyle name="Normal 14 2 4" xfId="434"/>
    <cellStyle name="Normal 14 2 5" xfId="435"/>
    <cellStyle name="Normal 14 2_DALYVIAI" xfId="436"/>
    <cellStyle name="Normal 14 3" xfId="437"/>
    <cellStyle name="Normal 14 3 2" xfId="438"/>
    <cellStyle name="Normal 14 3 3" xfId="439"/>
    <cellStyle name="Normal 14 3 4" xfId="440"/>
    <cellStyle name="Normal 14 3_DALYVIAI" xfId="441"/>
    <cellStyle name="Normal 14 4" xfId="442"/>
    <cellStyle name="Normal 14 5" xfId="443"/>
    <cellStyle name="Normal 14 6" xfId="444"/>
    <cellStyle name="Normal 14 7" xfId="445"/>
    <cellStyle name="Normal 14 8" xfId="446"/>
    <cellStyle name="Normal 14 9" xfId="447"/>
    <cellStyle name="Normal 14_20140201LLAFTaure" xfId="448"/>
    <cellStyle name="Normal 15" xfId="449"/>
    <cellStyle name="Normal 15 10" xfId="450"/>
    <cellStyle name="Normal 15 2" xfId="451"/>
    <cellStyle name="Normal 15 2 2" xfId="452"/>
    <cellStyle name="Normal 15 2 3" xfId="453"/>
    <cellStyle name="Normal 15 2 4" xfId="454"/>
    <cellStyle name="Normal 15 2_4x200 M" xfId="455"/>
    <cellStyle name="Normal 15 3" xfId="456"/>
    <cellStyle name="Normal 15 4" xfId="457"/>
    <cellStyle name="Normal 15 4 2" xfId="458"/>
    <cellStyle name="Normal 15 4 3" xfId="459"/>
    <cellStyle name="Normal 15 4 4" xfId="460"/>
    <cellStyle name="Normal 15 4_DALYVIAI" xfId="461"/>
    <cellStyle name="Normal 15 5" xfId="462"/>
    <cellStyle name="Normal 15 6" xfId="463"/>
    <cellStyle name="Normal 15 7" xfId="464"/>
    <cellStyle name="Normal 15 8" xfId="465"/>
    <cellStyle name="Normal 15 9" xfId="466"/>
    <cellStyle name="Normal 15_20140201LLAFTaure" xfId="467"/>
    <cellStyle name="Normal 16" xfId="468"/>
    <cellStyle name="Normal 16 10" xfId="469"/>
    <cellStyle name="Normal 16 2" xfId="470"/>
    <cellStyle name="Normal 16 2 2" xfId="471"/>
    <cellStyle name="Normal 16 2 3" xfId="472"/>
    <cellStyle name="Normal 16 2 4" xfId="473"/>
    <cellStyle name="Normal 16 2_4x200 M" xfId="474"/>
    <cellStyle name="Normal 16 3" xfId="475"/>
    <cellStyle name="Normal 16 4" xfId="476"/>
    <cellStyle name="Normal 16 5" xfId="477"/>
    <cellStyle name="Normal 16 6" xfId="478"/>
    <cellStyle name="Normal 16 7" xfId="479"/>
    <cellStyle name="Normal 16 8" xfId="480"/>
    <cellStyle name="Normal 16 9" xfId="481"/>
    <cellStyle name="Normal 16_20140201LLAFTaure" xfId="482"/>
    <cellStyle name="Normal 17" xfId="483"/>
    <cellStyle name="Normal 17 10" xfId="484"/>
    <cellStyle name="Normal 17 2" xfId="485"/>
    <cellStyle name="Normal 17 2 2" xfId="486"/>
    <cellStyle name="Normal 17 2 3" xfId="487"/>
    <cellStyle name="Normal 17 2 4" xfId="488"/>
    <cellStyle name="Normal 17 2_4x200 M" xfId="489"/>
    <cellStyle name="Normal 17 3" xfId="490"/>
    <cellStyle name="Normal 17 4" xfId="491"/>
    <cellStyle name="Normal 17 4 2" xfId="492"/>
    <cellStyle name="Normal 17 4 3" xfId="493"/>
    <cellStyle name="Normal 17 4 4" xfId="494"/>
    <cellStyle name="Normal 17 4_DALYVIAI" xfId="495"/>
    <cellStyle name="Normal 17 5" xfId="496"/>
    <cellStyle name="Normal 17 6" xfId="497"/>
    <cellStyle name="Normal 17 7" xfId="498"/>
    <cellStyle name="Normal 17 8" xfId="499"/>
    <cellStyle name="Normal 17 9" xfId="500"/>
    <cellStyle name="Normal 17_20140201LLAFTaure" xfId="501"/>
    <cellStyle name="Normal 18" xfId="502"/>
    <cellStyle name="Normal 18 10" xfId="503"/>
    <cellStyle name="Normal 18 2" xfId="504"/>
    <cellStyle name="Normal 18 2 2" xfId="505"/>
    <cellStyle name="Normal 18 2 2 2" xfId="506"/>
    <cellStyle name="Normal 18 2 2 3" xfId="507"/>
    <cellStyle name="Normal 18 2 2 4" xfId="508"/>
    <cellStyle name="Normal 18 2 2_4x200 M" xfId="509"/>
    <cellStyle name="Normal 18 2 3" xfId="510"/>
    <cellStyle name="Normal 18 2 4" xfId="511"/>
    <cellStyle name="Normal 18 2 5" xfId="512"/>
    <cellStyle name="Normal 18 2_DALYVIAI" xfId="513"/>
    <cellStyle name="Normal 18 3" xfId="514"/>
    <cellStyle name="Normal 18 3 2" xfId="515"/>
    <cellStyle name="Normal 18 3 3" xfId="516"/>
    <cellStyle name="Normal 18 3 4" xfId="517"/>
    <cellStyle name="Normal 18 3_DALYVIAI" xfId="518"/>
    <cellStyle name="Normal 18 4" xfId="519"/>
    <cellStyle name="Normal 18 5" xfId="520"/>
    <cellStyle name="Normal 18 6" xfId="521"/>
    <cellStyle name="Normal 18 7" xfId="522"/>
    <cellStyle name="Normal 18 8" xfId="523"/>
    <cellStyle name="Normal 18 9" xfId="524"/>
    <cellStyle name="Normal 18_20140201LLAFTaure" xfId="525"/>
    <cellStyle name="Normal 19" xfId="526"/>
    <cellStyle name="Normal 19 10" xfId="527"/>
    <cellStyle name="Normal 19 2" xfId="528"/>
    <cellStyle name="Normal 19 2 2" xfId="529"/>
    <cellStyle name="Normal 19 2 2 2" xfId="530"/>
    <cellStyle name="Normal 19 2 2 3" xfId="531"/>
    <cellStyle name="Normal 19 2 2 4" xfId="532"/>
    <cellStyle name="Normal 19 2 2_4x200 M" xfId="533"/>
    <cellStyle name="Normal 19 2 3" xfId="534"/>
    <cellStyle name="Normal 19 2 4" xfId="535"/>
    <cellStyle name="Normal 19 2 5" xfId="536"/>
    <cellStyle name="Normal 19 2_DALYVIAI" xfId="537"/>
    <cellStyle name="Normal 19 3" xfId="538"/>
    <cellStyle name="Normal 19 3 2" xfId="539"/>
    <cellStyle name="Normal 19 3 3" xfId="540"/>
    <cellStyle name="Normal 19 3 4" xfId="541"/>
    <cellStyle name="Normal 19 3_DALYVIAI" xfId="542"/>
    <cellStyle name="Normal 19 4" xfId="543"/>
    <cellStyle name="Normal 19 5" xfId="544"/>
    <cellStyle name="Normal 19 6" xfId="545"/>
    <cellStyle name="Normal 19 7" xfId="546"/>
    <cellStyle name="Normal 19 8" xfId="547"/>
    <cellStyle name="Normal 19 9" xfId="548"/>
    <cellStyle name="Normal 19_20140201LLAFTaure" xfId="549"/>
    <cellStyle name="Normal 2" xfId="550"/>
    <cellStyle name="Normal 2 10" xfId="551"/>
    <cellStyle name="Normal 2 10 2" xfId="552"/>
    <cellStyle name="Normal 2 11" xfId="553"/>
    <cellStyle name="Normal 2 11 2" xfId="554"/>
    <cellStyle name="Normal 2 12" xfId="555"/>
    <cellStyle name="Normal 2 12 2" xfId="556"/>
    <cellStyle name="Normal 2 13" xfId="557"/>
    <cellStyle name="Normal 2 13 2" xfId="558"/>
    <cellStyle name="Normal 2 14" xfId="559"/>
    <cellStyle name="Normal 2 14 2" xfId="560"/>
    <cellStyle name="Normal 2 15" xfId="561"/>
    <cellStyle name="Normal 2 15 2" xfId="562"/>
    <cellStyle name="Normal 2 16" xfId="563"/>
    <cellStyle name="Normal 2 17" xfId="564"/>
    <cellStyle name="Normal 2 18" xfId="565"/>
    <cellStyle name="Normal 2 19" xfId="566"/>
    <cellStyle name="Normal 2 2" xfId="567"/>
    <cellStyle name="Normal 2 2 10" xfId="568"/>
    <cellStyle name="Normal 2 2 10 2" xfId="569"/>
    <cellStyle name="Normal 2 2 10 3" xfId="570"/>
    <cellStyle name="Normal 2 2 10 4" xfId="571"/>
    <cellStyle name="Normal 2 2 10_4x200 V" xfId="572"/>
    <cellStyle name="Normal 2 2 11" xfId="573"/>
    <cellStyle name="Normal 2 2 12" xfId="574"/>
    <cellStyle name="Normal 2 2 13" xfId="575"/>
    <cellStyle name="Normal 2 2 13 2" xfId="576"/>
    <cellStyle name="Normal 2 2 14" xfId="577"/>
    <cellStyle name="Normal 2 2 15" xfId="578"/>
    <cellStyle name="Normal 2 2 16" xfId="579"/>
    <cellStyle name="Normal 2 2 17" xfId="580"/>
    <cellStyle name="Normal 2 2 18" xfId="581"/>
    <cellStyle name="Normal 2 2 19" xfId="582"/>
    <cellStyle name="Normal 2 2 2" xfId="583"/>
    <cellStyle name="Normal 2 2 2 10" xfId="584"/>
    <cellStyle name="Normal 2 2 2 2" xfId="585"/>
    <cellStyle name="Normal 2 2 2 2 2" xfId="586"/>
    <cellStyle name="Normal 2 2 2 2 3" xfId="587"/>
    <cellStyle name="Normal 2 2 2 2 4" xfId="588"/>
    <cellStyle name="Normal 2 2 2 2 5" xfId="589"/>
    <cellStyle name="Normal 2 2 2 2 5 2" xfId="590"/>
    <cellStyle name="Normal 2 2 2 2 5 2 2" xfId="591"/>
    <cellStyle name="Normal 2 2 2 2 5 3" xfId="592"/>
    <cellStyle name="Normal 2 2 2 2 5 3 2" xfId="593"/>
    <cellStyle name="Normal 2 2 2 2 5 4" xfId="594"/>
    <cellStyle name="Normal 2 2 2 2 5_4x200 V" xfId="595"/>
    <cellStyle name="Normal 2 2 2 2_4x200 V" xfId="596"/>
    <cellStyle name="Normal 2 2 2 3" xfId="597"/>
    <cellStyle name="Normal 2 2 2 4" xfId="598"/>
    <cellStyle name="Normal 2 2 2 4 2" xfId="599"/>
    <cellStyle name="Normal 2 2 2 4 3" xfId="600"/>
    <cellStyle name="Normal 2 2 2 4 4" xfId="601"/>
    <cellStyle name="Normal 2 2 2 4_4x200 M" xfId="602"/>
    <cellStyle name="Normal 2 2 2 5" xfId="603"/>
    <cellStyle name="Normal 2 2 2 6" xfId="604"/>
    <cellStyle name="Normal 2 2 2 7" xfId="605"/>
    <cellStyle name="Normal 2 2 2 8" xfId="606"/>
    <cellStyle name="Normal 2 2 2 9" xfId="607"/>
    <cellStyle name="Normal 2 2 2_4x200 V" xfId="608"/>
    <cellStyle name="Normal 2 2 20" xfId="609"/>
    <cellStyle name="Normal 2 2 21" xfId="610"/>
    <cellStyle name="Normal 2 2 22" xfId="611"/>
    <cellStyle name="Normal 2 2 23" xfId="612"/>
    <cellStyle name="Normal 2 2 24" xfId="613"/>
    <cellStyle name="Normal 2 2 25" xfId="614"/>
    <cellStyle name="Normal 2 2 26" xfId="615"/>
    <cellStyle name="Normal 2 2 27" xfId="616"/>
    <cellStyle name="Normal 2 2 28" xfId="617"/>
    <cellStyle name="Normal 2 2 29" xfId="618"/>
    <cellStyle name="Normal 2 2 3" xfId="619"/>
    <cellStyle name="Normal 2 2 3 10" xfId="620"/>
    <cellStyle name="Normal 2 2 3 11" xfId="621"/>
    <cellStyle name="Normal 2 2 3 12" xfId="622"/>
    <cellStyle name="Normal 2 2 3 2" xfId="623"/>
    <cellStyle name="Normal 2 2 3 2 10" xfId="624"/>
    <cellStyle name="Normal 2 2 3 2 2" xfId="625"/>
    <cellStyle name="Normal 2 2 3 2 2 2" xfId="626"/>
    <cellStyle name="Normal 2 2 3 2 2 2 2" xfId="627"/>
    <cellStyle name="Normal 2 2 3 2 2 2 3" xfId="628"/>
    <cellStyle name="Normal 2 2 3 2 2 2 4" xfId="629"/>
    <cellStyle name="Normal 2 2 3 2 2 2_4x200 M" xfId="630"/>
    <cellStyle name="Normal 2 2 3 2 2 3" xfId="631"/>
    <cellStyle name="Normal 2 2 3 2 2 3 2" xfId="632"/>
    <cellStyle name="Normal 2 2 3 2 2 3 3" xfId="633"/>
    <cellStyle name="Normal 2 2 3 2 2 3 4" xfId="634"/>
    <cellStyle name="Normal 2 2 3 2 2 3_4x200 M" xfId="635"/>
    <cellStyle name="Normal 2 2 3 2 2 4" xfId="636"/>
    <cellStyle name="Normal 2 2 3 2 2 4 2" xfId="637"/>
    <cellStyle name="Normal 2 2 3 2 2 4 3" xfId="638"/>
    <cellStyle name="Normal 2 2 3 2 2 4 4" xfId="639"/>
    <cellStyle name="Normal 2 2 3 2 2 4_4x200 M" xfId="640"/>
    <cellStyle name="Normal 2 2 3 2 2 5" xfId="641"/>
    <cellStyle name="Normal 2 2 3 2 2 5 2" xfId="642"/>
    <cellStyle name="Normal 2 2 3 2 2 5 3" xfId="643"/>
    <cellStyle name="Normal 2 2 3 2 2 5 4" xfId="644"/>
    <cellStyle name="Normal 2 2 3 2 2 5_4x200 M" xfId="645"/>
    <cellStyle name="Normal 2 2 3 2 2 6" xfId="646"/>
    <cellStyle name="Normal 2 2 3 2 2 7" xfId="647"/>
    <cellStyle name="Normal 2 2 3 2 2 8" xfId="648"/>
    <cellStyle name="Normal 2 2 3 2 2_4x200 M" xfId="649"/>
    <cellStyle name="Normal 2 2 3 2 3" xfId="650"/>
    <cellStyle name="Normal 2 2 3 2 4" xfId="651"/>
    <cellStyle name="Normal 2 2 3 2 5" xfId="652"/>
    <cellStyle name="Normal 2 2 3 2 6" xfId="653"/>
    <cellStyle name="Normal 2 2 3 2 7" xfId="654"/>
    <cellStyle name="Normal 2 2 3 2 8" xfId="655"/>
    <cellStyle name="Normal 2 2 3 2 9" xfId="656"/>
    <cellStyle name="Normal 2 2 3 2_4x200 M" xfId="657"/>
    <cellStyle name="Normal 2 2 3 3" xfId="658"/>
    <cellStyle name="Normal 2 2 3 3 10" xfId="659"/>
    <cellStyle name="Normal 2 2 3 3 2" xfId="660"/>
    <cellStyle name="Normal 2 2 3 3 2 2" xfId="661"/>
    <cellStyle name="Normal 2 2 3 3 2 3" xfId="662"/>
    <cellStyle name="Normal 2 2 3 3 2 4" xfId="663"/>
    <cellStyle name="Normal 2 2 3 3 2_4x200 M" xfId="664"/>
    <cellStyle name="Normal 2 2 3 3 3" xfId="665"/>
    <cellStyle name="Normal 2 2 3 3 3 2" xfId="666"/>
    <cellStyle name="Normal 2 2 3 3 3 3" xfId="667"/>
    <cellStyle name="Normal 2 2 3 3 3 4" xfId="668"/>
    <cellStyle name="Normal 2 2 3 3 3_4x200 M" xfId="669"/>
    <cellStyle name="Normal 2 2 3 3 4" xfId="670"/>
    <cellStyle name="Normal 2 2 3 3 5" xfId="671"/>
    <cellStyle name="Normal 2 2 3 3 6" xfId="672"/>
    <cellStyle name="Normal 2 2 3 3 7" xfId="673"/>
    <cellStyle name="Normal 2 2 3 3 8" xfId="674"/>
    <cellStyle name="Normal 2 2 3 3 9" xfId="675"/>
    <cellStyle name="Normal 2 2 3 3_4x200 M" xfId="676"/>
    <cellStyle name="Normal 2 2 3 4" xfId="677"/>
    <cellStyle name="Normal 2 2 3 4 10" xfId="678"/>
    <cellStyle name="Normal 2 2 3 4 2" xfId="679"/>
    <cellStyle name="Normal 2 2 3 4 2 2" xfId="680"/>
    <cellStyle name="Normal 2 2 3 4 2 2 2" xfId="681"/>
    <cellStyle name="Normal 2 2 3 4 2 2 3" xfId="682"/>
    <cellStyle name="Normal 2 2 3 4 2 2 4" xfId="683"/>
    <cellStyle name="Normal 2 2 3 4 2 2_4x200 M" xfId="684"/>
    <cellStyle name="Normal 2 2 3 4 2 3" xfId="685"/>
    <cellStyle name="Normal 2 2 3 4 2 3 2" xfId="686"/>
    <cellStyle name="Normal 2 2 3 4 2 3 3" xfId="687"/>
    <cellStyle name="Normal 2 2 3 4 2 3 4" xfId="688"/>
    <cellStyle name="Normal 2 2 3 4 2 3_4x200 M" xfId="689"/>
    <cellStyle name="Normal 2 2 3 4 2 4" xfId="690"/>
    <cellStyle name="Normal 2 2 3 4 2 5" xfId="691"/>
    <cellStyle name="Normal 2 2 3 4 2 6" xfId="692"/>
    <cellStyle name="Normal 2 2 3 4 2_4x200 M" xfId="693"/>
    <cellStyle name="Normal 2 2 3 4 3" xfId="694"/>
    <cellStyle name="Normal 2 2 3 4 4" xfId="695"/>
    <cellStyle name="Normal 2 2 3 4 5" xfId="696"/>
    <cellStyle name="Normal 2 2 3 4 6" xfId="697"/>
    <cellStyle name="Normal 2 2 3 4 7" xfId="698"/>
    <cellStyle name="Normal 2 2 3 4 8" xfId="699"/>
    <cellStyle name="Normal 2 2 3 4 9" xfId="700"/>
    <cellStyle name="Normal 2 2 3 4_4x200 M" xfId="701"/>
    <cellStyle name="Normal 2 2 3 5" xfId="702"/>
    <cellStyle name="Normal 2 2 3 5 2" xfId="703"/>
    <cellStyle name="Normal 2 2 3 5 2 2" xfId="704"/>
    <cellStyle name="Normal 2 2 3 5 2 3" xfId="705"/>
    <cellStyle name="Normal 2 2 3 5 2 4" xfId="706"/>
    <cellStyle name="Normal 2 2 3 5 2_4x200 M" xfId="707"/>
    <cellStyle name="Normal 2 2 3 5 3" xfId="708"/>
    <cellStyle name="Normal 2 2 3 5 3 2" xfId="709"/>
    <cellStyle name="Normal 2 2 3 5 3 3" xfId="710"/>
    <cellStyle name="Normal 2 2 3 5 3 4" xfId="711"/>
    <cellStyle name="Normal 2 2 3 5 3_4x200 M" xfId="712"/>
    <cellStyle name="Normal 2 2 3 5 4" xfId="713"/>
    <cellStyle name="Normal 2 2 3 5 4 2" xfId="714"/>
    <cellStyle name="Normal 2 2 3 5 4 3" xfId="715"/>
    <cellStyle name="Normal 2 2 3 5 4 4" xfId="716"/>
    <cellStyle name="Normal 2 2 3 5 4_4x200 M" xfId="717"/>
    <cellStyle name="Normal 2 2 3 5 5" xfId="718"/>
    <cellStyle name="Normal 2 2 3 5 5 2" xfId="719"/>
    <cellStyle name="Normal 2 2 3 5 5 3" xfId="720"/>
    <cellStyle name="Normal 2 2 3 5 5 4" xfId="721"/>
    <cellStyle name="Normal 2 2 3 5 5_4x200 M" xfId="722"/>
    <cellStyle name="Normal 2 2 3 5 6" xfId="723"/>
    <cellStyle name="Normal 2 2 3 5 7" xfId="724"/>
    <cellStyle name="Normal 2 2 3 5 8" xfId="725"/>
    <cellStyle name="Normal 2 2 3 5_4x200 M" xfId="726"/>
    <cellStyle name="Normal 2 2 3 6" xfId="727"/>
    <cellStyle name="Normal 2 2 3 6 10" xfId="728"/>
    <cellStyle name="Normal 2 2 3 6 11" xfId="729"/>
    <cellStyle name="Normal 2 2 3 6 12" xfId="730"/>
    <cellStyle name="Normal 2 2 3 6 13" xfId="731"/>
    <cellStyle name="Normal 2 2 3 6 2" xfId="732"/>
    <cellStyle name="Normal 2 2 3 6 2 2" xfId="733"/>
    <cellStyle name="Normal 2 2 3 6 2 2 2" xfId="734"/>
    <cellStyle name="Normal 2 2 3 6 2 2_7kove" xfId="735"/>
    <cellStyle name="Normal 2 2 3 6 2_4x200 M" xfId="736"/>
    <cellStyle name="Normal 2 2 3 6 3" xfId="737"/>
    <cellStyle name="Normal 2 2 3 6 3 2" xfId="738"/>
    <cellStyle name="Normal 2 2 3 6 3 2 10" xfId="739"/>
    <cellStyle name="Normal 2 2 3 6 3 2 11" xfId="740"/>
    <cellStyle name="Normal 2 2 3 6 3 2 2" xfId="741"/>
    <cellStyle name="Normal 2 2 3 6 3 2 3" xfId="742"/>
    <cellStyle name="Normal 2 2 3 6 3 2 4" xfId="743"/>
    <cellStyle name="Normal 2 2 3 6 3 2 5" xfId="744"/>
    <cellStyle name="Normal 2 2 3 6 3 2 6" xfId="745"/>
    <cellStyle name="Normal 2 2 3 6 3 2 7" xfId="746"/>
    <cellStyle name="Normal 2 2 3 6 3 2 8" xfId="747"/>
    <cellStyle name="Normal 2 2 3 6 3 2 9" xfId="748"/>
    <cellStyle name="Normal 2 2 3 6 3 2_Copy of rezultatai" xfId="749"/>
    <cellStyle name="Normal 2 2 3 6 3 3" xfId="750"/>
    <cellStyle name="Normal 2 2 3 6 3 4" xfId="751"/>
    <cellStyle name="Normal 2 2 3 6 3_4x200 M" xfId="752"/>
    <cellStyle name="Normal 2 2 3 6 4" xfId="753"/>
    <cellStyle name="Normal 2 2 3 6 5" xfId="754"/>
    <cellStyle name="Normal 2 2 3 6 6" xfId="755"/>
    <cellStyle name="Normal 2 2 3 6 7" xfId="756"/>
    <cellStyle name="Normal 2 2 3 6 8" xfId="757"/>
    <cellStyle name="Normal 2 2 3 6 9" xfId="758"/>
    <cellStyle name="Normal 2 2 3 6_4x200 M" xfId="759"/>
    <cellStyle name="Normal 2 2 3 7" xfId="760"/>
    <cellStyle name="Normal 2 2 3 8" xfId="761"/>
    <cellStyle name="Normal 2 2 3 9" xfId="762"/>
    <cellStyle name="Normal 2 2 3_4x200 M" xfId="763"/>
    <cellStyle name="Normal 2 2 30" xfId="764"/>
    <cellStyle name="Normal 2 2 31" xfId="765"/>
    <cellStyle name="Normal 2 2 32" xfId="766"/>
    <cellStyle name="Normal 2 2 33" xfId="767"/>
    <cellStyle name="Normal 2 2 34" xfId="768"/>
    <cellStyle name="Normal 2 2 35" xfId="769"/>
    <cellStyle name="Normal 2 2 36" xfId="770"/>
    <cellStyle name="Normal 2 2 37" xfId="771"/>
    <cellStyle name="Normal 2 2 38" xfId="772"/>
    <cellStyle name="Normal 2 2 4" xfId="773"/>
    <cellStyle name="Normal 2 2 4 2" xfId="774"/>
    <cellStyle name="Normal 2 2 4 2 2" xfId="775"/>
    <cellStyle name="Normal 2 2 4 2 3" xfId="776"/>
    <cellStyle name="Normal 2 2 4 2 4" xfId="777"/>
    <cellStyle name="Normal 2 2 4 2 5" xfId="778"/>
    <cellStyle name="Normal 2 2 4 2_4x200 M" xfId="779"/>
    <cellStyle name="Normal 2 2 4 3" xfId="780"/>
    <cellStyle name="Normal 2 2 4 4" xfId="781"/>
    <cellStyle name="Normal 2 2 4 5" xfId="782"/>
    <cellStyle name="Normal 2 2 4 6" xfId="783"/>
    <cellStyle name="Normal 2 2 4 7" xfId="784"/>
    <cellStyle name="Normal 2 2 4_4x200 M" xfId="785"/>
    <cellStyle name="Normal 2 2 5" xfId="786"/>
    <cellStyle name="Normal 2 2 5 10" xfId="787"/>
    <cellStyle name="Normal 2 2 5 2" xfId="788"/>
    <cellStyle name="Normal 2 2 5 2 2" xfId="789"/>
    <cellStyle name="Normal 2 2 5 2 2 2" xfId="790"/>
    <cellStyle name="Normal 2 2 5 2 2 3" xfId="791"/>
    <cellStyle name="Normal 2 2 5 2 2 4" xfId="792"/>
    <cellStyle name="Normal 2 2 5 2 2_4x200 M" xfId="793"/>
    <cellStyle name="Normal 2 2 5 2 3" xfId="794"/>
    <cellStyle name="Normal 2 2 5 2 3 2" xfId="795"/>
    <cellStyle name="Normal 2 2 5 2 3 3" xfId="796"/>
    <cellStyle name="Normal 2 2 5 2 3 4" xfId="797"/>
    <cellStyle name="Normal 2 2 5 2 3_4x200 M" xfId="798"/>
    <cellStyle name="Normal 2 2 5 2 4" xfId="799"/>
    <cellStyle name="Normal 2 2 5 2 5" xfId="800"/>
    <cellStyle name="Normal 2 2 5 2 6" xfId="801"/>
    <cellStyle name="Normal 2 2 5 2_4x200 M" xfId="802"/>
    <cellStyle name="Normal 2 2 5 3" xfId="803"/>
    <cellStyle name="Normal 2 2 5 4" xfId="804"/>
    <cellStyle name="Normal 2 2 5 5" xfId="805"/>
    <cellStyle name="Normal 2 2 5 6" xfId="806"/>
    <cellStyle name="Normal 2 2 5 7" xfId="807"/>
    <cellStyle name="Normal 2 2 5 8" xfId="808"/>
    <cellStyle name="Normal 2 2 5 9" xfId="809"/>
    <cellStyle name="Normal 2 2 5_4x200 M" xfId="810"/>
    <cellStyle name="Normal 2 2 6" xfId="811"/>
    <cellStyle name="Normal 2 2 6 2" xfId="812"/>
    <cellStyle name="Normal 2 2 6 3" xfId="813"/>
    <cellStyle name="Normal 2 2 6 4" xfId="814"/>
    <cellStyle name="Normal 2 2 6 5" xfId="815"/>
    <cellStyle name="Normal 2 2 6_4x200 M" xfId="816"/>
    <cellStyle name="Normal 2 2 7" xfId="817"/>
    <cellStyle name="Normal 2 2 7 2" xfId="818"/>
    <cellStyle name="Normal 2 2 7 3" xfId="819"/>
    <cellStyle name="Normal 2 2 7 4" xfId="820"/>
    <cellStyle name="Normal 2 2 7_4x200 M" xfId="821"/>
    <cellStyle name="Normal 2 2 8" xfId="822"/>
    <cellStyle name="Normal 2 2 8 2" xfId="823"/>
    <cellStyle name="Normal 2 2 8 3" xfId="824"/>
    <cellStyle name="Normal 2 2 8 4" xfId="825"/>
    <cellStyle name="Normal 2 2 8_4x200 M" xfId="826"/>
    <cellStyle name="Normal 2 2 9" xfId="827"/>
    <cellStyle name="Normal 2 2_20140201LLAFTaure" xfId="828"/>
    <cellStyle name="Normal 2 20" xfId="829"/>
    <cellStyle name="Normal 2 21" xfId="830"/>
    <cellStyle name="Normal 2 22" xfId="831"/>
    <cellStyle name="Normal 2 23" xfId="832"/>
    <cellStyle name="Normal 2 24" xfId="833"/>
    <cellStyle name="Normal 2 25" xfId="834"/>
    <cellStyle name="Normal 2 25 2" xfId="835"/>
    <cellStyle name="Normal 2 26" xfId="836"/>
    <cellStyle name="Normal 2 27" xfId="837"/>
    <cellStyle name="Normal 2 28" xfId="838"/>
    <cellStyle name="Normal 2 29" xfId="839"/>
    <cellStyle name="Normal 2 3" xfId="840"/>
    <cellStyle name="Normal 2 3 2" xfId="841"/>
    <cellStyle name="Normal 2 3 2 2" xfId="842"/>
    <cellStyle name="Normal 2 3 3" xfId="843"/>
    <cellStyle name="Normal 2 3_20140201LLAFTaure" xfId="844"/>
    <cellStyle name="Normal 2 4" xfId="845"/>
    <cellStyle name="Normal 2 4 10" xfId="846"/>
    <cellStyle name="Normal 2 4 2" xfId="847"/>
    <cellStyle name="Normal 2 4 2 2" xfId="848"/>
    <cellStyle name="Normal 2 4 3" xfId="849"/>
    <cellStyle name="Normal 2 4 3 2" xfId="850"/>
    <cellStyle name="Normal 2 4 3 3" xfId="851"/>
    <cellStyle name="Normal 2 4 3 4" xfId="852"/>
    <cellStyle name="Normal 2 4 3_4x200 V" xfId="853"/>
    <cellStyle name="Normal 2 4 4" xfId="854"/>
    <cellStyle name="Normal 2 4 5" xfId="855"/>
    <cellStyle name="Normal 2 4 6" xfId="856"/>
    <cellStyle name="Normal 2 4 7" xfId="857"/>
    <cellStyle name="Normal 2 4 8" xfId="858"/>
    <cellStyle name="Normal 2 4 9" xfId="859"/>
    <cellStyle name="Normal 2 4_20140201LLAFTaure" xfId="860"/>
    <cellStyle name="Normal 2 5" xfId="861"/>
    <cellStyle name="Normal 2 5 2" xfId="862"/>
    <cellStyle name="Normal 2 5_20140201LLAFTaure" xfId="863"/>
    <cellStyle name="Normal 2 6" xfId="864"/>
    <cellStyle name="Normal 2 6 2" xfId="865"/>
    <cellStyle name="Normal 2 7" xfId="866"/>
    <cellStyle name="Normal 2 7 2" xfId="867"/>
    <cellStyle name="Normal 2 7 3" xfId="868"/>
    <cellStyle name="Normal 2 7 4" xfId="869"/>
    <cellStyle name="Normal 2 7_DALYVIAI" xfId="870"/>
    <cellStyle name="Normal 2 8" xfId="871"/>
    <cellStyle name="Normal 2 9" xfId="872"/>
    <cellStyle name="Normal 2_06-22-23 LJcP" xfId="873"/>
    <cellStyle name="Normal 20" xfId="874"/>
    <cellStyle name="Normal 20 10" xfId="875"/>
    <cellStyle name="Normal 20 2" xfId="876"/>
    <cellStyle name="Normal 20 2 2" xfId="877"/>
    <cellStyle name="Normal 20 2 2 2" xfId="878"/>
    <cellStyle name="Normal 20 2 2 3" xfId="879"/>
    <cellStyle name="Normal 20 2 2 4" xfId="880"/>
    <cellStyle name="Normal 20 2 2_4x200 M" xfId="881"/>
    <cellStyle name="Normal 20 2 3" xfId="882"/>
    <cellStyle name="Normal 20 2 4" xfId="883"/>
    <cellStyle name="Normal 20 2 5" xfId="884"/>
    <cellStyle name="Normal 20 2_DALYVIAI" xfId="885"/>
    <cellStyle name="Normal 20 3" xfId="886"/>
    <cellStyle name="Normal 20 3 2" xfId="887"/>
    <cellStyle name="Normal 20 3 3" xfId="888"/>
    <cellStyle name="Normal 20 3 4" xfId="889"/>
    <cellStyle name="Normal 20 3_DALYVIAI" xfId="890"/>
    <cellStyle name="Normal 20 4" xfId="891"/>
    <cellStyle name="Normal 20 5" xfId="892"/>
    <cellStyle name="Normal 20 6" xfId="893"/>
    <cellStyle name="Normal 20 7" xfId="894"/>
    <cellStyle name="Normal 20 8" xfId="895"/>
    <cellStyle name="Normal 20 9" xfId="896"/>
    <cellStyle name="Normal 20_20140201LLAFTaure" xfId="897"/>
    <cellStyle name="Normal 21" xfId="898"/>
    <cellStyle name="Normal 21 2" xfId="899"/>
    <cellStyle name="Normal 21 2 2" xfId="900"/>
    <cellStyle name="Normal 21 2 2 2" xfId="901"/>
    <cellStyle name="Normal 21 2 2 3" xfId="902"/>
    <cellStyle name="Normal 21 2 2 4" xfId="903"/>
    <cellStyle name="Normal 21 2 2_4x200 V" xfId="904"/>
    <cellStyle name="Normal 21 2 3" xfId="905"/>
    <cellStyle name="Normal 21 2 4" xfId="906"/>
    <cellStyle name="Normal 21 2 5" xfId="907"/>
    <cellStyle name="Normal 21 2_DALYVIAI" xfId="908"/>
    <cellStyle name="Normal 21 3" xfId="909"/>
    <cellStyle name="Normal 21 3 2" xfId="910"/>
    <cellStyle name="Normal 21 3 3" xfId="911"/>
    <cellStyle name="Normal 21 3 4" xfId="912"/>
    <cellStyle name="Normal 21 3_DALYVIAI" xfId="913"/>
    <cellStyle name="Normal 21 4" xfId="914"/>
    <cellStyle name="Normal 21 5" xfId="915"/>
    <cellStyle name="Normal 21 6" xfId="916"/>
    <cellStyle name="Normal 21_4x200 V" xfId="917"/>
    <cellStyle name="Normal 22" xfId="918"/>
    <cellStyle name="Normal 22 10" xfId="919"/>
    <cellStyle name="Normal 22 2" xfId="920"/>
    <cellStyle name="Normal 22 2 2" xfId="921"/>
    <cellStyle name="Normal 22 2 2 2" xfId="922"/>
    <cellStyle name="Normal 22 2 2 3" xfId="923"/>
    <cellStyle name="Normal 22 2 2 4" xfId="924"/>
    <cellStyle name="Normal 22 2 2_4x200 M" xfId="925"/>
    <cellStyle name="Normal 22 2 3" xfId="926"/>
    <cellStyle name="Normal 22 2 4" xfId="927"/>
    <cellStyle name="Normal 22 2 5" xfId="928"/>
    <cellStyle name="Normal 22 2_DALYVIAI" xfId="929"/>
    <cellStyle name="Normal 22 3" xfId="930"/>
    <cellStyle name="Normal 22 3 2" xfId="931"/>
    <cellStyle name="Normal 22 3 3" xfId="932"/>
    <cellStyle name="Normal 22 3 4" xfId="933"/>
    <cellStyle name="Normal 22 3_DALYVIAI" xfId="934"/>
    <cellStyle name="Normal 22 4" xfId="935"/>
    <cellStyle name="Normal 22 5" xfId="936"/>
    <cellStyle name="Normal 22 6" xfId="937"/>
    <cellStyle name="Normal 22 7" xfId="938"/>
    <cellStyle name="Normal 22 8" xfId="939"/>
    <cellStyle name="Normal 22 9" xfId="940"/>
    <cellStyle name="Normal 22_20140201LLAFTaure" xfId="941"/>
    <cellStyle name="Normal 23" xfId="942"/>
    <cellStyle name="Normal 23 2" xfId="943"/>
    <cellStyle name="Normal 23 2 2" xfId="944"/>
    <cellStyle name="Normal 23 3" xfId="945"/>
    <cellStyle name="Normal 23 4" xfId="946"/>
    <cellStyle name="Normal 23 5" xfId="947"/>
    <cellStyle name="Normal 23_20140201LLAFTaure" xfId="948"/>
    <cellStyle name="Normal 24" xfId="949"/>
    <cellStyle name="Normal 24 2" xfId="950"/>
    <cellStyle name="Normal 24 3" xfId="951"/>
    <cellStyle name="Normal 24 4" xfId="952"/>
    <cellStyle name="Normal 24 5" xfId="953"/>
    <cellStyle name="Normal 24 6" xfId="954"/>
    <cellStyle name="Normal 24_DALYVIAI" xfId="955"/>
    <cellStyle name="Normal 25" xfId="956"/>
    <cellStyle name="Normal 25 2" xfId="957"/>
    <cellStyle name="Normal 25 3" xfId="958"/>
    <cellStyle name="Normal 25 4" xfId="959"/>
    <cellStyle name="Normal 25 5" xfId="960"/>
    <cellStyle name="Normal 25_20140201LLAFTaure" xfId="961"/>
    <cellStyle name="Normal 26" xfId="962"/>
    <cellStyle name="Normal 26 2" xfId="963"/>
    <cellStyle name="Normal 26 3" xfId="964"/>
    <cellStyle name="Normal 26 4" xfId="965"/>
    <cellStyle name="Normal 26 5" xfId="966"/>
    <cellStyle name="Normal 26 6" xfId="967"/>
    <cellStyle name="Normal 26 7" xfId="968"/>
    <cellStyle name="Normal 26_20140201LLAFTaure" xfId="969"/>
    <cellStyle name="Normal 27" xfId="970"/>
    <cellStyle name="Normal 27 2" xfId="971"/>
    <cellStyle name="Normal 28" xfId="972"/>
    <cellStyle name="Normal 29" xfId="973"/>
    <cellStyle name="Normal 3" xfId="974"/>
    <cellStyle name="Normal 3 10" xfId="975"/>
    <cellStyle name="Normal 3 11" xfId="976"/>
    <cellStyle name="Normal 3 12" xfId="977"/>
    <cellStyle name="Normal 3 12 2" xfId="978"/>
    <cellStyle name="Normal 3 12 2 2" xfId="979"/>
    <cellStyle name="Normal 3 12 3" xfId="980"/>
    <cellStyle name="Normal 3 12 4" xfId="981"/>
    <cellStyle name="Normal 3 12_DALYVIAI" xfId="982"/>
    <cellStyle name="Normal 3 13" xfId="983"/>
    <cellStyle name="Normal 3 14" xfId="984"/>
    <cellStyle name="Normal 3 15" xfId="985"/>
    <cellStyle name="Normal 3 16" xfId="986"/>
    <cellStyle name="Normal 3 17" xfId="987"/>
    <cellStyle name="Normal 3 18" xfId="988"/>
    <cellStyle name="Normal 3 19" xfId="989"/>
    <cellStyle name="Normal 3 2" xfId="990"/>
    <cellStyle name="Normal 3 2 2" xfId="991"/>
    <cellStyle name="Normal 3 2 3" xfId="992"/>
    <cellStyle name="Normal 3 2 4" xfId="993"/>
    <cellStyle name="Normal 3 20" xfId="994"/>
    <cellStyle name="Normal 3 21" xfId="995"/>
    <cellStyle name="Normal 3 22" xfId="996"/>
    <cellStyle name="Normal 3 23" xfId="997"/>
    <cellStyle name="Normal 3 24" xfId="998"/>
    <cellStyle name="Normal 3 25" xfId="999"/>
    <cellStyle name="Normal 3 26" xfId="1000"/>
    <cellStyle name="Normal 3 27" xfId="1001"/>
    <cellStyle name="Normal 3 28" xfId="1002"/>
    <cellStyle name="Normal 3 29" xfId="1003"/>
    <cellStyle name="Normal 3 3" xfId="1004"/>
    <cellStyle name="Normal 3 3 2" xfId="1005"/>
    <cellStyle name="Normal 3 3 3" xfId="1006"/>
    <cellStyle name="Normal 3 3 4" xfId="1007"/>
    <cellStyle name="Normal 3 3_4x200 V" xfId="1008"/>
    <cellStyle name="Normal 3 30" xfId="1009"/>
    <cellStyle name="Normal 3 31" xfId="1010"/>
    <cellStyle name="Normal 3 32" xfId="1011"/>
    <cellStyle name="Normal 3 33" xfId="1012"/>
    <cellStyle name="Normal 3 34" xfId="1013"/>
    <cellStyle name="Normal 3 35" xfId="1014"/>
    <cellStyle name="Normal 3 36" xfId="1015"/>
    <cellStyle name="Normal 3 37" xfId="1016"/>
    <cellStyle name="Normal 3 38" xfId="1017"/>
    <cellStyle name="Normal 3 39" xfId="1018"/>
    <cellStyle name="Normal 3 4" xfId="1019"/>
    <cellStyle name="Normal 3 4 2" xfId="1020"/>
    <cellStyle name="Normal 3 4 3" xfId="1021"/>
    <cellStyle name="Normal 3 4_4x200 V" xfId="1022"/>
    <cellStyle name="Normal 3 40" xfId="1023"/>
    <cellStyle name="Normal 3 41" xfId="1024"/>
    <cellStyle name="Normal 3 42" xfId="1025"/>
    <cellStyle name="Normal 3 5" xfId="1026"/>
    <cellStyle name="Normal 3 5 2" xfId="1027"/>
    <cellStyle name="Normal 3 5 3" xfId="1028"/>
    <cellStyle name="Normal 3 5_4x200 V" xfId="1029"/>
    <cellStyle name="Normal 3 6" xfId="1030"/>
    <cellStyle name="Normal 3 6 2" xfId="1031"/>
    <cellStyle name="Normal 3 7" xfId="1032"/>
    <cellStyle name="Normal 3 8" xfId="1033"/>
    <cellStyle name="Normal 3 8 2" xfId="1034"/>
    <cellStyle name="Normal 3 8_4x200 V" xfId="1035"/>
    <cellStyle name="Normal 3 9" xfId="1036"/>
    <cellStyle name="Normal 3 9 2" xfId="1037"/>
    <cellStyle name="Normal 3 9_4x200 V" xfId="1038"/>
    <cellStyle name="Normal 3_100 M" xfId="1039"/>
    <cellStyle name="Normal 30" xfId="1040"/>
    <cellStyle name="Normal 31" xfId="1041"/>
    <cellStyle name="Normal 32" xfId="4"/>
    <cellStyle name="Normal 32 2" xfId="1042"/>
    <cellStyle name="Normal 32 3" xfId="1043"/>
    <cellStyle name="Normal 32 4" xfId="1464"/>
    <cellStyle name="Normal 33" xfId="1044"/>
    <cellStyle name="Normal 33 2" xfId="1045"/>
    <cellStyle name="Normal 33 3" xfId="1046"/>
    <cellStyle name="Normal 34" xfId="1047"/>
    <cellStyle name="Normal 34 2" xfId="1048"/>
    <cellStyle name="Normal 35" xfId="1049"/>
    <cellStyle name="Normal 36" xfId="1050"/>
    <cellStyle name="Normal 37" xfId="1051"/>
    <cellStyle name="Normal 37 2" xfId="1052"/>
    <cellStyle name="Normal 38" xfId="1053"/>
    <cellStyle name="Normal 39" xfId="1054"/>
    <cellStyle name="Normal 4" xfId="3"/>
    <cellStyle name="Normal 4 10" xfId="1055"/>
    <cellStyle name="Normal 4 11" xfId="1056"/>
    <cellStyle name="Normal 4 11 2" xfId="1057"/>
    <cellStyle name="Normal 4 11 3" xfId="1058"/>
    <cellStyle name="Normal 4 11 4" xfId="1059"/>
    <cellStyle name="Normal 4 11_DALYVIAI" xfId="1060"/>
    <cellStyle name="Normal 4 12" xfId="1061"/>
    <cellStyle name="Normal 4 13" xfId="1062"/>
    <cellStyle name="Normal 4 14" xfId="1063"/>
    <cellStyle name="Normal 4 15" xfId="1064"/>
    <cellStyle name="Normal 4 16" xfId="1065"/>
    <cellStyle name="Normal 4 17" xfId="1066"/>
    <cellStyle name="Normal 4 18" xfId="1067"/>
    <cellStyle name="Normal 4 19" xfId="1068"/>
    <cellStyle name="Normal 4 2" xfId="1069"/>
    <cellStyle name="Normal 4 2 10" xfId="1070"/>
    <cellStyle name="Normal 4 2 11" xfId="1071"/>
    <cellStyle name="Normal 4 2 12" xfId="1072"/>
    <cellStyle name="Normal 4 2 2" xfId="1073"/>
    <cellStyle name="Normal 4 2 2 2" xfId="1074"/>
    <cellStyle name="Normal 4 2 2 3" xfId="1075"/>
    <cellStyle name="Normal 4 2 2 4" xfId="1076"/>
    <cellStyle name="Normal 4 2 2_4x200 M" xfId="1077"/>
    <cellStyle name="Normal 4 2 3" xfId="1078"/>
    <cellStyle name="Normal 4 2 3 2" xfId="1079"/>
    <cellStyle name="Normal 4 2 3 3" xfId="1080"/>
    <cellStyle name="Normal 4 2 3 4" xfId="1081"/>
    <cellStyle name="Normal 4 2 3_4x200 M" xfId="1082"/>
    <cellStyle name="Normal 4 2 4" xfId="1083"/>
    <cellStyle name="Normal 4 2 5" xfId="1084"/>
    <cellStyle name="Normal 4 2 6" xfId="1085"/>
    <cellStyle name="Normal 4 2 7" xfId="1086"/>
    <cellStyle name="Normal 4 2 8" xfId="1087"/>
    <cellStyle name="Normal 4 2 9" xfId="1088"/>
    <cellStyle name="Normal 4 2_20140201LLAFTaure" xfId="1089"/>
    <cellStyle name="Normal 4 20" xfId="1090"/>
    <cellStyle name="Normal 4 21" xfId="1091"/>
    <cellStyle name="Normal 4 22" xfId="1092"/>
    <cellStyle name="Normal 4 23" xfId="1093"/>
    <cellStyle name="Normal 4 24" xfId="1094"/>
    <cellStyle name="Normal 4 25" xfId="1095"/>
    <cellStyle name="Normal 4 26" xfId="1096"/>
    <cellStyle name="Normal 4 27" xfId="1097"/>
    <cellStyle name="Normal 4 28" xfId="1098"/>
    <cellStyle name="Normal 4 29" xfId="1099"/>
    <cellStyle name="Normal 4 3" xfId="1100"/>
    <cellStyle name="Normal 4 3 2" xfId="1101"/>
    <cellStyle name="Normal 4 3 3" xfId="1102"/>
    <cellStyle name="Normal 4 3 4" xfId="1103"/>
    <cellStyle name="Normal 4 3 5" xfId="1104"/>
    <cellStyle name="Normal 4 3_4x200 M" xfId="1105"/>
    <cellStyle name="Normal 4 30" xfId="1106"/>
    <cellStyle name="Normal 4 31" xfId="1107"/>
    <cellStyle name="Normal 4 32" xfId="1108"/>
    <cellStyle name="Normal 4 33" xfId="1109"/>
    <cellStyle name="Normal 4 34" xfId="1110"/>
    <cellStyle name="Normal 4 35" xfId="1111"/>
    <cellStyle name="Normal 4 36" xfId="1112"/>
    <cellStyle name="Normal 4 37" xfId="1113"/>
    <cellStyle name="Normal 4 38" xfId="1114"/>
    <cellStyle name="Normal 4 39" xfId="1115"/>
    <cellStyle name="Normal 4 4" xfId="1116"/>
    <cellStyle name="Normal 4 4 2" xfId="1117"/>
    <cellStyle name="Normal 4 4 3" xfId="1118"/>
    <cellStyle name="Normal 4 4 4" xfId="1119"/>
    <cellStyle name="Normal 4 4 5" xfId="1120"/>
    <cellStyle name="Normal 4 4_4x200 M" xfId="1121"/>
    <cellStyle name="Normal 4 40" xfId="1122"/>
    <cellStyle name="Normal 4 41" xfId="1123"/>
    <cellStyle name="Normal 4 42" xfId="1124"/>
    <cellStyle name="Normal 4 43" xfId="1125"/>
    <cellStyle name="Normal 4 44" xfId="1126"/>
    <cellStyle name="Normal 4 45" xfId="1127"/>
    <cellStyle name="Normal 4 5" xfId="1128"/>
    <cellStyle name="Normal 4 5 2" xfId="1129"/>
    <cellStyle name="Normal 4 5 3" xfId="1130"/>
    <cellStyle name="Normal 4 5 4" xfId="1131"/>
    <cellStyle name="Normal 4 5 5" xfId="1132"/>
    <cellStyle name="Normal 4 5_4x200 M" xfId="1133"/>
    <cellStyle name="Normal 4 6" xfId="1134"/>
    <cellStyle name="Normal 4 6 2" xfId="1135"/>
    <cellStyle name="Normal 4 6 3" xfId="1136"/>
    <cellStyle name="Normal 4 6 4" xfId="1137"/>
    <cellStyle name="Normal 4 6 5" xfId="1138"/>
    <cellStyle name="Normal 4 6_4x200 M" xfId="1139"/>
    <cellStyle name="Normal 4 7" xfId="1140"/>
    <cellStyle name="Normal 4 7 2" xfId="1141"/>
    <cellStyle name="Normal 4 7 3" xfId="1142"/>
    <cellStyle name="Normal 4 7 4" xfId="1143"/>
    <cellStyle name="Normal 4 7 5" xfId="1144"/>
    <cellStyle name="Normal 4 7_4x200 M" xfId="1145"/>
    <cellStyle name="Normal 4 8" xfId="1146"/>
    <cellStyle name="Normal 4 8 2" xfId="1147"/>
    <cellStyle name="Normal 4 8 3" xfId="1148"/>
    <cellStyle name="Normal 4 8 4" xfId="1149"/>
    <cellStyle name="Normal 4 8 5" xfId="1150"/>
    <cellStyle name="Normal 4 8_4x200 M" xfId="1151"/>
    <cellStyle name="Normal 4 9" xfId="1152"/>
    <cellStyle name="Normal 4 9 10" xfId="1153"/>
    <cellStyle name="Normal 4 9 2" xfId="1154"/>
    <cellStyle name="Normal 4 9 2 2" xfId="1155"/>
    <cellStyle name="Normal 4 9 2 3" xfId="1156"/>
    <cellStyle name="Normal 4 9 2 4" xfId="1157"/>
    <cellStyle name="Normal 4 9 2_4x200 M" xfId="1158"/>
    <cellStyle name="Normal 4 9 3" xfId="1159"/>
    <cellStyle name="Normal 4 9 3 2" xfId="1160"/>
    <cellStyle name="Normal 4 9 3 3" xfId="1161"/>
    <cellStyle name="Normal 4 9 3 4" xfId="1162"/>
    <cellStyle name="Normal 4 9 3_4x200 M" xfId="1163"/>
    <cellStyle name="Normal 4 9 4" xfId="1164"/>
    <cellStyle name="Normal 4 9 4 2" xfId="1165"/>
    <cellStyle name="Normal 4 9 4 3" xfId="1166"/>
    <cellStyle name="Normal 4 9 4 4" xfId="1167"/>
    <cellStyle name="Normal 4 9 4_4x200 M" xfId="1168"/>
    <cellStyle name="Normal 4 9 5" xfId="1169"/>
    <cellStyle name="Normal 4 9 5 2" xfId="1170"/>
    <cellStyle name="Normal 4 9 5 3" xfId="1171"/>
    <cellStyle name="Normal 4 9 5 4" xfId="1172"/>
    <cellStyle name="Normal 4 9 5_4x200 M" xfId="1173"/>
    <cellStyle name="Normal 4 9 6" xfId="1174"/>
    <cellStyle name="Normal 4 9 6 2" xfId="1175"/>
    <cellStyle name="Normal 4 9 6 3" xfId="1176"/>
    <cellStyle name="Normal 4 9 6 4" xfId="1177"/>
    <cellStyle name="Normal 4 9 6_4x200 M" xfId="1178"/>
    <cellStyle name="Normal 4 9 7" xfId="1179"/>
    <cellStyle name="Normal 4 9 8" xfId="1180"/>
    <cellStyle name="Normal 4 9 9" xfId="1181"/>
    <cellStyle name="Normal 4 9_4x200 M" xfId="1182"/>
    <cellStyle name="Normal 4_20140201LLAFTaure" xfId="1183"/>
    <cellStyle name="Normal 4_Trisuolis M" xfId="1466"/>
    <cellStyle name="Normal 40" xfId="1184"/>
    <cellStyle name="Normal 41" xfId="1185"/>
    <cellStyle name="Normal 42" xfId="1186"/>
    <cellStyle name="Normal 43" xfId="1187"/>
    <cellStyle name="Normal 44" xfId="1188"/>
    <cellStyle name="Normal 45" xfId="1189"/>
    <cellStyle name="Normal 46" xfId="1190"/>
    <cellStyle name="Normal 46 2" xfId="1191"/>
    <cellStyle name="Normal 47" xfId="1192"/>
    <cellStyle name="Normal 48" xfId="1193"/>
    <cellStyle name="Normal 49" xfId="1194"/>
    <cellStyle name="Normal 5" xfId="1195"/>
    <cellStyle name="Normal 5 10" xfId="1196"/>
    <cellStyle name="Normal 5 2" xfId="1197"/>
    <cellStyle name="Normal 5 2 10" xfId="1198"/>
    <cellStyle name="Normal 5 2 2" xfId="1199"/>
    <cellStyle name="Normal 5 2 2 2" xfId="1200"/>
    <cellStyle name="Normal 5 2 2 3" xfId="1201"/>
    <cellStyle name="Normal 5 2 2 4" xfId="1202"/>
    <cellStyle name="Normal 5 2 2_4x200 M" xfId="1203"/>
    <cellStyle name="Normal 5 2 3" xfId="1204"/>
    <cellStyle name="Normal 5 2 4" xfId="1205"/>
    <cellStyle name="Normal 5 2 5" xfId="1206"/>
    <cellStyle name="Normal 5 2 6" xfId="1207"/>
    <cellStyle name="Normal 5 2 7" xfId="1208"/>
    <cellStyle name="Normal 5 2 8" xfId="1209"/>
    <cellStyle name="Normal 5 2 9" xfId="1210"/>
    <cellStyle name="Normal 5 2_DALYVIAI" xfId="1211"/>
    <cellStyle name="Normal 5 3" xfId="1212"/>
    <cellStyle name="Normal 5 3 2" xfId="1213"/>
    <cellStyle name="Normal 5 3 3" xfId="1214"/>
    <cellStyle name="Normal 5 3 4" xfId="1215"/>
    <cellStyle name="Normal 5 3_DALYVIAI" xfId="1216"/>
    <cellStyle name="Normal 5 4" xfId="1217"/>
    <cellStyle name="Normal 5 5" xfId="1218"/>
    <cellStyle name="Normal 5 6" xfId="1219"/>
    <cellStyle name="Normal 5 7" xfId="1220"/>
    <cellStyle name="Normal 5 8" xfId="1221"/>
    <cellStyle name="Normal 5 9" xfId="1222"/>
    <cellStyle name="Normal 5_20140201LLAFTaure" xfId="1223"/>
    <cellStyle name="Normal 50" xfId="1224"/>
    <cellStyle name="Normal 51" xfId="1225"/>
    <cellStyle name="Normal 52" xfId="1226"/>
    <cellStyle name="Normal 53" xfId="1227"/>
    <cellStyle name="Normal 54" xfId="1228"/>
    <cellStyle name="Normal 55" xfId="1229"/>
    <cellStyle name="Normal 56" xfId="1230"/>
    <cellStyle name="Normal 57" xfId="1231"/>
    <cellStyle name="Normal 58" xfId="1232"/>
    <cellStyle name="Normal 59" xfId="1233"/>
    <cellStyle name="Normal 6" xfId="1234"/>
    <cellStyle name="Normal 6 10" xfId="1235"/>
    <cellStyle name="Normal 6 11" xfId="1236"/>
    <cellStyle name="Normal 6 12" xfId="1237"/>
    <cellStyle name="Normal 6 2" xfId="1238"/>
    <cellStyle name="Normal 6 2 2" xfId="1239"/>
    <cellStyle name="Normal 6 2 3" xfId="1240"/>
    <cellStyle name="Normal 6 2 4" xfId="1241"/>
    <cellStyle name="Normal 6 2 5" xfId="1242"/>
    <cellStyle name="Normal 6 2_4x200 M" xfId="1243"/>
    <cellStyle name="Normal 6 3" xfId="1244"/>
    <cellStyle name="Normal 6 3 2" xfId="1245"/>
    <cellStyle name="Normal 6 3 3" xfId="1246"/>
    <cellStyle name="Normal 6 3 4" xfId="1247"/>
    <cellStyle name="Normal 6 3_4x200 M" xfId="1248"/>
    <cellStyle name="Normal 6 4" xfId="1249"/>
    <cellStyle name="Normal 6 4 2" xfId="1250"/>
    <cellStyle name="Normal 6 4 3" xfId="1251"/>
    <cellStyle name="Normal 6 4 4" xfId="1252"/>
    <cellStyle name="Normal 6 4_4x200 M" xfId="1253"/>
    <cellStyle name="Normal 6 5" xfId="1254"/>
    <cellStyle name="Normal 6 6" xfId="1255"/>
    <cellStyle name="Normal 6 6 2" xfId="1256"/>
    <cellStyle name="Normal 6 6 3" xfId="1257"/>
    <cellStyle name="Normal 6 6 4" xfId="1258"/>
    <cellStyle name="Normal 6 6_DALYVIAI" xfId="1259"/>
    <cellStyle name="Normal 6 7" xfId="1260"/>
    <cellStyle name="Normal 6 8" xfId="1261"/>
    <cellStyle name="Normal 6 9" xfId="1262"/>
    <cellStyle name="Normal 6_4x200 M" xfId="1263"/>
    <cellStyle name="Normal 60" xfId="1264"/>
    <cellStyle name="Normal 7" xfId="1265"/>
    <cellStyle name="Normal 7 10" xfId="1266"/>
    <cellStyle name="Normal 7 11" xfId="1267"/>
    <cellStyle name="Normal 7 12" xfId="1268"/>
    <cellStyle name="Normal 7 2" xfId="1269"/>
    <cellStyle name="Normal 7 2 10" xfId="1270"/>
    <cellStyle name="Normal 7 2 2" xfId="1271"/>
    <cellStyle name="Normal 7 2 2 2" xfId="1272"/>
    <cellStyle name="Normal 7 2 2 3" xfId="1273"/>
    <cellStyle name="Normal 7 2 2 4" xfId="1274"/>
    <cellStyle name="Normal 7 2 2_DALYVIAI" xfId="1275"/>
    <cellStyle name="Normal 7 2 3" xfId="1276"/>
    <cellStyle name="Normal 7 2 4" xfId="1277"/>
    <cellStyle name="Normal 7 2 5" xfId="1278"/>
    <cellStyle name="Normal 7 2 6" xfId="1279"/>
    <cellStyle name="Normal 7 2 7" xfId="1280"/>
    <cellStyle name="Normal 7 2 8" xfId="1281"/>
    <cellStyle name="Normal 7 2 9" xfId="1282"/>
    <cellStyle name="Normal 7 2_4x200 M" xfId="1283"/>
    <cellStyle name="Normal 7 3" xfId="1284"/>
    <cellStyle name="Normal 7 4" xfId="1285"/>
    <cellStyle name="Normal 7 5" xfId="1286"/>
    <cellStyle name="Normal 7 6" xfId="1287"/>
    <cellStyle name="Normal 7 7" xfId="1288"/>
    <cellStyle name="Normal 7 8" xfId="1289"/>
    <cellStyle name="Normal 7 9" xfId="1290"/>
    <cellStyle name="Normal 7_20140201LLAFTaure" xfId="1291"/>
    <cellStyle name="Normal 8" xfId="1292"/>
    <cellStyle name="Normal 8 10" xfId="1293"/>
    <cellStyle name="Normal 8 2" xfId="1294"/>
    <cellStyle name="Normal 8 2 10" xfId="1295"/>
    <cellStyle name="Normal 8 2 2" xfId="1296"/>
    <cellStyle name="Normal 8 2 2 2" xfId="1297"/>
    <cellStyle name="Normal 8 2 2 3" xfId="1298"/>
    <cellStyle name="Normal 8 2 2 4" xfId="1299"/>
    <cellStyle name="Normal 8 2 2_4x200 M" xfId="1300"/>
    <cellStyle name="Normal 8 2 3" xfId="1301"/>
    <cellStyle name="Normal 8 2 4" xfId="1302"/>
    <cellStyle name="Normal 8 2 5" xfId="1303"/>
    <cellStyle name="Normal 8 2 6" xfId="1304"/>
    <cellStyle name="Normal 8 2 7" xfId="1305"/>
    <cellStyle name="Normal 8 2 8" xfId="1306"/>
    <cellStyle name="Normal 8 2 9" xfId="1307"/>
    <cellStyle name="Normal 8 2_4x200 M" xfId="1308"/>
    <cellStyle name="Normal 8 3" xfId="1309"/>
    <cellStyle name="Normal 8 4" xfId="1310"/>
    <cellStyle name="Normal 8 4 2" xfId="1311"/>
    <cellStyle name="Normal 8 4 3" xfId="1312"/>
    <cellStyle name="Normal 8 4 4" xfId="1313"/>
    <cellStyle name="Normal 8 4_DALYVIAI" xfId="1314"/>
    <cellStyle name="Normal 8 5" xfId="1315"/>
    <cellStyle name="Normal 8 6" xfId="1316"/>
    <cellStyle name="Normal 8 7" xfId="1317"/>
    <cellStyle name="Normal 8 8" xfId="1318"/>
    <cellStyle name="Normal 8 9" xfId="1319"/>
    <cellStyle name="Normal 8_20140201LLAFTaure" xfId="1320"/>
    <cellStyle name="Normal 9" xfId="1321"/>
    <cellStyle name="Normal 9 10" xfId="1322"/>
    <cellStyle name="Normal 9 11" xfId="1323"/>
    <cellStyle name="Normal 9 2" xfId="1324"/>
    <cellStyle name="Normal 9 2 2" xfId="1325"/>
    <cellStyle name="Normal 9 2 3" xfId="1326"/>
    <cellStyle name="Normal 9 2 4" xfId="1327"/>
    <cellStyle name="Normal 9 2 5" xfId="1328"/>
    <cellStyle name="Normal 9 2_4x200 M" xfId="1329"/>
    <cellStyle name="Normal 9 3" xfId="1330"/>
    <cellStyle name="Normal 9 3 2" xfId="1331"/>
    <cellStyle name="Normal 9 3 2 2" xfId="1332"/>
    <cellStyle name="Normal 9 3 2 3" xfId="1333"/>
    <cellStyle name="Normal 9 3 2 4" xfId="1334"/>
    <cellStyle name="Normal 9 3 2_4x200 M" xfId="1335"/>
    <cellStyle name="Normal 9 3 3" xfId="1336"/>
    <cellStyle name="Normal 9 3 4" xfId="1337"/>
    <cellStyle name="Normal 9 3 5" xfId="1338"/>
    <cellStyle name="Normal 9 3_4x200 M" xfId="1339"/>
    <cellStyle name="Normal 9 4" xfId="1340"/>
    <cellStyle name="Normal 9 4 2" xfId="1341"/>
    <cellStyle name="Normal 9 4 3" xfId="1342"/>
    <cellStyle name="Normal 9 4 4" xfId="1343"/>
    <cellStyle name="Normal 9 4_4x200 M" xfId="1344"/>
    <cellStyle name="Normal 9 5" xfId="1345"/>
    <cellStyle name="Normal 9 5 2" xfId="1346"/>
    <cellStyle name="Normal 9 5 3" xfId="1347"/>
    <cellStyle name="Normal 9 5 4" xfId="1348"/>
    <cellStyle name="Normal 9 5_4x200 M" xfId="1349"/>
    <cellStyle name="Normal 9 6" xfId="1350"/>
    <cellStyle name="Normal 9 7" xfId="1351"/>
    <cellStyle name="Normal 9 7 2" xfId="1352"/>
    <cellStyle name="Normal 9 7 3" xfId="1353"/>
    <cellStyle name="Normal 9 7 4" xfId="1354"/>
    <cellStyle name="Normal 9 7_DALYVIAI" xfId="1355"/>
    <cellStyle name="Normal 9 8" xfId="1356"/>
    <cellStyle name="Normal 9 9" xfId="1357"/>
    <cellStyle name="Normal 9_4x200 M" xfId="1358"/>
    <cellStyle name="Normal_60 bbM1" xfId="2"/>
    <cellStyle name="Normale_Foglio1" xfId="1359"/>
    <cellStyle name="Note 2" xfId="1360"/>
    <cellStyle name="Output 2" xfId="1361"/>
    <cellStyle name="Output 2 2" xfId="1362"/>
    <cellStyle name="Output 3" xfId="1363"/>
    <cellStyle name="Paprastas 2" xfId="1"/>
    <cellStyle name="Paprastas 2 2" xfId="1364"/>
    <cellStyle name="Paprastas 2 3" xfId="1365"/>
    <cellStyle name="Paprastas 2 4" xfId="1366"/>
    <cellStyle name="Paprastas 3" xfId="1367"/>
    <cellStyle name="Paprastas 3 2" xfId="1368"/>
    <cellStyle name="Paprastas 3_20140201LLAFTaure" xfId="1369"/>
    <cellStyle name="Paprastas 5" xfId="1370"/>
    <cellStyle name="Paprastas_100 V" xfId="1371"/>
    <cellStyle name="Paprastas_200 V" xfId="1467"/>
    <cellStyle name="Paprastas_400bb M" xfId="1463"/>
    <cellStyle name="Paprastas_800 V" xfId="1372"/>
    <cellStyle name="Paprastas_Diskas M" xfId="1465"/>
    <cellStyle name="Paprastas_Diskas V" xfId="5"/>
    <cellStyle name="Paryškinimas 1" xfId="1373"/>
    <cellStyle name="Paryškinimas 2" xfId="1374"/>
    <cellStyle name="Paryškinimas 3" xfId="1375"/>
    <cellStyle name="Paryškinimas 4" xfId="1376"/>
    <cellStyle name="Paryškinimas 5" xfId="1377"/>
    <cellStyle name="Paryškinimas 6" xfId="1378"/>
    <cellStyle name="Pastaba" xfId="1379"/>
    <cellStyle name="Pastaba 2" xfId="1380"/>
    <cellStyle name="Pavadinimas" xfId="1381"/>
    <cellStyle name="Pavadinimas 2" xfId="1382"/>
    <cellStyle name="Pavadinimas 3" xfId="1383"/>
    <cellStyle name="Pavadinimas 4" xfId="1384"/>
    <cellStyle name="Percent [0]" xfId="1385"/>
    <cellStyle name="Percent [0] 2" xfId="1386"/>
    <cellStyle name="Percent [0]_estafetes" xfId="1387"/>
    <cellStyle name="Percent [00]" xfId="1388"/>
    <cellStyle name="Percent [00] 2" xfId="1389"/>
    <cellStyle name="Percent [00]_estafetes" xfId="1390"/>
    <cellStyle name="Percent [2]" xfId="1391"/>
    <cellStyle name="Percent [2] 2" xfId="1392"/>
    <cellStyle name="Percent [2] 2 2" xfId="1393"/>
    <cellStyle name="Percent [2] 3" xfId="1394"/>
    <cellStyle name="Percent [2] 4" xfId="1395"/>
    <cellStyle name="Percent [2] 5" xfId="1396"/>
    <cellStyle name="Percent [2]_estafetes" xfId="1397"/>
    <cellStyle name="PrePop Currency (0)" xfId="1398"/>
    <cellStyle name="PrePop Currency (0) 2" xfId="1399"/>
    <cellStyle name="PrePop Currency (0)_estafetes" xfId="1400"/>
    <cellStyle name="PrePop Currency (2)" xfId="1401"/>
    <cellStyle name="PrePop Currency (2) 2" xfId="1402"/>
    <cellStyle name="PrePop Currency (2)_estafetes" xfId="1403"/>
    <cellStyle name="PrePop Units (0)" xfId="1404"/>
    <cellStyle name="PrePop Units (0) 2" xfId="1405"/>
    <cellStyle name="PrePop Units (0)_estafetes" xfId="1406"/>
    <cellStyle name="PrePop Units (1)" xfId="1407"/>
    <cellStyle name="PrePop Units (1) 2" xfId="1408"/>
    <cellStyle name="PrePop Units (1)_estafetes" xfId="1409"/>
    <cellStyle name="PrePop Units (2)" xfId="1410"/>
    <cellStyle name="PrePop Units (2) 2" xfId="1411"/>
    <cellStyle name="PrePop Units (2)_estafetes" xfId="1412"/>
    <cellStyle name="Skaičiavimas" xfId="1413"/>
    <cellStyle name="Style 111111" xfId="1414"/>
    <cellStyle name="Suma" xfId="1415"/>
    <cellStyle name="Suma 2" xfId="1416"/>
    <cellStyle name="Suma 3" xfId="1417"/>
    <cellStyle name="Suma 4" xfId="1418"/>
    <cellStyle name="Susietas langelis" xfId="1419"/>
    <cellStyle name="Text Indent A" xfId="1420"/>
    <cellStyle name="Text Indent B" xfId="1421"/>
    <cellStyle name="Text Indent B 2" xfId="1422"/>
    <cellStyle name="Text Indent B_estafetes" xfId="1423"/>
    <cellStyle name="Text Indent C" xfId="1424"/>
    <cellStyle name="Text Indent C 2" xfId="1425"/>
    <cellStyle name="Text Indent C_estafetes" xfId="1426"/>
    <cellStyle name="Tikrinimo langelis" xfId="1427"/>
    <cellStyle name="Title 2" xfId="1428"/>
    <cellStyle name="Title 2 2" xfId="1429"/>
    <cellStyle name="Title 3" xfId="1430"/>
    <cellStyle name="Total 2" xfId="1431"/>
    <cellStyle name="Total 2 2" xfId="1432"/>
    <cellStyle name="Total 3" xfId="1433"/>
    <cellStyle name="Walutowy [0]_PLDT" xfId="1434"/>
    <cellStyle name="Walutowy_PLDT" xfId="1435"/>
    <cellStyle name="Warning Text 2" xfId="1436"/>
    <cellStyle name="Warning Text 2 2" xfId="1437"/>
    <cellStyle name="Warning Text 3" xfId="1438"/>
    <cellStyle name="Акцент1" xfId="1439"/>
    <cellStyle name="Акцент2" xfId="1440"/>
    <cellStyle name="Акцент3" xfId="1441"/>
    <cellStyle name="Акцент4" xfId="1442"/>
    <cellStyle name="Акцент5" xfId="1443"/>
    <cellStyle name="Акцент6" xfId="1444"/>
    <cellStyle name="Ввод " xfId="1445"/>
    <cellStyle name="Вывод" xfId="1446"/>
    <cellStyle name="Вычисление" xfId="1447"/>
    <cellStyle name="Заголовок 1" xfId="1448"/>
    <cellStyle name="Заголовок 2" xfId="1449"/>
    <cellStyle name="Заголовок 3" xfId="1450"/>
    <cellStyle name="Заголовок 4" xfId="1451"/>
    <cellStyle name="Итог" xfId="1452"/>
    <cellStyle name="Контрольная ячейка" xfId="1453"/>
    <cellStyle name="Название" xfId="1454"/>
    <cellStyle name="Нейтральный" xfId="1455"/>
    <cellStyle name="Обычный_Итоговый спартакиады 1991-92 г" xfId="1456"/>
    <cellStyle name="Плохой" xfId="1457"/>
    <cellStyle name="Пояснение" xfId="1458"/>
    <cellStyle name="Примечание" xfId="1459"/>
    <cellStyle name="Связанная ячейка" xfId="1460"/>
    <cellStyle name="Текст предупреждения" xfId="1461"/>
    <cellStyle name="Хороший" xfId="14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1</xdr:row>
      <xdr:rowOff>47625</xdr:rowOff>
    </xdr:from>
    <xdr:to>
      <xdr:col>16</xdr:col>
      <xdr:colOff>1609725</xdr:colOff>
      <xdr:row>4</xdr:row>
      <xdr:rowOff>28575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000-000020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95950" y="2857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0</xdr:row>
      <xdr:rowOff>190500</xdr:rowOff>
    </xdr:from>
    <xdr:to>
      <xdr:col>12</xdr:col>
      <xdr:colOff>1143000</xdr:colOff>
      <xdr:row>3</xdr:row>
      <xdr:rowOff>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76975" y="1905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0</xdr:row>
      <xdr:rowOff>133350</xdr:rowOff>
    </xdr:from>
    <xdr:to>
      <xdr:col>21</xdr:col>
      <xdr:colOff>76200</xdr:colOff>
      <xdr:row>2</xdr:row>
      <xdr:rowOff>161925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A609E8C-5329-45E5-A378-0F6B2833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0" y="1333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0</xdr:row>
      <xdr:rowOff>238125</xdr:rowOff>
    </xdr:from>
    <xdr:to>
      <xdr:col>20</xdr:col>
      <xdr:colOff>685800</xdr:colOff>
      <xdr:row>3</xdr:row>
      <xdr:rowOff>76200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B00-0000A8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29400" y="23812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152400</xdr:rowOff>
    </xdr:from>
    <xdr:to>
      <xdr:col>18</xdr:col>
      <xdr:colOff>1057275</xdr:colOff>
      <xdr:row>3</xdr:row>
      <xdr:rowOff>95250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B39C4AC-A3F8-4AC8-9AFA-7339F9F9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96050" y="1524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228600</xdr:rowOff>
    </xdr:from>
    <xdr:to>
      <xdr:col>18</xdr:col>
      <xdr:colOff>1066800</xdr:colOff>
      <xdr:row>3</xdr:row>
      <xdr:rowOff>85725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58FCF6A-E52C-4C48-9F46-877194B9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96025" y="2286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19050</xdr:rowOff>
    </xdr:from>
    <xdr:to>
      <xdr:col>18</xdr:col>
      <xdr:colOff>866775</xdr:colOff>
      <xdr:row>2</xdr:row>
      <xdr:rowOff>47625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109C8E0-63AA-4162-962C-821DD2D9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15075" y="190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95250</xdr:colOff>
      <xdr:row>0</xdr:row>
      <xdr:rowOff>180975</xdr:rowOff>
    </xdr:from>
    <xdr:to>
      <xdr:col>18</xdr:col>
      <xdr:colOff>695325</xdr:colOff>
      <xdr:row>3</xdr:row>
      <xdr:rowOff>123825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D00-000012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3175" y="1809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</xdr:colOff>
      <xdr:row>0</xdr:row>
      <xdr:rowOff>142875</xdr:rowOff>
    </xdr:from>
    <xdr:to>
      <xdr:col>18</xdr:col>
      <xdr:colOff>990600</xdr:colOff>
      <xdr:row>3</xdr:row>
      <xdr:rowOff>85725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E00-000020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1428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1</xdr:row>
      <xdr:rowOff>47625</xdr:rowOff>
    </xdr:from>
    <xdr:to>
      <xdr:col>16</xdr:col>
      <xdr:colOff>942975</xdr:colOff>
      <xdr:row>4</xdr:row>
      <xdr:rowOff>28575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000-000020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38800" y="2857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</xdr:row>
      <xdr:rowOff>95250</xdr:rowOff>
    </xdr:from>
    <xdr:to>
      <xdr:col>16</xdr:col>
      <xdr:colOff>1571625</xdr:colOff>
      <xdr:row>3</xdr:row>
      <xdr:rowOff>180975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100-000001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1675" y="3333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133350</xdr:colOff>
      <xdr:row>1</xdr:row>
      <xdr:rowOff>95250</xdr:rowOff>
    </xdr:from>
    <xdr:ext cx="2400300" cy="523875"/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100-000001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1675" y="3333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19050</xdr:colOff>
      <xdr:row>7</xdr:row>
      <xdr:rowOff>0</xdr:rowOff>
    </xdr:from>
    <xdr:to>
      <xdr:col>17</xdr:col>
      <xdr:colOff>390525</xdr:colOff>
      <xdr:row>8</xdr:row>
      <xdr:rowOff>19050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3049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85725</xdr:colOff>
      <xdr:row>0</xdr:row>
      <xdr:rowOff>66675</xdr:rowOff>
    </xdr:from>
    <xdr:to>
      <xdr:col>17</xdr:col>
      <xdr:colOff>1666875</xdr:colOff>
      <xdr:row>2</xdr:row>
      <xdr:rowOff>66675</xdr:rowOff>
    </xdr:to>
    <xdr:pic>
      <xdr:nvPicPr>
        <xdr:cNvPr id="9" name="Paveikslėlis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666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371475</xdr:colOff>
      <xdr:row>4</xdr:row>
      <xdr:rowOff>19050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714375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19050</xdr:colOff>
      <xdr:row>7</xdr:row>
      <xdr:rowOff>0</xdr:rowOff>
    </xdr:from>
    <xdr:to>
      <xdr:col>17</xdr:col>
      <xdr:colOff>390525</xdr:colOff>
      <xdr:row>8</xdr:row>
      <xdr:rowOff>19050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3049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85725</xdr:colOff>
      <xdr:row>0</xdr:row>
      <xdr:rowOff>66675</xdr:rowOff>
    </xdr:from>
    <xdr:to>
      <xdr:col>17</xdr:col>
      <xdr:colOff>1666875</xdr:colOff>
      <xdr:row>2</xdr:row>
      <xdr:rowOff>66675</xdr:rowOff>
    </xdr:to>
    <xdr:pic>
      <xdr:nvPicPr>
        <xdr:cNvPr id="9" name="Paveikslėlis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666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371475</xdr:colOff>
      <xdr:row>13</xdr:row>
      <xdr:rowOff>19050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200900" y="2257425"/>
          <a:ext cx="3714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266700</xdr:colOff>
      <xdr:row>0</xdr:row>
      <xdr:rowOff>190500</xdr:rowOff>
    </xdr:from>
    <xdr:to>
      <xdr:col>12</xdr:col>
      <xdr:colOff>1362075</xdr:colOff>
      <xdr:row>3</xdr:row>
      <xdr:rowOff>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300-000020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81725" y="1905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133350</xdr:rowOff>
    </xdr:from>
    <xdr:to>
      <xdr:col>12</xdr:col>
      <xdr:colOff>0</xdr:colOff>
      <xdr:row>3</xdr:row>
      <xdr:rowOff>180975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3714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57150</xdr:rowOff>
    </xdr:from>
    <xdr:to>
      <xdr:col>11</xdr:col>
      <xdr:colOff>1647825</xdr:colOff>
      <xdr:row>3</xdr:row>
      <xdr:rowOff>104775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2952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2"/>
  <sheetViews>
    <sheetView workbookViewId="0">
      <selection activeCell="G26" sqref="G26"/>
    </sheetView>
  </sheetViews>
  <sheetFormatPr defaultColWidth="9.109375" defaultRowHeight="13.2"/>
  <cols>
    <col min="1" max="1" width="5.109375" style="29" customWidth="1"/>
    <col min="2" max="2" width="4.33203125" style="29" customWidth="1"/>
    <col min="3" max="3" width="8.6640625" style="23" customWidth="1"/>
    <col min="4" max="4" width="13.5546875" style="24" customWidth="1"/>
    <col min="5" max="5" width="9" style="25" customWidth="1"/>
    <col min="6" max="6" width="13" style="24" customWidth="1"/>
    <col min="7" max="7" width="10.5546875" style="26" customWidth="1"/>
    <col min="8" max="8" width="8" style="24" customWidth="1"/>
    <col min="9" max="9" width="5.44140625" style="7" customWidth="1"/>
    <col min="10" max="10" width="6.44140625" style="27" customWidth="1"/>
    <col min="11" max="11" width="4" style="27" customWidth="1"/>
    <col min="12" max="12" width="4.6640625" style="27" customWidth="1"/>
    <col min="13" max="13" width="6" style="27" hidden="1" customWidth="1"/>
    <col min="14" max="14" width="4" style="27" hidden="1" customWidth="1"/>
    <col min="15" max="15" width="4.6640625" style="27" hidden="1" customWidth="1"/>
    <col min="16" max="16" width="4.44140625" style="7" customWidth="1"/>
    <col min="17" max="17" width="26.88671875" style="24" customWidth="1"/>
    <col min="18" max="18" width="8.33203125" style="9" customWidth="1"/>
    <col min="19" max="19" width="4.109375" style="10" customWidth="1"/>
    <col min="20" max="21" width="2.33203125" style="24" customWidth="1"/>
    <col min="22" max="22" width="3.33203125" style="24" customWidth="1"/>
    <col min="23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5.7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1.25" customHeight="1">
      <c r="A3" s="22"/>
      <c r="B3" s="22"/>
      <c r="Q3" s="28"/>
    </row>
    <row r="4" spans="1:21" ht="15.75" customHeight="1">
      <c r="C4" s="30" t="s">
        <v>2</v>
      </c>
      <c r="E4" s="31"/>
      <c r="Q4" s="32"/>
    </row>
    <row r="5" spans="1:21" ht="3.75" customHeight="1"/>
    <row r="6" spans="1:21" ht="13.8" thickBot="1">
      <c r="B6" s="33"/>
      <c r="C6" s="34"/>
      <c r="D6" s="35">
        <v>1</v>
      </c>
      <c r="E6" s="36" t="s">
        <v>3</v>
      </c>
      <c r="F6" s="37">
        <v>2</v>
      </c>
      <c r="G6" s="38"/>
    </row>
    <row r="7" spans="1:21" s="49" customFormat="1" ht="13.8" thickBot="1">
      <c r="A7" s="39" t="s">
        <v>4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6" customFormat="1" ht="13.8">
      <c r="A8" s="50">
        <v>1</v>
      </c>
      <c r="B8" s="51"/>
      <c r="C8" s="52"/>
      <c r="D8" s="53"/>
      <c r="E8" s="54"/>
      <c r="F8" s="55"/>
      <c r="G8" s="56"/>
      <c r="H8" s="55"/>
      <c r="I8" s="57" t="str">
        <f t="shared" ref="I8" si="0">IF(ISBLANK(J8),"",TRUNC(9.92*(J8-22)^2))</f>
        <v/>
      </c>
      <c r="J8" s="58"/>
      <c r="K8" s="59"/>
      <c r="L8" s="60"/>
      <c r="M8" s="61"/>
      <c r="N8" s="59"/>
      <c r="O8" s="62"/>
      <c r="P8" s="63" t="str">
        <f t="shared" ref="P8" si="1">IF(ISBLANK(J8),"",IF(J8&gt;14.94,"",IF(J8&lt;=11.4,"TSM",IF(J8&lt;=11.84,"SM",IF(J8&lt;=12.4,"KSM",IF(J8&lt;=13.04,"I A",IF(J8&lt;=13.84,"II A",IF(J8&lt;=14.94,"III A"))))))))</f>
        <v/>
      </c>
      <c r="Q8" s="55"/>
      <c r="R8" s="64"/>
      <c r="S8" s="65"/>
      <c r="T8" s="7"/>
      <c r="U8" s="7"/>
    </row>
    <row r="9" spans="1:21" s="66" customFormat="1" ht="13.8">
      <c r="A9" s="50">
        <v>2</v>
      </c>
      <c r="B9" s="51">
        <v>19</v>
      </c>
      <c r="C9" s="52" t="s">
        <v>19</v>
      </c>
      <c r="D9" s="53" t="s">
        <v>20</v>
      </c>
      <c r="E9" s="54" t="s">
        <v>21</v>
      </c>
      <c r="F9" s="55" t="s">
        <v>22</v>
      </c>
      <c r="G9" s="56" t="s">
        <v>23</v>
      </c>
      <c r="H9" s="55" t="s">
        <v>24</v>
      </c>
      <c r="I9" s="57" t="e">
        <f>IF(ISBLANK(J9),"",TRUNC(9.92*(J9-22)^2))</f>
        <v>#VALUE!</v>
      </c>
      <c r="J9" s="58" t="s">
        <v>25</v>
      </c>
      <c r="K9" s="59"/>
      <c r="L9" s="60"/>
      <c r="M9" s="61"/>
      <c r="N9" s="59"/>
      <c r="O9" s="62"/>
      <c r="P9" s="63" t="str">
        <f>IF(ISBLANK(J9),"",IF(J9&gt;14.94,"",IF(J9&lt;=11.4,"TSM",IF(J9&lt;=11.84,"SM",IF(J9&lt;=12.4,"KSM",IF(J9&lt;=13.04,"I A",IF(J9&lt;=13.84,"II A",IF(J9&lt;=14.94,"III A"))))))))</f>
        <v/>
      </c>
      <c r="Q9" s="55" t="s">
        <v>26</v>
      </c>
      <c r="R9" s="64" t="s">
        <v>27</v>
      </c>
      <c r="S9" s="65"/>
      <c r="T9" s="7"/>
      <c r="U9" s="7"/>
    </row>
    <row r="10" spans="1:21" s="66" customFormat="1" ht="13.8">
      <c r="A10" s="50">
        <v>3</v>
      </c>
      <c r="B10" s="51">
        <v>27</v>
      </c>
      <c r="C10" s="52" t="s">
        <v>28</v>
      </c>
      <c r="D10" s="53" t="s">
        <v>29</v>
      </c>
      <c r="E10" s="54" t="s">
        <v>30</v>
      </c>
      <c r="F10" s="55" t="s">
        <v>31</v>
      </c>
      <c r="G10" s="56" t="s">
        <v>23</v>
      </c>
      <c r="H10" s="55"/>
      <c r="I10" s="57">
        <f>IF(ISBLANK(J10),"",TRUNC(9.92*(J10-22)^2))</f>
        <v>783</v>
      </c>
      <c r="J10" s="58">
        <v>13.11</v>
      </c>
      <c r="K10" s="59">
        <v>0.4</v>
      </c>
      <c r="L10" s="60">
        <v>0.17199999999999999</v>
      </c>
      <c r="M10" s="61"/>
      <c r="N10" s="59"/>
      <c r="O10" s="62"/>
      <c r="P10" s="63" t="str">
        <f>IF(ISBLANK(J10),"",IF(J10&gt;14.94,"",IF(J10&lt;=11.4,"TSM",IF(J10&lt;=11.84,"SM",IF(J10&lt;=12.4,"KSM",IF(J10&lt;=13.04,"I A",IF(J10&lt;=13.84,"II A",IF(J10&lt;=14.94,"III A"))))))))</f>
        <v>II A</v>
      </c>
      <c r="Q10" s="55" t="s">
        <v>32</v>
      </c>
      <c r="R10" s="64" t="s">
        <v>33</v>
      </c>
      <c r="S10" s="65"/>
      <c r="T10" s="7"/>
      <c r="U10" s="7"/>
    </row>
    <row r="11" spans="1:21" s="66" customFormat="1" ht="13.8">
      <c r="A11" s="50">
        <v>4</v>
      </c>
      <c r="B11" s="51">
        <v>25</v>
      </c>
      <c r="C11" s="52" t="s">
        <v>34</v>
      </c>
      <c r="D11" s="53" t="s">
        <v>35</v>
      </c>
      <c r="E11" s="54" t="s">
        <v>36</v>
      </c>
      <c r="F11" s="55" t="s">
        <v>37</v>
      </c>
      <c r="G11" s="56" t="s">
        <v>23</v>
      </c>
      <c r="H11" s="55" t="s">
        <v>38</v>
      </c>
      <c r="I11" s="57">
        <f>IF(ISBLANK(J11),"",TRUNC(9.92*(J11-22)^2))</f>
        <v>968</v>
      </c>
      <c r="J11" s="58">
        <v>12.12</v>
      </c>
      <c r="K11" s="59">
        <v>0.4</v>
      </c>
      <c r="L11" s="60">
        <v>0.156</v>
      </c>
      <c r="M11" s="61"/>
      <c r="N11" s="59"/>
      <c r="O11" s="62"/>
      <c r="P11" s="63" t="str">
        <f>IF(ISBLANK(J11),"",IF(J11&gt;14.94,"",IF(J11&lt;=11.4,"TSM",IF(J11&lt;=11.84,"SM",IF(J11&lt;=12.4,"KSM",IF(J11&lt;=13.04,"I A",IF(J11&lt;=13.84,"II A",IF(J11&lt;=14.94,"III A"))))))))</f>
        <v>KSM</v>
      </c>
      <c r="Q11" s="55" t="s">
        <v>39</v>
      </c>
      <c r="R11" s="64" t="s">
        <v>40</v>
      </c>
      <c r="S11" s="65"/>
      <c r="T11" s="7"/>
      <c r="U11" s="7"/>
    </row>
    <row r="12" spans="1:21" s="66" customFormat="1" ht="13.8">
      <c r="A12" s="50">
        <v>5</v>
      </c>
      <c r="B12" s="51">
        <v>13</v>
      </c>
      <c r="C12" s="52" t="s">
        <v>41</v>
      </c>
      <c r="D12" s="53" t="s">
        <v>42</v>
      </c>
      <c r="E12" s="54" t="s">
        <v>43</v>
      </c>
      <c r="F12" s="55" t="s">
        <v>22</v>
      </c>
      <c r="G12" s="56" t="s">
        <v>44</v>
      </c>
      <c r="H12" s="55"/>
      <c r="I12" s="57">
        <f>IF(ISBLANK(J12),"",TRUNC(9.92*(J12-22)^2))</f>
        <v>848</v>
      </c>
      <c r="J12" s="58">
        <v>12.75</v>
      </c>
      <c r="K12" s="59">
        <v>0.4</v>
      </c>
      <c r="L12" s="60">
        <v>0.184</v>
      </c>
      <c r="M12" s="61"/>
      <c r="N12" s="59"/>
      <c r="O12" s="62"/>
      <c r="P12" s="63" t="str">
        <f>IF(ISBLANK(J12),"",IF(J12&gt;14.94,"",IF(J12&lt;=11.4,"TSM",IF(J12&lt;=11.84,"SM",IF(J12&lt;=12.4,"KSM",IF(J12&lt;=13.04,"I A",IF(J12&lt;=13.84,"II A",IF(J12&lt;=14.94,"III A"))))))))</f>
        <v>I A</v>
      </c>
      <c r="Q12" s="55" t="s">
        <v>45</v>
      </c>
      <c r="R12" s="64" t="s">
        <v>46</v>
      </c>
      <c r="S12" s="65"/>
      <c r="T12" s="7"/>
      <c r="U12" s="7"/>
    </row>
    <row r="13" spans="1:21" s="66" customFormat="1" ht="13.8">
      <c r="A13" s="50">
        <v>6</v>
      </c>
      <c r="B13" s="51">
        <v>2</v>
      </c>
      <c r="C13" s="52" t="s">
        <v>47</v>
      </c>
      <c r="D13" s="53" t="s">
        <v>48</v>
      </c>
      <c r="E13" s="54" t="s">
        <v>49</v>
      </c>
      <c r="F13" s="55" t="s">
        <v>50</v>
      </c>
      <c r="G13" s="56" t="s">
        <v>51</v>
      </c>
      <c r="H13" s="55"/>
      <c r="I13" s="57">
        <f>IF(ISBLANK(J13),"",TRUNC(9.92*(J13-22)^2))</f>
        <v>750</v>
      </c>
      <c r="J13" s="58">
        <v>13.3</v>
      </c>
      <c r="K13" s="59">
        <v>0.4</v>
      </c>
      <c r="L13" s="60">
        <v>0.22700000000000001</v>
      </c>
      <c r="M13" s="61"/>
      <c r="N13" s="59"/>
      <c r="O13" s="62"/>
      <c r="P13" s="63" t="str">
        <f>IF(ISBLANK(J13),"",IF(J13&gt;14.94,"",IF(J13&lt;=11.4,"TSM",IF(J13&lt;=11.84,"SM",IF(J13&lt;=12.4,"KSM",IF(J13&lt;=13.04,"I A",IF(J13&lt;=13.84,"II A",IF(J13&lt;=14.94,"III A"))))))))</f>
        <v>II A</v>
      </c>
      <c r="Q13" s="55" t="s">
        <v>52</v>
      </c>
      <c r="R13" s="64"/>
      <c r="S13" s="65"/>
      <c r="T13" s="7"/>
      <c r="U13" s="7"/>
    </row>
    <row r="14" spans="1:21" ht="3.75" customHeight="1"/>
    <row r="15" spans="1:21" ht="13.8" thickBot="1">
      <c r="B15" s="33"/>
      <c r="C15" s="34"/>
      <c r="D15" s="35">
        <v>2</v>
      </c>
      <c r="E15" s="36" t="s">
        <v>3</v>
      </c>
      <c r="F15" s="37">
        <v>2</v>
      </c>
      <c r="G15" s="38"/>
    </row>
    <row r="16" spans="1:21" s="49" customFormat="1" ht="13.8" thickBot="1">
      <c r="A16" s="39" t="s">
        <v>4</v>
      </c>
      <c r="B16" s="40" t="s">
        <v>5</v>
      </c>
      <c r="C16" s="41" t="s">
        <v>6</v>
      </c>
      <c r="D16" s="42" t="s">
        <v>7</v>
      </c>
      <c r="E16" s="43" t="s">
        <v>8</v>
      </c>
      <c r="F16" s="44" t="s">
        <v>9</v>
      </c>
      <c r="G16" s="44" t="s">
        <v>10</v>
      </c>
      <c r="H16" s="44" t="s">
        <v>11</v>
      </c>
      <c r="I16" s="43" t="s">
        <v>12</v>
      </c>
      <c r="J16" s="45" t="s">
        <v>13</v>
      </c>
      <c r="K16" s="44" t="s">
        <v>14</v>
      </c>
      <c r="L16" s="44" t="s">
        <v>15</v>
      </c>
      <c r="M16" s="44" t="s">
        <v>16</v>
      </c>
      <c r="N16" s="44" t="s">
        <v>14</v>
      </c>
      <c r="O16" s="44" t="s">
        <v>15</v>
      </c>
      <c r="P16" s="46" t="s">
        <v>17</v>
      </c>
      <c r="Q16" s="47" t="s">
        <v>18</v>
      </c>
      <c r="R16" s="48"/>
      <c r="S16" s="48"/>
    </row>
    <row r="17" spans="1:21" s="66" customFormat="1" ht="13.8">
      <c r="A17" s="50">
        <v>1</v>
      </c>
      <c r="B17" s="51"/>
      <c r="C17" s="52"/>
      <c r="D17" s="53"/>
      <c r="E17" s="54"/>
      <c r="F17" s="55"/>
      <c r="G17" s="56"/>
      <c r="H17" s="55"/>
      <c r="I17" s="57" t="str">
        <f t="shared" ref="I17" si="2">IF(ISBLANK(J17),"",TRUNC(9.92*(J17-22)^2))</f>
        <v/>
      </c>
      <c r="J17" s="58"/>
      <c r="K17" s="59"/>
      <c r="L17" s="60"/>
      <c r="M17" s="61"/>
      <c r="N17" s="59"/>
      <c r="O17" s="62"/>
      <c r="P17" s="63" t="str">
        <f t="shared" ref="P17" si="3">IF(ISBLANK(J17),"",IF(J17&gt;14.94,"",IF(J17&lt;=11.4,"TSM",IF(J17&lt;=11.84,"SM",IF(J17&lt;=12.4,"KSM",IF(J17&lt;=13.04,"I A",IF(J17&lt;=13.84,"II A",IF(J17&lt;=14.94,"III A"))))))))</f>
        <v/>
      </c>
      <c r="Q17" s="55"/>
      <c r="R17" s="64"/>
      <c r="S17" s="65"/>
      <c r="T17" s="7"/>
      <c r="U17" s="7"/>
    </row>
    <row r="18" spans="1:21" s="66" customFormat="1" ht="13.8">
      <c r="A18" s="50">
        <v>2</v>
      </c>
      <c r="B18" s="51">
        <v>54</v>
      </c>
      <c r="C18" s="52" t="s">
        <v>53</v>
      </c>
      <c r="D18" s="53" t="s">
        <v>54</v>
      </c>
      <c r="E18" s="54" t="s">
        <v>55</v>
      </c>
      <c r="F18" s="55" t="s">
        <v>56</v>
      </c>
      <c r="G18" s="56" t="s">
        <v>57</v>
      </c>
      <c r="H18" s="55" t="s">
        <v>58</v>
      </c>
      <c r="I18" s="57">
        <f>IF(ISBLANK(J18),"",TRUNC(9.92*(J18-22)^2))</f>
        <v>819</v>
      </c>
      <c r="J18" s="58">
        <v>12.91</v>
      </c>
      <c r="K18" s="59">
        <v>0.1</v>
      </c>
      <c r="L18" s="60">
        <v>0.14399999999999999</v>
      </c>
      <c r="M18" s="61"/>
      <c r="N18" s="59"/>
      <c r="O18" s="62"/>
      <c r="P18" s="63" t="str">
        <f>IF(ISBLANK(J18),"",IF(J18&gt;14.94,"",IF(J18&lt;=11.4,"TSM",IF(J18&lt;=11.84,"SM",IF(J18&lt;=12.4,"KSM",IF(J18&lt;=13.04,"I A",IF(J18&lt;=13.84,"II A",IF(J18&lt;=14.94,"III A"))))))))</f>
        <v>I A</v>
      </c>
      <c r="Q18" s="55" t="s">
        <v>59</v>
      </c>
      <c r="R18" s="64" t="s">
        <v>60</v>
      </c>
      <c r="S18" s="65"/>
      <c r="T18" s="7"/>
      <c r="U18" s="7"/>
    </row>
    <row r="19" spans="1:21" s="66" customFormat="1" ht="13.8">
      <c r="A19" s="50">
        <v>3</v>
      </c>
      <c r="B19" s="51">
        <v>14</v>
      </c>
      <c r="C19" s="52" t="s">
        <v>61</v>
      </c>
      <c r="D19" s="53" t="s">
        <v>62</v>
      </c>
      <c r="E19" s="54" t="s">
        <v>63</v>
      </c>
      <c r="F19" s="55" t="s">
        <v>22</v>
      </c>
      <c r="G19" s="56" t="s">
        <v>44</v>
      </c>
      <c r="H19" s="55"/>
      <c r="I19" s="57">
        <f>IF(ISBLANK(J19),"",TRUNC(9.92*(J19-22)^2))</f>
        <v>693</v>
      </c>
      <c r="J19" s="58">
        <v>13.64</v>
      </c>
      <c r="K19" s="59">
        <v>0.1</v>
      </c>
      <c r="L19" s="60">
        <v>0.159</v>
      </c>
      <c r="M19" s="61"/>
      <c r="N19" s="59"/>
      <c r="O19" s="62"/>
      <c r="P19" s="63" t="str">
        <f>IF(ISBLANK(J19),"",IF(J19&gt;14.94,"",IF(J19&lt;=11.4,"TSM",IF(J19&lt;=11.84,"SM",IF(J19&lt;=12.4,"KSM",IF(J19&lt;=13.04,"I A",IF(J19&lt;=13.84,"II A",IF(J19&lt;=14.94,"III A"))))))))</f>
        <v>II A</v>
      </c>
      <c r="Q19" s="55" t="s">
        <v>45</v>
      </c>
      <c r="R19" s="64" t="s">
        <v>64</v>
      </c>
      <c r="S19" s="65"/>
      <c r="T19" s="7"/>
      <c r="U19" s="7"/>
    </row>
    <row r="20" spans="1:21" s="66" customFormat="1" ht="13.8">
      <c r="A20" s="50">
        <v>4</v>
      </c>
      <c r="B20" s="51">
        <v>62</v>
      </c>
      <c r="C20" s="52" t="s">
        <v>65</v>
      </c>
      <c r="D20" s="53" t="s">
        <v>66</v>
      </c>
      <c r="E20" s="54" t="s">
        <v>67</v>
      </c>
      <c r="F20" s="55" t="s">
        <v>56</v>
      </c>
      <c r="G20" s="56"/>
      <c r="H20" s="55" t="s">
        <v>68</v>
      </c>
      <c r="I20" s="57">
        <f>IF(ISBLANK(J20),"",TRUNC(9.92*(J20-22)^2))</f>
        <v>980</v>
      </c>
      <c r="J20" s="58">
        <v>12.06</v>
      </c>
      <c r="K20" s="59">
        <v>0.1</v>
      </c>
      <c r="L20" s="60">
        <v>0.20300000000000001</v>
      </c>
      <c r="M20" s="61"/>
      <c r="N20" s="59"/>
      <c r="O20" s="62"/>
      <c r="P20" s="63" t="str">
        <f>IF(ISBLANK(J20),"",IF(J20&gt;14.94,"",IF(J20&lt;=11.4,"TSM",IF(J20&lt;=11.84,"SM",IF(J20&lt;=12.4,"KSM",IF(J20&lt;=13.04,"I A",IF(J20&lt;=13.84,"II A",IF(J20&lt;=14.94,"III A"))))))))</f>
        <v>KSM</v>
      </c>
      <c r="Q20" s="55" t="s">
        <v>69</v>
      </c>
      <c r="R20" s="64" t="s">
        <v>70</v>
      </c>
      <c r="S20" s="65"/>
      <c r="T20" s="7"/>
      <c r="U20" s="7"/>
    </row>
    <row r="21" spans="1:21" s="66" customFormat="1" ht="13.8">
      <c r="A21" s="50">
        <v>5</v>
      </c>
      <c r="B21" s="51">
        <v>12</v>
      </c>
      <c r="C21" s="52" t="s">
        <v>71</v>
      </c>
      <c r="D21" s="53" t="s">
        <v>72</v>
      </c>
      <c r="E21" s="54" t="s">
        <v>73</v>
      </c>
      <c r="F21" s="55" t="s">
        <v>22</v>
      </c>
      <c r="G21" s="56"/>
      <c r="H21" s="55" t="s">
        <v>38</v>
      </c>
      <c r="I21" s="57">
        <f>IF(ISBLANK(J21),"",TRUNC(9.92*(J21-22)^2))</f>
        <v>861</v>
      </c>
      <c r="J21" s="58">
        <v>12.68</v>
      </c>
      <c r="K21" s="59">
        <v>0.1</v>
      </c>
      <c r="L21" s="60">
        <v>0.19700000000000001</v>
      </c>
      <c r="M21" s="61"/>
      <c r="N21" s="59"/>
      <c r="O21" s="62"/>
      <c r="P21" s="63" t="str">
        <f>IF(ISBLANK(J21),"",IF(J21&gt;14.94,"",IF(J21&lt;=11.4,"TSM",IF(J21&lt;=11.84,"SM",IF(J21&lt;=12.4,"KSM",IF(J21&lt;=13.04,"I A",IF(J21&lt;=13.84,"II A",IF(J21&lt;=14.94,"III A"))))))))</f>
        <v>I A</v>
      </c>
      <c r="Q21" s="55" t="s">
        <v>45</v>
      </c>
      <c r="R21" s="64" t="s">
        <v>74</v>
      </c>
      <c r="S21" s="65"/>
      <c r="T21" s="7"/>
      <c r="U21" s="7"/>
    </row>
    <row r="22" spans="1:21" s="66" customFormat="1" ht="13.8">
      <c r="A22" s="50">
        <v>6</v>
      </c>
      <c r="B22" s="51">
        <v>72</v>
      </c>
      <c r="C22" s="52" t="s">
        <v>75</v>
      </c>
      <c r="D22" s="53" t="s">
        <v>76</v>
      </c>
      <c r="E22" s="54" t="s">
        <v>77</v>
      </c>
      <c r="F22" s="55" t="s">
        <v>56</v>
      </c>
      <c r="G22" s="56" t="s">
        <v>57</v>
      </c>
      <c r="H22" s="55"/>
      <c r="I22" s="57">
        <f>IF(ISBLANK(J22),"",TRUNC(9.92*(J22-22)^2))</f>
        <v>805</v>
      </c>
      <c r="J22" s="58">
        <v>12.99</v>
      </c>
      <c r="K22" s="59">
        <v>0.1</v>
      </c>
      <c r="L22" s="60">
        <v>0.156</v>
      </c>
      <c r="M22" s="61"/>
      <c r="N22" s="59"/>
      <c r="O22" s="62"/>
      <c r="P22" s="63" t="str">
        <f>IF(ISBLANK(J22),"",IF(J22&gt;14.94,"",IF(J22&lt;=11.4,"TSM",IF(J22&lt;=11.84,"SM",IF(J22&lt;=12.4,"KSM",IF(J22&lt;=13.04,"I A",IF(J22&lt;=13.84,"II A",IF(J22&lt;=14.94,"III A"))))))))</f>
        <v>I A</v>
      </c>
      <c r="Q22" s="55" t="s">
        <v>78</v>
      </c>
      <c r="R22" s="64" t="s">
        <v>79</v>
      </c>
      <c r="S22" s="65"/>
      <c r="T22" s="7"/>
      <c r="U22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"/>
  <sheetViews>
    <sheetView workbookViewId="0">
      <selection activeCell="I23" sqref="I23"/>
    </sheetView>
  </sheetViews>
  <sheetFormatPr defaultColWidth="9.109375" defaultRowHeight="13.2"/>
  <cols>
    <col min="1" max="1" width="4.6640625" style="29" customWidth="1"/>
    <col min="2" max="2" width="4.33203125" style="29" customWidth="1"/>
    <col min="3" max="3" width="15.109375" style="23" customWidth="1"/>
    <col min="4" max="4" width="14" style="24" customWidth="1"/>
    <col min="5" max="5" width="9.33203125" style="25" customWidth="1"/>
    <col min="6" max="6" width="9.88671875" style="24" customWidth="1"/>
    <col min="7" max="7" width="8.5546875" style="24" customWidth="1"/>
    <col min="8" max="8" width="8.109375" style="24" customWidth="1"/>
    <col min="9" max="9" width="8.88671875" style="7" customWidth="1"/>
    <col min="10" max="10" width="10.33203125" style="27" customWidth="1"/>
    <col min="11" max="11" width="5.88671875" style="27" customWidth="1"/>
    <col min="12" max="12" width="6.6640625" style="7" customWidth="1"/>
    <col min="13" max="13" width="24.88671875" style="24" customWidth="1"/>
    <col min="14" max="14" width="5.88671875" style="200" customWidth="1"/>
    <col min="15" max="15" width="5.88671875" style="10" customWidth="1"/>
    <col min="16" max="16" width="2" style="24" customWidth="1"/>
    <col min="17" max="17" width="2.33203125" style="24" customWidth="1"/>
    <col min="18" max="18" width="9.109375" style="24" customWidth="1"/>
    <col min="19" max="16384" width="9.109375" style="24"/>
  </cols>
  <sheetData>
    <row r="1" spans="1:18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200"/>
      <c r="O1" s="10"/>
    </row>
    <row r="2" spans="1:18" s="14" customFormat="1" ht="22.95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201"/>
      <c r="O2" s="21"/>
    </row>
    <row r="3" spans="1:18" ht="15" customHeight="1">
      <c r="A3" s="22"/>
      <c r="B3" s="22"/>
      <c r="M3" s="28"/>
    </row>
    <row r="4" spans="1:18" ht="15.75" customHeight="1">
      <c r="C4" s="30" t="s">
        <v>253</v>
      </c>
      <c r="E4" s="31"/>
      <c r="M4" s="32"/>
    </row>
    <row r="5" spans="1:18" ht="3.75" customHeight="1">
      <c r="I5" s="121">
        <v>1.1574074074074073E-5</v>
      </c>
    </row>
    <row r="6" spans="1:18" ht="13.8" thickBot="1">
      <c r="B6" s="33"/>
      <c r="C6" s="35"/>
      <c r="D6" s="36"/>
      <c r="E6" s="37"/>
      <c r="F6" s="37"/>
      <c r="G6" s="122"/>
    </row>
    <row r="7" spans="1:18" s="133" customFormat="1" ht="13.8" thickBot="1">
      <c r="A7" s="123" t="s">
        <v>80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128" t="s">
        <v>165</v>
      </c>
      <c r="K7" s="87" t="s">
        <v>15</v>
      </c>
      <c r="L7" s="129" t="s">
        <v>17</v>
      </c>
      <c r="M7" s="130" t="s">
        <v>18</v>
      </c>
      <c r="N7" s="131"/>
      <c r="O7" s="131"/>
      <c r="P7" s="132"/>
      <c r="Q7" s="132"/>
    </row>
    <row r="8" spans="1:18" s="66" customFormat="1" ht="15" customHeight="1">
      <c r="A8" s="50">
        <v>1</v>
      </c>
      <c r="B8" s="51">
        <v>51</v>
      </c>
      <c r="C8" s="52" t="s">
        <v>254</v>
      </c>
      <c r="D8" s="53" t="s">
        <v>255</v>
      </c>
      <c r="E8" s="134" t="s">
        <v>256</v>
      </c>
      <c r="F8" s="55" t="s">
        <v>56</v>
      </c>
      <c r="G8" s="55" t="s">
        <v>57</v>
      </c>
      <c r="H8" s="55"/>
      <c r="I8" s="244">
        <f>IF(ISBLANK(J8),"",TRUNC(0.208567*((J8/$I$5)-130)^2))</f>
        <v>1097</v>
      </c>
      <c r="J8" s="245">
        <v>6.6516203703703702E-4</v>
      </c>
      <c r="K8" s="60">
        <v>0.29599999999999999</v>
      </c>
      <c r="L8" s="246" t="str">
        <f>IF(ISBLANK(J8),"",IF(J8&gt;0.000950694444444444,"",IF(J8&lt;=0.000654513888888889,"TSM",IF(J8&lt;=0.000688657407407407,"SM",IF(J8&lt;=0.000730787037037037,"KSM",IF(J8&lt;=0.000788657407407407,"I A",IF(J8&lt;=0.000858101851851852,"II A",IF(J8&lt;=0.000950694444444444,"III A"))))))))</f>
        <v>SM</v>
      </c>
      <c r="M8" s="55" t="s">
        <v>257</v>
      </c>
      <c r="N8" s="203"/>
      <c r="O8" s="203"/>
      <c r="P8" s="247"/>
      <c r="Q8" s="248"/>
      <c r="R8" s="133"/>
    </row>
    <row r="9" spans="1:18" s="66" customFormat="1" ht="15" customHeight="1">
      <c r="A9" s="50">
        <v>2</v>
      </c>
      <c r="B9" s="51">
        <v>73</v>
      </c>
      <c r="C9" s="52" t="s">
        <v>258</v>
      </c>
      <c r="D9" s="53" t="s">
        <v>259</v>
      </c>
      <c r="E9" s="134" t="s">
        <v>260</v>
      </c>
      <c r="F9" s="55" t="s">
        <v>56</v>
      </c>
      <c r="G9" s="55" t="s">
        <v>112</v>
      </c>
      <c r="H9" s="55"/>
      <c r="I9" s="244">
        <f>IF(ISBLANK(J9),"",TRUNC(0.208567*((J9/$I$5)-130)^2))</f>
        <v>684</v>
      </c>
      <c r="J9" s="245">
        <v>8.4166666666666667E-4</v>
      </c>
      <c r="K9" s="60">
        <v>0.25700000000000001</v>
      </c>
      <c r="L9" s="246" t="str">
        <f>IF(ISBLANK(J9),"",IF(J9&gt;0.000950694444444444,"",IF(J9&lt;=0.000654513888888889,"TSM",IF(J9&lt;=0.000688657407407407,"SM",IF(J9&lt;=0.000730787037037037,"KSM",IF(J9&lt;=0.000788657407407407,"I A",IF(J9&lt;=0.000858101851851852,"II A",IF(J9&lt;=0.000950694444444444,"III A"))))))))</f>
        <v>II A</v>
      </c>
      <c r="M9" s="55" t="s">
        <v>261</v>
      </c>
      <c r="N9" s="203"/>
      <c r="O9" s="203"/>
      <c r="P9" s="247"/>
      <c r="Q9" s="248"/>
      <c r="R9" s="133"/>
    </row>
    <row r="10" spans="1:18" s="66" customFormat="1" ht="15" customHeight="1">
      <c r="A10" s="50"/>
      <c r="B10" s="51">
        <v>50</v>
      </c>
      <c r="C10" s="52" t="s">
        <v>234</v>
      </c>
      <c r="D10" s="53" t="s">
        <v>235</v>
      </c>
      <c r="E10" s="134" t="s">
        <v>236</v>
      </c>
      <c r="F10" s="55" t="s">
        <v>56</v>
      </c>
      <c r="G10" s="55" t="s">
        <v>57</v>
      </c>
      <c r="H10" s="55"/>
      <c r="I10" s="244"/>
      <c r="J10" s="245" t="s">
        <v>262</v>
      </c>
      <c r="K10" s="60">
        <v>0.161</v>
      </c>
      <c r="L10" s="246" t="str">
        <f>IF(ISBLANK(J10),"",IF(J10&gt;0.000950694444444444,"",IF(J10&lt;=0.000654513888888889,"TSM",IF(J10&lt;=0.000688657407407407,"SM",IF(J10&lt;=0.000730787037037037,"KSM",IF(J10&lt;=0.000788657407407407,"I A",IF(J10&lt;=0.000858101851851852,"II A",IF(J10&lt;=0.000950694444444444,"III A"))))))))</f>
        <v/>
      </c>
      <c r="M10" s="55" t="s">
        <v>237</v>
      </c>
      <c r="N10" s="203"/>
      <c r="O10" s="203"/>
      <c r="P10" s="247"/>
      <c r="Q10" s="248"/>
      <c r="R10" s="133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0"/>
  <sheetViews>
    <sheetView workbookViewId="0">
      <selection activeCell="H24" sqref="H24"/>
    </sheetView>
  </sheetViews>
  <sheetFormatPr defaultColWidth="9.109375" defaultRowHeight="13.2"/>
  <cols>
    <col min="1" max="1" width="4.5546875" style="215" customWidth="1"/>
    <col min="2" max="2" width="4" style="215" customWidth="1"/>
    <col min="3" max="4" width="11.33203125" style="217" customWidth="1"/>
    <col min="5" max="5" width="8.88671875" style="217" customWidth="1"/>
    <col min="6" max="6" width="10.44140625" style="217" customWidth="1"/>
    <col min="7" max="7" width="7.6640625" style="217" customWidth="1"/>
    <col min="8" max="8" width="7" style="217" customWidth="1"/>
    <col min="9" max="9" width="5.33203125" style="217" customWidth="1"/>
    <col min="10" max="11" width="4.5546875" style="215" customWidth="1"/>
    <col min="12" max="17" width="5.44140625" style="215" customWidth="1"/>
    <col min="18" max="18" width="5.44140625" style="215" hidden="1" customWidth="1"/>
    <col min="19" max="19" width="4.88671875" style="217" customWidth="1"/>
    <col min="20" max="20" width="4.5546875" style="217" customWidth="1"/>
    <col min="21" max="21" width="17.33203125" style="243" customWidth="1"/>
    <col min="22" max="22" width="3" style="211" customWidth="1"/>
    <col min="23" max="16384" width="9.109375" style="217"/>
  </cols>
  <sheetData>
    <row r="1" spans="1:22" s="208" customFormat="1" ht="21">
      <c r="A1" s="1" t="s">
        <v>0</v>
      </c>
      <c r="B1" s="207"/>
      <c r="E1" s="209"/>
      <c r="F1" s="209"/>
      <c r="G1" s="209"/>
      <c r="H1" s="209"/>
      <c r="U1" s="210"/>
      <c r="V1" s="211"/>
    </row>
    <row r="2" spans="1:22" s="208" customFormat="1" ht="17.399999999999999">
      <c r="A2" s="144" t="s">
        <v>1</v>
      </c>
      <c r="B2" s="212"/>
      <c r="E2" s="209"/>
      <c r="F2" s="209"/>
      <c r="G2" s="209"/>
      <c r="H2" s="209"/>
      <c r="U2" s="146"/>
      <c r="V2" s="213"/>
    </row>
    <row r="3" spans="1:22" s="208" customFormat="1" ht="15" customHeight="1">
      <c r="A3" s="214"/>
      <c r="B3" s="214"/>
      <c r="E3" s="209"/>
      <c r="F3" s="209"/>
      <c r="G3" s="209"/>
      <c r="H3" s="209"/>
      <c r="U3" s="153"/>
      <c r="V3" s="211"/>
    </row>
    <row r="4" spans="1:22" ht="17.399999999999999">
      <c r="C4" s="216" t="s">
        <v>233</v>
      </c>
      <c r="J4" s="218"/>
      <c r="K4" s="218"/>
      <c r="L4" s="218"/>
      <c r="M4" s="218"/>
      <c r="N4" s="218"/>
      <c r="O4" s="218"/>
      <c r="P4" s="218"/>
      <c r="Q4" s="218"/>
      <c r="R4" s="218"/>
      <c r="U4" s="219"/>
    </row>
    <row r="5" spans="1:22" ht="3.6" customHeight="1">
      <c r="C5" s="216"/>
      <c r="J5" s="218"/>
      <c r="K5" s="218"/>
      <c r="L5" s="218"/>
      <c r="M5" s="218"/>
      <c r="N5" s="218"/>
      <c r="O5" s="218"/>
      <c r="P5" s="218"/>
      <c r="Q5" s="218"/>
      <c r="R5" s="218"/>
      <c r="U5" s="219"/>
    </row>
    <row r="6" spans="1:22" s="222" customFormat="1" ht="10.199999999999999" thickBot="1">
      <c r="A6" s="220"/>
      <c r="B6" s="220"/>
      <c r="C6" s="221"/>
      <c r="J6" s="220"/>
      <c r="K6" s="220"/>
      <c r="L6" s="220"/>
      <c r="M6" s="220"/>
      <c r="N6" s="220"/>
      <c r="O6" s="220"/>
      <c r="P6" s="220"/>
      <c r="Q6" s="220"/>
      <c r="R6" s="220"/>
      <c r="V6" s="211"/>
    </row>
    <row r="7" spans="1:22" s="231" customFormat="1" ht="21" customHeight="1" thickBot="1">
      <c r="A7" s="223" t="s">
        <v>80</v>
      </c>
      <c r="B7" s="224" t="s">
        <v>5</v>
      </c>
      <c r="C7" s="225" t="s">
        <v>6</v>
      </c>
      <c r="D7" s="226" t="s">
        <v>7</v>
      </c>
      <c r="E7" s="163" t="s">
        <v>8</v>
      </c>
      <c r="F7" s="163" t="s">
        <v>9</v>
      </c>
      <c r="G7" s="227" t="s">
        <v>10</v>
      </c>
      <c r="H7" s="163" t="s">
        <v>11</v>
      </c>
      <c r="I7" s="163" t="s">
        <v>12</v>
      </c>
      <c r="J7" s="228">
        <v>1.55</v>
      </c>
      <c r="K7" s="228">
        <v>1.6</v>
      </c>
      <c r="L7" s="228">
        <v>1.65</v>
      </c>
      <c r="M7" s="228">
        <v>1.7</v>
      </c>
      <c r="N7" s="228">
        <v>1.75</v>
      </c>
      <c r="O7" s="228">
        <v>1.8</v>
      </c>
      <c r="P7" s="228">
        <v>1.85</v>
      </c>
      <c r="Q7" s="228">
        <v>1.9</v>
      </c>
      <c r="R7" s="228"/>
      <c r="S7" s="163" t="s">
        <v>84</v>
      </c>
      <c r="T7" s="163" t="s">
        <v>17</v>
      </c>
      <c r="U7" s="229" t="s">
        <v>18</v>
      </c>
      <c r="V7" s="230"/>
    </row>
    <row r="8" spans="1:22" ht="18" customHeight="1">
      <c r="A8" s="232">
        <v>1</v>
      </c>
      <c r="B8" s="233">
        <v>74</v>
      </c>
      <c r="C8" s="234" t="s">
        <v>249</v>
      </c>
      <c r="D8" s="235" t="s">
        <v>250</v>
      </c>
      <c r="E8" s="236" t="s">
        <v>251</v>
      </c>
      <c r="F8" s="237" t="s">
        <v>56</v>
      </c>
      <c r="G8" s="238" t="s">
        <v>57</v>
      </c>
      <c r="H8" s="237" t="s">
        <v>24</v>
      </c>
      <c r="I8" s="239">
        <f>IF(ISBLANK(S8),"",TRUNC(39.34*(S8+10.574)^2)-5000)</f>
        <v>1072</v>
      </c>
      <c r="J8" s="240"/>
      <c r="K8" s="240"/>
      <c r="L8" s="240"/>
      <c r="M8" s="240"/>
      <c r="N8" s="240"/>
      <c r="O8" s="240" t="s">
        <v>242</v>
      </c>
      <c r="P8" s="240" t="s">
        <v>242</v>
      </c>
      <c r="Q8" s="240" t="s">
        <v>244</v>
      </c>
      <c r="R8" s="240"/>
      <c r="S8" s="241">
        <v>1.85</v>
      </c>
      <c r="T8" s="240" t="str">
        <f>IF(ISBLANK(S8),"",IF(S8&lt;1.39,"",IF(S8&gt;=1.91,"TSM",IF(S8&gt;=1.83,"SM",IF(S8&gt;=1.75,"KSM",IF(S8&gt;=1.65,"I A",IF(S8&gt;=1.5,"II A",IF(S8&gt;=1.39,"III A"))))))))</f>
        <v>SM</v>
      </c>
      <c r="U8" s="242" t="s">
        <v>252</v>
      </c>
    </row>
    <row r="9" spans="1:22" ht="18" customHeight="1">
      <c r="A9" s="232">
        <v>2</v>
      </c>
      <c r="B9" s="233">
        <v>34</v>
      </c>
      <c r="C9" s="234" t="s">
        <v>238</v>
      </c>
      <c r="D9" s="235" t="s">
        <v>239</v>
      </c>
      <c r="E9" s="236" t="s">
        <v>240</v>
      </c>
      <c r="F9" s="237" t="s">
        <v>215</v>
      </c>
      <c r="G9" s="238" t="s">
        <v>241</v>
      </c>
      <c r="H9" s="237"/>
      <c r="I9" s="239">
        <f>IF(ISBLANK(S9),"",TRUNC(39.34*(S9+10.574)^2)-5000)</f>
        <v>1072</v>
      </c>
      <c r="J9" s="240"/>
      <c r="K9" s="240"/>
      <c r="L9" s="240"/>
      <c r="M9" s="240"/>
      <c r="N9" s="240" t="s">
        <v>242</v>
      </c>
      <c r="O9" s="240" t="s">
        <v>242</v>
      </c>
      <c r="P9" s="240" t="s">
        <v>243</v>
      </c>
      <c r="Q9" s="240" t="s">
        <v>244</v>
      </c>
      <c r="R9" s="240"/>
      <c r="S9" s="241">
        <v>1.85</v>
      </c>
      <c r="T9" s="240" t="str">
        <f>IF(ISBLANK(S9),"",IF(S9&lt;1.39,"",IF(S9&gt;=1.91,"TSM",IF(S9&gt;=1.83,"SM",IF(S9&gt;=1.75,"KSM",IF(S9&gt;=1.65,"I A",IF(S9&gt;=1.5,"II A",IF(S9&gt;=1.39,"III A"))))))))</f>
        <v>SM</v>
      </c>
      <c r="U9" s="242" t="s">
        <v>217</v>
      </c>
    </row>
    <row r="10" spans="1:22" ht="18" customHeight="1">
      <c r="A10" s="232">
        <v>3</v>
      </c>
      <c r="B10" s="233">
        <v>20</v>
      </c>
      <c r="C10" s="234" t="s">
        <v>245</v>
      </c>
      <c r="D10" s="235" t="s">
        <v>246</v>
      </c>
      <c r="E10" s="236" t="s">
        <v>247</v>
      </c>
      <c r="F10" s="237" t="s">
        <v>22</v>
      </c>
      <c r="G10" s="238" t="s">
        <v>23</v>
      </c>
      <c r="H10" s="237" t="s">
        <v>27</v>
      </c>
      <c r="I10" s="239">
        <f>IF(ISBLANK(S10),"",TRUNC(39.34*(S10+10.574)^2)-5000)</f>
        <v>878</v>
      </c>
      <c r="J10" s="240" t="s">
        <v>243</v>
      </c>
      <c r="K10" s="240" t="s">
        <v>242</v>
      </c>
      <c r="L10" s="240" t="s">
        <v>248</v>
      </c>
      <c r="M10" s="240" t="s">
        <v>244</v>
      </c>
      <c r="N10" s="240"/>
      <c r="O10" s="240"/>
      <c r="P10" s="240"/>
      <c r="Q10" s="240"/>
      <c r="R10" s="240"/>
      <c r="S10" s="241">
        <v>1.65</v>
      </c>
      <c r="T10" s="240" t="str">
        <f>IF(ISBLANK(S10),"",IF(S10&lt;1.39,"",IF(S10&gt;=1.91,"TSM",IF(S10&gt;=1.83,"SM",IF(S10&gt;=1.75,"KSM",IF(S10&gt;=1.65,"I A",IF(S10&gt;=1.5,"II A",IF(S10&gt;=1.39,"III A"))))))))</f>
        <v>I A</v>
      </c>
      <c r="U10" s="242" t="s">
        <v>26</v>
      </c>
    </row>
  </sheetData>
  <sortState ref="A8:V10">
    <sortCondition ref="A8"/>
  </sortState>
  <printOptions horizontalCentered="1"/>
  <pageMargins left="0.15" right="0.15" top="0.78740157480314998" bottom="0.59055118110236204" header="0.511811023622047" footer="0.39370078740157499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2"/>
  <sheetViews>
    <sheetView workbookViewId="0">
      <selection activeCell="U15" sqref="U15"/>
    </sheetView>
  </sheetViews>
  <sheetFormatPr defaultColWidth="9.109375" defaultRowHeight="13.2"/>
  <cols>
    <col min="1" max="1" width="5.109375" style="294" customWidth="1"/>
    <col min="2" max="2" width="3.88671875" style="294" customWidth="1"/>
    <col min="3" max="3" width="8.6640625" style="296" customWidth="1"/>
    <col min="4" max="4" width="10.6640625" style="296" customWidth="1"/>
    <col min="5" max="5" width="9.109375" style="296" customWidth="1"/>
    <col min="6" max="6" width="9" style="296" customWidth="1"/>
    <col min="7" max="7" width="7.109375" style="296" customWidth="1"/>
    <col min="8" max="8" width="7" style="296" customWidth="1"/>
    <col min="9" max="9" width="5.33203125" style="296" customWidth="1"/>
    <col min="10" max="18" width="5.44140625" style="294" customWidth="1"/>
    <col min="19" max="19" width="5.6640625" style="296" customWidth="1"/>
    <col min="20" max="20" width="4.5546875" style="296" customWidth="1"/>
    <col min="21" max="21" width="16.33203125" style="324" customWidth="1"/>
    <col min="22" max="22" width="3" style="290" customWidth="1"/>
    <col min="23" max="16384" width="9.109375" style="296"/>
  </cols>
  <sheetData>
    <row r="1" spans="1:26" s="287" customFormat="1" ht="21">
      <c r="A1" s="1" t="s">
        <v>0</v>
      </c>
      <c r="B1" s="286"/>
      <c r="E1" s="288"/>
      <c r="F1" s="288"/>
      <c r="G1" s="288"/>
      <c r="H1" s="288"/>
      <c r="U1" s="289"/>
      <c r="V1" s="290"/>
    </row>
    <row r="2" spans="1:26" s="287" customFormat="1" ht="17.399999999999999">
      <c r="A2" s="11" t="s">
        <v>1</v>
      </c>
      <c r="B2" s="291"/>
      <c r="E2" s="288"/>
      <c r="F2" s="288"/>
      <c r="G2" s="288"/>
      <c r="H2" s="288"/>
      <c r="U2" s="19"/>
      <c r="V2" s="292"/>
    </row>
    <row r="3" spans="1:26" s="287" customFormat="1" ht="15" customHeight="1">
      <c r="A3" s="293"/>
      <c r="B3" s="293"/>
      <c r="E3" s="288"/>
      <c r="F3" s="288"/>
      <c r="G3" s="288"/>
      <c r="H3" s="288"/>
      <c r="U3" s="28"/>
      <c r="V3" s="290"/>
    </row>
    <row r="4" spans="1:26" ht="17.399999999999999">
      <c r="C4" s="295" t="s">
        <v>381</v>
      </c>
      <c r="J4" s="297"/>
      <c r="K4" s="297"/>
      <c r="L4" s="297"/>
      <c r="M4" s="297"/>
      <c r="N4" s="297"/>
      <c r="O4" s="297"/>
      <c r="P4" s="297"/>
      <c r="Q4" s="297"/>
      <c r="R4" s="297"/>
      <c r="U4" s="298"/>
    </row>
    <row r="5" spans="1:26" ht="4.95" customHeight="1">
      <c r="C5" s="295"/>
      <c r="J5" s="297"/>
      <c r="K5" s="297"/>
      <c r="L5" s="297"/>
      <c r="M5" s="297"/>
      <c r="N5" s="297"/>
      <c r="O5" s="297"/>
      <c r="P5" s="297"/>
      <c r="Q5" s="297"/>
      <c r="R5" s="297"/>
      <c r="U5" s="298"/>
    </row>
    <row r="6" spans="1:26" s="301" customFormat="1" ht="10.199999999999999" thickBot="1">
      <c r="A6" s="299"/>
      <c r="B6" s="299"/>
      <c r="C6" s="300"/>
      <c r="J6" s="299"/>
      <c r="K6" s="299"/>
      <c r="L6" s="299"/>
      <c r="M6" s="299"/>
      <c r="N6" s="299"/>
      <c r="O6" s="299"/>
      <c r="P6" s="299"/>
      <c r="Q6" s="299"/>
      <c r="R6" s="299"/>
      <c r="V6" s="290"/>
    </row>
    <row r="7" spans="1:26" s="311" customFormat="1" ht="21" customHeight="1" thickBot="1">
      <c r="A7" s="302" t="s">
        <v>80</v>
      </c>
      <c r="B7" s="303" t="s">
        <v>5</v>
      </c>
      <c r="C7" s="304" t="s">
        <v>6</v>
      </c>
      <c r="D7" s="305" t="s">
        <v>7</v>
      </c>
      <c r="E7" s="306" t="s">
        <v>8</v>
      </c>
      <c r="F7" s="306" t="s">
        <v>9</v>
      </c>
      <c r="G7" s="307" t="s">
        <v>10</v>
      </c>
      <c r="H7" s="306" t="s">
        <v>11</v>
      </c>
      <c r="I7" s="306" t="s">
        <v>12</v>
      </c>
      <c r="J7" s="308">
        <v>1.85</v>
      </c>
      <c r="K7" s="308">
        <v>1.9</v>
      </c>
      <c r="L7" s="308">
        <v>1.95</v>
      </c>
      <c r="M7" s="308">
        <v>2</v>
      </c>
      <c r="N7" s="308">
        <v>2.0499999999999998</v>
      </c>
      <c r="O7" s="308">
        <v>2.1</v>
      </c>
      <c r="P7" s="308">
        <v>2.15</v>
      </c>
      <c r="Q7" s="308">
        <v>2.2000000000000002</v>
      </c>
      <c r="R7" s="308">
        <v>2.25</v>
      </c>
      <c r="S7" s="306" t="s">
        <v>84</v>
      </c>
      <c r="T7" s="306" t="s">
        <v>17</v>
      </c>
      <c r="U7" s="309" t="s">
        <v>18</v>
      </c>
      <c r="V7" s="310"/>
    </row>
    <row r="8" spans="1:26" ht="18" customHeight="1">
      <c r="A8" s="312">
        <v>1</v>
      </c>
      <c r="B8" s="313">
        <v>7</v>
      </c>
      <c r="C8" s="314" t="s">
        <v>382</v>
      </c>
      <c r="D8" s="315" t="s">
        <v>383</v>
      </c>
      <c r="E8" s="316" t="s">
        <v>384</v>
      </c>
      <c r="F8" s="317" t="s">
        <v>385</v>
      </c>
      <c r="G8" s="318" t="s">
        <v>23</v>
      </c>
      <c r="H8" s="317" t="s">
        <v>24</v>
      </c>
      <c r="I8" s="319">
        <f>IF(ISBLANK(S8),"",TRUNC(32.29*(S8+11.534)^2)-5000)</f>
        <v>1090</v>
      </c>
      <c r="J8" s="320"/>
      <c r="K8" s="320"/>
      <c r="L8" s="320"/>
      <c r="M8" s="320"/>
      <c r="N8" s="320"/>
      <c r="O8" s="320" t="s">
        <v>386</v>
      </c>
      <c r="P8" s="320" t="s">
        <v>387</v>
      </c>
      <c r="Q8" s="320" t="s">
        <v>388</v>
      </c>
      <c r="R8" s="320" t="s">
        <v>244</v>
      </c>
      <c r="S8" s="321">
        <v>2.2000000000000002</v>
      </c>
      <c r="T8" s="313" t="str">
        <f>IF(ISBLANK(S8),"",IF(S8&lt;1.6,"",IF(S8&gt;=2.28,"TSM",IF(S8&gt;=2.15,"SM",IF(S8&gt;=2.03,"KSM",IF(S8&gt;=1.9,"I A",IF(S8&gt;=1.75,"II A",IF(S8&gt;=1.6,"III A"))))))))</f>
        <v>SM</v>
      </c>
      <c r="U8" s="322" t="s">
        <v>389</v>
      </c>
      <c r="V8" s="296"/>
      <c r="Y8" s="292"/>
      <c r="Z8" s="323"/>
    </row>
    <row r="9" spans="1:26" ht="18" customHeight="1">
      <c r="A9" s="312">
        <v>2</v>
      </c>
      <c r="B9" s="313">
        <v>6</v>
      </c>
      <c r="C9" s="314" t="s">
        <v>390</v>
      </c>
      <c r="D9" s="315" t="s">
        <v>391</v>
      </c>
      <c r="E9" s="316" t="s">
        <v>392</v>
      </c>
      <c r="F9" s="317" t="s">
        <v>22</v>
      </c>
      <c r="G9" s="318" t="s">
        <v>23</v>
      </c>
      <c r="H9" s="317" t="s">
        <v>368</v>
      </c>
      <c r="I9" s="319">
        <f>IF(ISBLANK(S9),"",TRUNC(32.29*(S9+11.534)^2)-5000)</f>
        <v>1002</v>
      </c>
      <c r="J9" s="320" t="s">
        <v>386</v>
      </c>
      <c r="K9" s="320" t="s">
        <v>386</v>
      </c>
      <c r="L9" s="320" t="s">
        <v>386</v>
      </c>
      <c r="M9" s="320" t="s">
        <v>386</v>
      </c>
      <c r="N9" s="320" t="s">
        <v>387</v>
      </c>
      <c r="O9" s="320" t="s">
        <v>388</v>
      </c>
      <c r="P9" s="320" t="s">
        <v>244</v>
      </c>
      <c r="Q9" s="320"/>
      <c r="R9" s="320"/>
      <c r="S9" s="321">
        <v>2.1</v>
      </c>
      <c r="T9" s="313" t="str">
        <f>IF(ISBLANK(S9),"",IF(S9&lt;1.6,"",IF(S9&gt;=2.28,"TSM",IF(S9&gt;=2.15,"SM",IF(S9&gt;=2.03,"KSM",IF(S9&gt;=1.9,"I A",IF(S9&gt;=1.75,"II A",IF(S9&gt;=1.6,"III A"))))))))</f>
        <v>KSM</v>
      </c>
      <c r="U9" s="322" t="s">
        <v>389</v>
      </c>
      <c r="V9" s="296"/>
      <c r="Y9" s="292"/>
      <c r="Z9" s="323"/>
    </row>
    <row r="10" spans="1:26" ht="18" customHeight="1">
      <c r="A10" s="312"/>
      <c r="B10" s="313">
        <v>9</v>
      </c>
      <c r="C10" s="314" t="s">
        <v>393</v>
      </c>
      <c r="D10" s="315" t="s">
        <v>394</v>
      </c>
      <c r="E10" s="316" t="s">
        <v>395</v>
      </c>
      <c r="F10" s="317" t="s">
        <v>22</v>
      </c>
      <c r="G10" s="318" t="s">
        <v>396</v>
      </c>
      <c r="H10" s="317" t="s">
        <v>397</v>
      </c>
      <c r="I10" s="319"/>
      <c r="J10" s="320"/>
      <c r="K10" s="320"/>
      <c r="L10" s="320"/>
      <c r="M10" s="320"/>
      <c r="N10" s="320"/>
      <c r="O10" s="320"/>
      <c r="P10" s="320"/>
      <c r="Q10" s="320"/>
      <c r="R10" s="320"/>
      <c r="S10" s="321" t="s">
        <v>25</v>
      </c>
      <c r="T10" s="313"/>
      <c r="U10" s="322" t="s">
        <v>398</v>
      </c>
      <c r="V10" s="296"/>
      <c r="Y10" s="292"/>
      <c r="Z10" s="323"/>
    </row>
    <row r="11" spans="1:26" ht="18" customHeight="1">
      <c r="A11" s="312"/>
      <c r="B11" s="313">
        <v>10</v>
      </c>
      <c r="C11" s="314" t="s">
        <v>399</v>
      </c>
      <c r="D11" s="315" t="s">
        <v>400</v>
      </c>
      <c r="E11" s="316" t="s">
        <v>401</v>
      </c>
      <c r="F11" s="317" t="s">
        <v>22</v>
      </c>
      <c r="G11" s="318" t="s">
        <v>396</v>
      </c>
      <c r="H11" s="317"/>
      <c r="I11" s="319"/>
      <c r="J11" s="320"/>
      <c r="K11" s="320"/>
      <c r="L11" s="320"/>
      <c r="M11" s="320"/>
      <c r="N11" s="320"/>
      <c r="O11" s="320"/>
      <c r="P11" s="320"/>
      <c r="Q11" s="320"/>
      <c r="R11" s="320"/>
      <c r="S11" s="321" t="s">
        <v>25</v>
      </c>
      <c r="T11" s="313"/>
      <c r="U11" s="322" t="s">
        <v>398</v>
      </c>
      <c r="V11" s="296"/>
      <c r="Y11" s="292"/>
      <c r="Z11" s="323"/>
    </row>
    <row r="12" spans="1:26" ht="18" customHeight="1">
      <c r="A12" s="312"/>
      <c r="B12" s="313">
        <v>11</v>
      </c>
      <c r="C12" s="314" t="s">
        <v>402</v>
      </c>
      <c r="D12" s="315" t="s">
        <v>403</v>
      </c>
      <c r="E12" s="316" t="s">
        <v>404</v>
      </c>
      <c r="F12" s="317" t="s">
        <v>22</v>
      </c>
      <c r="G12" s="318" t="s">
        <v>396</v>
      </c>
      <c r="H12" s="317" t="s">
        <v>368</v>
      </c>
      <c r="I12" s="319"/>
      <c r="J12" s="320"/>
      <c r="K12" s="320"/>
      <c r="L12" s="320"/>
      <c r="M12" s="320"/>
      <c r="N12" s="320"/>
      <c r="O12" s="320"/>
      <c r="P12" s="320"/>
      <c r="Q12" s="320"/>
      <c r="R12" s="320"/>
      <c r="S12" s="321" t="s">
        <v>25</v>
      </c>
      <c r="T12" s="313"/>
      <c r="U12" s="322" t="s">
        <v>398</v>
      </c>
      <c r="V12" s="296"/>
      <c r="Y12" s="292"/>
      <c r="Z12" s="323"/>
    </row>
  </sheetData>
  <printOptions horizontalCentered="1"/>
  <pageMargins left="0.15" right="0.15" top="0.78740157480314998" bottom="0.59055118110236204" header="0.511811023622047" footer="0.39370078740157499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9"/>
  <sheetViews>
    <sheetView showZeros="0" workbookViewId="0">
      <selection activeCell="P28" sqref="P28"/>
    </sheetView>
  </sheetViews>
  <sheetFormatPr defaultColWidth="9.109375" defaultRowHeight="13.2"/>
  <cols>
    <col min="1" max="1" width="4.109375" style="147" customWidth="1"/>
    <col min="2" max="2" width="3.33203125" style="140" customWidth="1"/>
    <col min="3" max="3" width="10.88671875" style="140" customWidth="1"/>
    <col min="4" max="4" width="13.109375" style="140" customWidth="1"/>
    <col min="5" max="5" width="9" style="140" customWidth="1"/>
    <col min="6" max="6" width="7.109375" style="140" customWidth="1"/>
    <col min="7" max="7" width="7.5546875" style="140" customWidth="1"/>
    <col min="8" max="8" width="14.6640625" style="140" customWidth="1"/>
    <col min="9" max="9" width="5.109375" style="197" customWidth="1"/>
    <col min="10" max="12" width="4.6640625" style="150" customWidth="1"/>
    <col min="13" max="13" width="3.109375" style="150" bestFit="1" customWidth="1"/>
    <col min="14" max="16" width="4.6640625" style="150" customWidth="1"/>
    <col min="17" max="17" width="5.5546875" style="150" customWidth="1"/>
    <col min="18" max="18" width="5.5546875" style="197" customWidth="1"/>
    <col min="19" max="19" width="16.88671875" style="140" customWidth="1"/>
    <col min="20" max="20" width="5.33203125" style="143" customWidth="1"/>
    <col min="21" max="21" width="9.109375" style="256" customWidth="1"/>
    <col min="22" max="23" width="9.109375" style="140" customWidth="1"/>
    <col min="24" max="16384" width="9.109375" style="140"/>
  </cols>
  <sheetData>
    <row r="1" spans="1:33" ht="21">
      <c r="A1" s="1" t="s">
        <v>0</v>
      </c>
      <c r="B1" s="138"/>
      <c r="C1" s="139"/>
      <c r="E1" s="139"/>
      <c r="F1" s="139"/>
      <c r="G1" s="139"/>
      <c r="H1" s="139"/>
      <c r="I1" s="140"/>
      <c r="J1" s="140"/>
      <c r="K1" s="141"/>
      <c r="L1" s="140"/>
      <c r="M1" s="140"/>
      <c r="N1" s="140"/>
      <c r="O1" s="140"/>
      <c r="P1" s="140"/>
      <c r="Q1" s="140"/>
      <c r="R1" s="140"/>
      <c r="S1" s="142"/>
    </row>
    <row r="2" spans="1:33" ht="17.399999999999999">
      <c r="A2" s="144" t="s">
        <v>1</v>
      </c>
      <c r="B2" s="145"/>
      <c r="C2" s="139"/>
      <c r="E2" s="139"/>
      <c r="F2" s="139"/>
      <c r="G2" s="139"/>
      <c r="H2" s="139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6"/>
    </row>
    <row r="3" spans="1:33" ht="6.75" customHeight="1">
      <c r="C3" s="148"/>
      <c r="E3" s="139"/>
      <c r="F3" s="139"/>
      <c r="G3" s="139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33" s="149" customFormat="1" ht="18.75" customHeight="1">
      <c r="B4" s="150"/>
      <c r="C4" s="151" t="s">
        <v>291</v>
      </c>
      <c r="D4" s="151"/>
      <c r="I4" s="150"/>
      <c r="J4" s="152"/>
      <c r="K4" s="150"/>
      <c r="L4" s="150"/>
      <c r="M4" s="150"/>
      <c r="N4" s="150"/>
      <c r="O4" s="150"/>
      <c r="P4" s="150"/>
      <c r="Q4" s="150"/>
      <c r="R4" s="150"/>
      <c r="S4" s="153"/>
      <c r="T4" s="154"/>
      <c r="U4" s="257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</row>
    <row r="5" spans="1:33" s="149" customFormat="1" ht="6" customHeight="1" thickBot="1">
      <c r="B5" s="150"/>
      <c r="C5" s="151"/>
      <c r="D5" s="151"/>
      <c r="I5" s="150"/>
      <c r="J5" s="152"/>
      <c r="K5" s="150"/>
      <c r="L5" s="150"/>
      <c r="M5" s="150"/>
      <c r="N5" s="150"/>
      <c r="O5" s="150"/>
      <c r="P5" s="150"/>
      <c r="Q5" s="150"/>
      <c r="R5" s="150"/>
      <c r="S5" s="153"/>
      <c r="T5" s="154"/>
      <c r="U5" s="257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</row>
    <row r="6" spans="1:33" s="147" customFormat="1" ht="13.8" thickBot="1">
      <c r="E6" s="149"/>
      <c r="I6" s="155"/>
      <c r="J6" s="360" t="s">
        <v>82</v>
      </c>
      <c r="K6" s="361"/>
      <c r="L6" s="361"/>
      <c r="M6" s="361"/>
      <c r="N6" s="361"/>
      <c r="O6" s="361"/>
      <c r="P6" s="362"/>
      <c r="Q6" s="155"/>
      <c r="R6" s="155"/>
      <c r="T6" s="156"/>
      <c r="U6" s="258"/>
    </row>
    <row r="7" spans="1:33" s="172" customFormat="1" ht="22.5" customHeight="1" thickBot="1">
      <c r="A7" s="157" t="s">
        <v>80</v>
      </c>
      <c r="B7" s="259" t="s">
        <v>5</v>
      </c>
      <c r="C7" s="159" t="s">
        <v>6</v>
      </c>
      <c r="D7" s="160" t="s">
        <v>7</v>
      </c>
      <c r="E7" s="260" t="s">
        <v>8</v>
      </c>
      <c r="F7" s="261" t="s">
        <v>9</v>
      </c>
      <c r="G7" s="163" t="s">
        <v>10</v>
      </c>
      <c r="H7" s="261" t="s">
        <v>11</v>
      </c>
      <c r="I7" s="261" t="s">
        <v>12</v>
      </c>
      <c r="J7" s="165">
        <v>1</v>
      </c>
      <c r="K7" s="166">
        <v>2</v>
      </c>
      <c r="L7" s="166">
        <v>3</v>
      </c>
      <c r="M7" s="167" t="s">
        <v>83</v>
      </c>
      <c r="N7" s="166">
        <v>4</v>
      </c>
      <c r="O7" s="166">
        <v>5</v>
      </c>
      <c r="P7" s="168">
        <v>6</v>
      </c>
      <c r="Q7" s="164" t="s">
        <v>84</v>
      </c>
      <c r="R7" s="261" t="s">
        <v>17</v>
      </c>
      <c r="S7" s="261" t="s">
        <v>18</v>
      </c>
      <c r="T7" s="171"/>
      <c r="U7" s="262"/>
    </row>
    <row r="8" spans="1:33" ht="13.5" customHeight="1">
      <c r="A8" s="173">
        <v>1</v>
      </c>
      <c r="B8" s="173">
        <v>32</v>
      </c>
      <c r="C8" s="174" t="s">
        <v>292</v>
      </c>
      <c r="D8" s="175" t="s">
        <v>293</v>
      </c>
      <c r="E8" s="176" t="s">
        <v>294</v>
      </c>
      <c r="F8" s="177" t="s">
        <v>295</v>
      </c>
      <c r="G8" s="177" t="s">
        <v>296</v>
      </c>
      <c r="H8" s="263" t="s">
        <v>297</v>
      </c>
      <c r="I8" s="264">
        <f>IF(ISBLANK(Q8),"",TRUNC(1.966*(Q8+49.24)^2)-5000)</f>
        <v>1117</v>
      </c>
      <c r="J8" s="265" t="s">
        <v>89</v>
      </c>
      <c r="K8" s="265">
        <v>6.16</v>
      </c>
      <c r="L8" s="265">
        <v>6.35</v>
      </c>
      <c r="M8" s="266">
        <v>6</v>
      </c>
      <c r="N8" s="265">
        <v>6.39</v>
      </c>
      <c r="O8" s="265">
        <v>6.54</v>
      </c>
      <c r="P8" s="265">
        <v>6.54</v>
      </c>
      <c r="Q8" s="181">
        <f>MAX(J8:L8,N8:P8)</f>
        <v>6.54</v>
      </c>
      <c r="R8" s="182" t="str">
        <f t="shared" ref="R8:R19" si="0">IF(ISBLANK(Q8),"",IF(Q8&lt;4.6,"",IF(Q8&gt;=6.62,"TSM",IF(Q8&gt;=6.35,"SM",IF(Q8&gt;=6,"KSM",IF(Q8&gt;=5.6,"I A",IF(Q8&gt;=5.15,"II A",IF(Q8&gt;=4.6,"III A"))))))))</f>
        <v>SM</v>
      </c>
      <c r="S8" s="183" t="s">
        <v>298</v>
      </c>
    </row>
    <row r="9" spans="1:33" ht="10.5" customHeight="1">
      <c r="A9" s="184">
        <f>A8</f>
        <v>1</v>
      </c>
      <c r="B9" s="185"/>
      <c r="C9" s="186"/>
      <c r="D9" s="187"/>
      <c r="E9" s="188"/>
      <c r="F9" s="189"/>
      <c r="G9" s="189"/>
      <c r="H9" s="267"/>
      <c r="I9" s="268"/>
      <c r="J9" s="269">
        <v>3.8</v>
      </c>
      <c r="K9" s="269">
        <v>1.9</v>
      </c>
      <c r="L9" s="269">
        <v>1.5</v>
      </c>
      <c r="M9" s="270"/>
      <c r="N9" s="269">
        <v>2</v>
      </c>
      <c r="O9" s="269">
        <v>-0.1</v>
      </c>
      <c r="P9" s="269">
        <v>0.7</v>
      </c>
      <c r="Q9" s="193">
        <f>Q8</f>
        <v>6.54</v>
      </c>
      <c r="R9" s="271" t="str">
        <f t="shared" si="0"/>
        <v>SM</v>
      </c>
      <c r="S9" s="195"/>
    </row>
    <row r="10" spans="1:33" ht="13.5" customHeight="1">
      <c r="A10" s="173">
        <v>2</v>
      </c>
      <c r="B10" s="173">
        <v>29</v>
      </c>
      <c r="C10" s="174" t="s">
        <v>299</v>
      </c>
      <c r="D10" s="175" t="s">
        <v>300</v>
      </c>
      <c r="E10" s="176" t="s">
        <v>301</v>
      </c>
      <c r="F10" s="177" t="s">
        <v>188</v>
      </c>
      <c r="G10" s="177"/>
      <c r="H10" s="263" t="s">
        <v>302</v>
      </c>
      <c r="I10" s="264">
        <f>IF(ISBLANK(Q10),"",TRUNC(1.966*(Q10+49.24)^2)-5000)</f>
        <v>1055</v>
      </c>
      <c r="J10" s="265">
        <v>6</v>
      </c>
      <c r="K10" s="265">
        <v>6.13</v>
      </c>
      <c r="L10" s="265">
        <v>5.93</v>
      </c>
      <c r="M10" s="266">
        <v>5</v>
      </c>
      <c r="N10" s="265">
        <v>6.26</v>
      </c>
      <c r="O10" s="265" t="s">
        <v>89</v>
      </c>
      <c r="P10" s="265" t="s">
        <v>89</v>
      </c>
      <c r="Q10" s="181">
        <f>MAX(J10:L10,N10:P10)</f>
        <v>6.26</v>
      </c>
      <c r="R10" s="182" t="str">
        <f t="shared" si="0"/>
        <v>KSM</v>
      </c>
      <c r="S10" s="183" t="s">
        <v>303</v>
      </c>
    </row>
    <row r="11" spans="1:33" ht="10.5" customHeight="1">
      <c r="A11" s="184">
        <f>A10</f>
        <v>2</v>
      </c>
      <c r="B11" s="185"/>
      <c r="C11" s="186"/>
      <c r="D11" s="187"/>
      <c r="E11" s="188"/>
      <c r="F11" s="189"/>
      <c r="G11" s="189"/>
      <c r="H11" s="267"/>
      <c r="I11" s="268"/>
      <c r="J11" s="269">
        <v>0.6</v>
      </c>
      <c r="K11" s="269">
        <v>2</v>
      </c>
      <c r="L11" s="269">
        <v>1.5</v>
      </c>
      <c r="M11" s="270"/>
      <c r="N11" s="269">
        <v>2.4</v>
      </c>
      <c r="O11" s="269">
        <v>2.8</v>
      </c>
      <c r="P11" s="269">
        <v>1.7</v>
      </c>
      <c r="Q11" s="193">
        <f>Q10</f>
        <v>6.26</v>
      </c>
      <c r="R11" s="271" t="str">
        <f t="shared" si="0"/>
        <v>KSM</v>
      </c>
      <c r="S11" s="195"/>
    </row>
    <row r="12" spans="1:33" ht="13.5" customHeight="1">
      <c r="A12" s="173">
        <f>A10+1</f>
        <v>3</v>
      </c>
      <c r="B12" s="173">
        <v>16</v>
      </c>
      <c r="C12" s="174" t="s">
        <v>304</v>
      </c>
      <c r="D12" s="175" t="s">
        <v>305</v>
      </c>
      <c r="E12" s="176" t="s">
        <v>306</v>
      </c>
      <c r="F12" s="177" t="s">
        <v>22</v>
      </c>
      <c r="G12" s="177" t="s">
        <v>125</v>
      </c>
      <c r="H12" s="263"/>
      <c r="I12" s="264">
        <f>IF(ISBLANK(Q12),"",TRUNC(1.966*(Q12+49.24)^2)-5000)</f>
        <v>944</v>
      </c>
      <c r="J12" s="265">
        <v>5.66</v>
      </c>
      <c r="K12" s="265">
        <v>5.75</v>
      </c>
      <c r="L12" s="265" t="s">
        <v>89</v>
      </c>
      <c r="M12" s="266">
        <v>4</v>
      </c>
      <c r="N12" s="265">
        <v>5.55</v>
      </c>
      <c r="O12" s="265" t="s">
        <v>89</v>
      </c>
      <c r="P12" s="265">
        <v>5.51</v>
      </c>
      <c r="Q12" s="181">
        <f>MAX(J12:L12,N12:P12)</f>
        <v>5.75</v>
      </c>
      <c r="R12" s="182" t="str">
        <f t="shared" si="0"/>
        <v>I A</v>
      </c>
      <c r="S12" s="183" t="s">
        <v>307</v>
      </c>
    </row>
    <row r="13" spans="1:33" ht="10.5" customHeight="1">
      <c r="A13" s="184">
        <f>A12</f>
        <v>3</v>
      </c>
      <c r="B13" s="185"/>
      <c r="C13" s="186"/>
      <c r="D13" s="187"/>
      <c r="E13" s="188"/>
      <c r="F13" s="189"/>
      <c r="G13" s="189"/>
      <c r="H13" s="267"/>
      <c r="I13" s="268"/>
      <c r="J13" s="269">
        <v>2.4</v>
      </c>
      <c r="K13" s="269">
        <v>0.6</v>
      </c>
      <c r="L13" s="269">
        <v>0.5</v>
      </c>
      <c r="M13" s="270"/>
      <c r="N13" s="269">
        <v>-0.1</v>
      </c>
      <c r="O13" s="269">
        <v>1.1000000000000001</v>
      </c>
      <c r="P13" s="269">
        <v>0.2</v>
      </c>
      <c r="Q13" s="193">
        <f>Q12</f>
        <v>5.75</v>
      </c>
      <c r="R13" s="271" t="str">
        <f t="shared" si="0"/>
        <v>I A</v>
      </c>
      <c r="S13" s="195"/>
    </row>
    <row r="14" spans="1:33" ht="13.5" customHeight="1">
      <c r="A14" s="173">
        <v>4</v>
      </c>
      <c r="B14" s="173">
        <v>75</v>
      </c>
      <c r="C14" s="174" t="s">
        <v>308</v>
      </c>
      <c r="D14" s="175" t="s">
        <v>309</v>
      </c>
      <c r="E14" s="176" t="s">
        <v>310</v>
      </c>
      <c r="F14" s="177" t="s">
        <v>56</v>
      </c>
      <c r="G14" s="177" t="s">
        <v>57</v>
      </c>
      <c r="H14" s="263"/>
      <c r="I14" s="264">
        <f>IF(ISBLANK(Q14),"",TRUNC(1.966*(Q14+49.24)^2)-5000)</f>
        <v>923</v>
      </c>
      <c r="J14" s="265">
        <v>5.46</v>
      </c>
      <c r="K14" s="265" t="s">
        <v>89</v>
      </c>
      <c r="L14" s="265">
        <v>5.65</v>
      </c>
      <c r="M14" s="266">
        <v>3</v>
      </c>
      <c r="N14" s="265">
        <v>5.45</v>
      </c>
      <c r="O14" s="265">
        <v>5.62</v>
      </c>
      <c r="P14" s="265">
        <v>5.46</v>
      </c>
      <c r="Q14" s="181">
        <f>MAX(J14:L14,N14:P14)</f>
        <v>5.65</v>
      </c>
      <c r="R14" s="182" t="str">
        <f t="shared" si="0"/>
        <v>I A</v>
      </c>
      <c r="S14" s="183" t="s">
        <v>252</v>
      </c>
    </row>
    <row r="15" spans="1:33" s="143" customFormat="1" ht="10.5" customHeight="1">
      <c r="A15" s="184">
        <f>A14</f>
        <v>4</v>
      </c>
      <c r="B15" s="185"/>
      <c r="C15" s="186"/>
      <c r="D15" s="187"/>
      <c r="E15" s="188"/>
      <c r="F15" s="189"/>
      <c r="G15" s="189"/>
      <c r="H15" s="267"/>
      <c r="I15" s="268"/>
      <c r="J15" s="269">
        <v>1.4</v>
      </c>
      <c r="K15" s="269">
        <v>0.1</v>
      </c>
      <c r="L15" s="269">
        <v>-0.3</v>
      </c>
      <c r="M15" s="270"/>
      <c r="N15" s="269">
        <v>-1.1000000000000001</v>
      </c>
      <c r="O15" s="269">
        <v>0.4</v>
      </c>
      <c r="P15" s="269">
        <v>-1.2</v>
      </c>
      <c r="Q15" s="193">
        <f>Q14</f>
        <v>5.65</v>
      </c>
      <c r="R15" s="271" t="str">
        <f t="shared" si="0"/>
        <v>I A</v>
      </c>
      <c r="S15" s="195"/>
      <c r="U15" s="256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</row>
    <row r="16" spans="1:33" s="143" customFormat="1" ht="13.5" customHeight="1">
      <c r="A16" s="173">
        <f>A14+1</f>
        <v>5</v>
      </c>
      <c r="B16" s="173">
        <v>20</v>
      </c>
      <c r="C16" s="174" t="s">
        <v>245</v>
      </c>
      <c r="D16" s="175" t="s">
        <v>246</v>
      </c>
      <c r="E16" s="176" t="s">
        <v>247</v>
      </c>
      <c r="F16" s="177" t="s">
        <v>22</v>
      </c>
      <c r="G16" s="177" t="s">
        <v>23</v>
      </c>
      <c r="H16" s="263"/>
      <c r="I16" s="264">
        <f>IF(ISBLANK(Q16),"",TRUNC(1.966*(Q16+49.24)^2)-5000)</f>
        <v>882</v>
      </c>
      <c r="J16" s="265" t="s">
        <v>89</v>
      </c>
      <c r="K16" s="265">
        <v>5.34</v>
      </c>
      <c r="L16" s="265">
        <v>5.25</v>
      </c>
      <c r="M16" s="266">
        <v>2</v>
      </c>
      <c r="N16" s="265" t="s">
        <v>89</v>
      </c>
      <c r="O16" s="265" t="s">
        <v>89</v>
      </c>
      <c r="P16" s="265">
        <v>5.46</v>
      </c>
      <c r="Q16" s="181">
        <f>MAX(J16:L16,N16:P16)</f>
        <v>5.46</v>
      </c>
      <c r="R16" s="182" t="str">
        <f t="shared" si="0"/>
        <v>II A</v>
      </c>
      <c r="S16" s="183" t="s">
        <v>26</v>
      </c>
      <c r="U16" s="256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</row>
    <row r="17" spans="1:33" s="143" customFormat="1" ht="10.5" customHeight="1">
      <c r="A17" s="184">
        <f>A16</f>
        <v>5</v>
      </c>
      <c r="B17" s="185"/>
      <c r="C17" s="186"/>
      <c r="D17" s="187"/>
      <c r="E17" s="188"/>
      <c r="F17" s="189"/>
      <c r="G17" s="189"/>
      <c r="H17" s="267"/>
      <c r="I17" s="268"/>
      <c r="J17" s="269">
        <v>1.1000000000000001</v>
      </c>
      <c r="K17" s="269">
        <v>1.4</v>
      </c>
      <c r="L17" s="269">
        <v>0.6</v>
      </c>
      <c r="M17" s="270"/>
      <c r="N17" s="269">
        <v>0.3</v>
      </c>
      <c r="O17" s="269">
        <v>2.2000000000000002</v>
      </c>
      <c r="P17" s="269">
        <v>1.4</v>
      </c>
      <c r="Q17" s="193">
        <f>Q16</f>
        <v>5.46</v>
      </c>
      <c r="R17" s="271" t="str">
        <f t="shared" si="0"/>
        <v>II A</v>
      </c>
      <c r="S17" s="195"/>
      <c r="U17" s="256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</row>
    <row r="18" spans="1:33" s="143" customFormat="1" ht="13.5" customHeight="1">
      <c r="A18" s="173">
        <v>6</v>
      </c>
      <c r="B18" s="173">
        <v>80</v>
      </c>
      <c r="C18" s="174" t="s">
        <v>311</v>
      </c>
      <c r="D18" s="175" t="s">
        <v>312</v>
      </c>
      <c r="E18" s="176" t="s">
        <v>313</v>
      </c>
      <c r="F18" s="177" t="s">
        <v>56</v>
      </c>
      <c r="G18" s="177" t="s">
        <v>57</v>
      </c>
      <c r="H18" s="263"/>
      <c r="I18" s="264">
        <f>IF(ISBLANK(Q18),"",TRUNC(1.966*(Q18+49.24)^2)-5000)</f>
        <v>828</v>
      </c>
      <c r="J18" s="265">
        <v>5.21</v>
      </c>
      <c r="K18" s="265" t="s">
        <v>89</v>
      </c>
      <c r="L18" s="265">
        <v>4.97</v>
      </c>
      <c r="M18" s="266">
        <v>1</v>
      </c>
      <c r="N18" s="265">
        <v>4.88</v>
      </c>
      <c r="O18" s="265" t="s">
        <v>89</v>
      </c>
      <c r="P18" s="265" t="s">
        <v>89</v>
      </c>
      <c r="Q18" s="181">
        <f>MAX(J18:L18,N18:P18)</f>
        <v>5.21</v>
      </c>
      <c r="R18" s="182" t="str">
        <f t="shared" si="0"/>
        <v>II A</v>
      </c>
      <c r="S18" s="183" t="s">
        <v>314</v>
      </c>
      <c r="U18" s="256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</row>
    <row r="19" spans="1:33" s="143" customFormat="1" ht="10.5" customHeight="1">
      <c r="A19" s="184">
        <f>A18</f>
        <v>6</v>
      </c>
      <c r="B19" s="185"/>
      <c r="C19" s="186"/>
      <c r="D19" s="187"/>
      <c r="E19" s="188"/>
      <c r="F19" s="189"/>
      <c r="G19" s="189"/>
      <c r="H19" s="267"/>
      <c r="I19" s="268"/>
      <c r="J19" s="269">
        <v>2.4</v>
      </c>
      <c r="K19" s="269">
        <v>0.3</v>
      </c>
      <c r="L19" s="269">
        <v>1.7</v>
      </c>
      <c r="M19" s="270"/>
      <c r="N19" s="269">
        <v>0.4</v>
      </c>
      <c r="O19" s="269">
        <v>2.2000000000000002</v>
      </c>
      <c r="P19" s="269">
        <v>1.2</v>
      </c>
      <c r="Q19" s="193">
        <f>Q18</f>
        <v>5.21</v>
      </c>
      <c r="R19" s="271" t="str">
        <f t="shared" si="0"/>
        <v>II A</v>
      </c>
      <c r="S19" s="195"/>
      <c r="U19" s="256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</row>
  </sheetData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22"/>
  <sheetViews>
    <sheetView showZeros="0" workbookViewId="0">
      <selection activeCell="O27" sqref="O27"/>
    </sheetView>
  </sheetViews>
  <sheetFormatPr defaultColWidth="9.109375" defaultRowHeight="13.2"/>
  <cols>
    <col min="1" max="1" width="4.109375" style="147" customWidth="1"/>
    <col min="2" max="2" width="3.88671875" style="140" customWidth="1"/>
    <col min="3" max="3" width="10.6640625" style="140" customWidth="1"/>
    <col min="4" max="4" width="13.109375" style="140" customWidth="1"/>
    <col min="5" max="5" width="9" style="140" bestFit="1" customWidth="1"/>
    <col min="6" max="6" width="10.109375" style="140" customWidth="1"/>
    <col min="7" max="7" width="7.44140625" style="140" customWidth="1"/>
    <col min="8" max="8" width="9.33203125" style="140" customWidth="1"/>
    <col min="9" max="9" width="5.109375" style="197" customWidth="1"/>
    <col min="10" max="12" width="4.6640625" style="150" customWidth="1"/>
    <col min="13" max="13" width="3.109375" style="150" bestFit="1" customWidth="1"/>
    <col min="14" max="16" width="4.6640625" style="150" customWidth="1"/>
    <col min="17" max="17" width="5.5546875" style="150" customWidth="1"/>
    <col min="18" max="18" width="5.5546875" style="197" customWidth="1"/>
    <col min="19" max="19" width="20.33203125" style="140" customWidth="1"/>
    <col min="20" max="20" width="3.6640625" style="143" hidden="1" customWidth="1"/>
    <col min="21" max="21" width="0" style="143" hidden="1" customWidth="1"/>
    <col min="22" max="23" width="0" style="140" hidden="1" customWidth="1"/>
    <col min="24" max="16384" width="9.109375" style="140"/>
  </cols>
  <sheetData>
    <row r="1" spans="1:33" ht="21">
      <c r="A1" s="1" t="s">
        <v>0</v>
      </c>
      <c r="B1" s="138"/>
      <c r="C1" s="139"/>
      <c r="E1" s="139"/>
      <c r="F1" s="139"/>
      <c r="G1" s="139"/>
      <c r="H1" s="139"/>
      <c r="I1" s="140"/>
      <c r="J1" s="140"/>
      <c r="K1" s="141"/>
      <c r="L1" s="140"/>
      <c r="M1" s="140"/>
      <c r="N1" s="140"/>
      <c r="O1" s="140"/>
      <c r="P1" s="140"/>
      <c r="Q1" s="140"/>
      <c r="R1" s="140"/>
      <c r="S1" s="142"/>
    </row>
    <row r="2" spans="1:33" ht="17.399999999999999">
      <c r="A2" s="144" t="s">
        <v>1</v>
      </c>
      <c r="B2" s="145"/>
      <c r="C2" s="139"/>
      <c r="E2" s="139"/>
      <c r="F2" s="139"/>
      <c r="G2" s="139"/>
      <c r="H2" s="139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6"/>
    </row>
    <row r="3" spans="1:33" ht="13.5" customHeight="1">
      <c r="C3" s="148"/>
      <c r="E3" s="139"/>
      <c r="F3" s="139"/>
      <c r="G3" s="139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33" s="149" customFormat="1" ht="21" customHeight="1">
      <c r="B4" s="150"/>
      <c r="C4" s="151" t="s">
        <v>184</v>
      </c>
      <c r="D4" s="151"/>
      <c r="I4" s="150"/>
      <c r="J4" s="152"/>
      <c r="K4" s="150"/>
      <c r="L4" s="150"/>
      <c r="M4" s="150"/>
      <c r="N4" s="150"/>
      <c r="O4" s="150"/>
      <c r="P4" s="150"/>
      <c r="Q4" s="150"/>
      <c r="R4" s="150"/>
      <c r="S4" s="153"/>
      <c r="T4" s="154"/>
      <c r="U4" s="154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</row>
    <row r="5" spans="1:33" s="149" customFormat="1" ht="4.95" customHeight="1" thickBot="1">
      <c r="B5" s="150"/>
      <c r="C5" s="151"/>
      <c r="D5" s="151"/>
      <c r="I5" s="150"/>
      <c r="J5" s="152"/>
      <c r="K5" s="150"/>
      <c r="L5" s="150"/>
      <c r="M5" s="150"/>
      <c r="N5" s="150"/>
      <c r="O5" s="150"/>
      <c r="P5" s="150"/>
      <c r="Q5" s="150"/>
      <c r="R5" s="150"/>
      <c r="S5" s="153"/>
      <c r="T5" s="154"/>
      <c r="U5" s="154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</row>
    <row r="6" spans="1:33" s="147" customFormat="1" ht="13.8" thickBot="1">
      <c r="E6" s="149"/>
      <c r="I6" s="155"/>
      <c r="J6" s="360" t="s">
        <v>82</v>
      </c>
      <c r="K6" s="361"/>
      <c r="L6" s="361"/>
      <c r="M6" s="361"/>
      <c r="N6" s="361"/>
      <c r="O6" s="361"/>
      <c r="P6" s="362"/>
      <c r="Q6" s="155"/>
      <c r="R6" s="155"/>
      <c r="T6" s="156"/>
      <c r="U6" s="156"/>
    </row>
    <row r="7" spans="1:33" s="172" customFormat="1" ht="22.5" customHeight="1" thickBot="1">
      <c r="A7" s="157" t="s">
        <v>80</v>
      </c>
      <c r="B7" s="158" t="s">
        <v>5</v>
      </c>
      <c r="C7" s="159" t="s">
        <v>6</v>
      </c>
      <c r="D7" s="160" t="s">
        <v>7</v>
      </c>
      <c r="E7" s="161" t="s">
        <v>8</v>
      </c>
      <c r="F7" s="162" t="s">
        <v>9</v>
      </c>
      <c r="G7" s="163" t="s">
        <v>10</v>
      </c>
      <c r="H7" s="162" t="s">
        <v>11</v>
      </c>
      <c r="I7" s="164" t="s">
        <v>12</v>
      </c>
      <c r="J7" s="165">
        <v>1</v>
      </c>
      <c r="K7" s="166">
        <v>2</v>
      </c>
      <c r="L7" s="166">
        <v>3</v>
      </c>
      <c r="M7" s="167" t="s">
        <v>83</v>
      </c>
      <c r="N7" s="166">
        <v>4</v>
      </c>
      <c r="O7" s="166">
        <v>5</v>
      </c>
      <c r="P7" s="168">
        <v>6</v>
      </c>
      <c r="Q7" s="169" t="s">
        <v>84</v>
      </c>
      <c r="R7" s="162" t="s">
        <v>17</v>
      </c>
      <c r="S7" s="170" t="s">
        <v>18</v>
      </c>
      <c r="T7" s="171"/>
      <c r="U7" s="171"/>
    </row>
    <row r="8" spans="1:33" s="147" customFormat="1" ht="15.75" customHeight="1">
      <c r="A8" s="173">
        <f>A6+1</f>
        <v>1</v>
      </c>
      <c r="B8" s="173">
        <v>30</v>
      </c>
      <c r="C8" s="174" t="s">
        <v>185</v>
      </c>
      <c r="D8" s="175" t="s">
        <v>186</v>
      </c>
      <c r="E8" s="176" t="s">
        <v>187</v>
      </c>
      <c r="F8" s="177" t="s">
        <v>188</v>
      </c>
      <c r="G8" s="177"/>
      <c r="H8" s="178"/>
      <c r="I8" s="198">
        <f>IF(ISBLANK(Q8),"",TRUNC(1.929*(Q8+48.41)^2)-5000)</f>
        <v>1036</v>
      </c>
      <c r="J8" s="179">
        <v>7.22</v>
      </c>
      <c r="K8" s="179">
        <v>7.34</v>
      </c>
      <c r="L8" s="179" t="s">
        <v>89</v>
      </c>
      <c r="M8" s="180">
        <v>6</v>
      </c>
      <c r="N8" s="179">
        <v>7.08</v>
      </c>
      <c r="O8" s="179" t="s">
        <v>89</v>
      </c>
      <c r="P8" s="179">
        <v>7.53</v>
      </c>
      <c r="Q8" s="181">
        <f>MAX(J8:L8,N8:P8)</f>
        <v>7.53</v>
      </c>
      <c r="R8" s="182" t="str">
        <f t="shared" ref="R8:R21" si="0">IF(ISBLANK(Q8),"",IF(Q8&lt;5.6,"",IF(Q8&gt;=8.05,"TSM",IF(Q8&gt;=7.65,"SM",IF(Q8&gt;=7.2,"KSM",IF(Q8&gt;=6.7,"I A",IF(Q8&gt;=6.2,"II A",IF(Q8&gt;=5.6,"III A"))))))))</f>
        <v>KSM</v>
      </c>
      <c r="S8" s="183" t="s">
        <v>189</v>
      </c>
      <c r="T8" s="156"/>
      <c r="U8" s="156"/>
    </row>
    <row r="9" spans="1:33" s="143" customFormat="1" ht="10.199999999999999" customHeight="1">
      <c r="A9" s="184">
        <f>A8</f>
        <v>1</v>
      </c>
      <c r="B9" s="185"/>
      <c r="C9" s="186"/>
      <c r="D9" s="187"/>
      <c r="E9" s="188"/>
      <c r="F9" s="189"/>
      <c r="G9" s="189"/>
      <c r="H9" s="190"/>
      <c r="I9" s="199"/>
      <c r="J9" s="191">
        <v>-0.6</v>
      </c>
      <c r="K9" s="191">
        <v>-2.4</v>
      </c>
      <c r="L9" s="191">
        <v>-0.5</v>
      </c>
      <c r="M9" s="192"/>
      <c r="N9" s="191">
        <v>-0.4</v>
      </c>
      <c r="O9" s="191">
        <v>0.8</v>
      </c>
      <c r="P9" s="191">
        <v>-0.4</v>
      </c>
      <c r="Q9" s="193">
        <f>Q8</f>
        <v>7.53</v>
      </c>
      <c r="R9" s="194" t="str">
        <f t="shared" si="0"/>
        <v>KSM</v>
      </c>
      <c r="S9" s="195"/>
    </row>
    <row r="10" spans="1:33" s="147" customFormat="1" ht="15.75" customHeight="1">
      <c r="A10" s="173">
        <f>A8+1</f>
        <v>2</v>
      </c>
      <c r="B10" s="173">
        <v>81</v>
      </c>
      <c r="C10" s="174" t="s">
        <v>190</v>
      </c>
      <c r="D10" s="175" t="s">
        <v>191</v>
      </c>
      <c r="E10" s="176" t="s">
        <v>192</v>
      </c>
      <c r="F10" s="177" t="s">
        <v>193</v>
      </c>
      <c r="G10" s="177" t="s">
        <v>57</v>
      </c>
      <c r="H10" s="178" t="s">
        <v>24</v>
      </c>
      <c r="I10" s="198">
        <f>IF(ISBLANK(Q10),"",TRUNC(1.929*(Q10+48.41)^2)-5000)</f>
        <v>984</v>
      </c>
      <c r="J10" s="179">
        <v>6.86</v>
      </c>
      <c r="K10" s="179" t="s">
        <v>89</v>
      </c>
      <c r="L10" s="179">
        <v>7.1</v>
      </c>
      <c r="M10" s="180">
        <v>5</v>
      </c>
      <c r="N10" s="179" t="s">
        <v>89</v>
      </c>
      <c r="O10" s="179">
        <v>7.29</v>
      </c>
      <c r="P10" s="179" t="s">
        <v>89</v>
      </c>
      <c r="Q10" s="181">
        <f>MAX(J10:L10,N10:P10)</f>
        <v>7.29</v>
      </c>
      <c r="R10" s="182" t="str">
        <f t="shared" si="0"/>
        <v>KSM</v>
      </c>
      <c r="S10" s="183" t="s">
        <v>194</v>
      </c>
      <c r="T10" s="156"/>
      <c r="U10" s="156"/>
    </row>
    <row r="11" spans="1:33" s="143" customFormat="1" ht="10.199999999999999" customHeight="1">
      <c r="A11" s="184">
        <f>A10</f>
        <v>2</v>
      </c>
      <c r="B11" s="185"/>
      <c r="C11" s="186"/>
      <c r="D11" s="187"/>
      <c r="E11" s="188"/>
      <c r="F11" s="189"/>
      <c r="G11" s="189"/>
      <c r="H11" s="190"/>
      <c r="I11" s="199"/>
      <c r="J11" s="191">
        <v>-1.2</v>
      </c>
      <c r="K11" s="191">
        <v>-1.3</v>
      </c>
      <c r="L11" s="191">
        <v>-2.2000000000000002</v>
      </c>
      <c r="M11" s="192"/>
      <c r="N11" s="191">
        <v>0.5</v>
      </c>
      <c r="O11" s="191">
        <v>0.5</v>
      </c>
      <c r="P11" s="191">
        <v>1.1000000000000001</v>
      </c>
      <c r="Q11" s="193">
        <f>Q10</f>
        <v>7.29</v>
      </c>
      <c r="R11" s="194" t="str">
        <f t="shared" si="0"/>
        <v>KSM</v>
      </c>
      <c r="S11" s="195"/>
    </row>
    <row r="12" spans="1:33" s="147" customFormat="1" ht="15.75" customHeight="1">
      <c r="A12" s="173">
        <f>A10+1</f>
        <v>3</v>
      </c>
      <c r="B12" s="173">
        <v>31</v>
      </c>
      <c r="C12" s="174" t="s">
        <v>195</v>
      </c>
      <c r="D12" s="175" t="s">
        <v>196</v>
      </c>
      <c r="E12" s="176" t="s">
        <v>197</v>
      </c>
      <c r="F12" s="177" t="s">
        <v>198</v>
      </c>
      <c r="G12" s="177" t="s">
        <v>199</v>
      </c>
      <c r="H12" s="178" t="s">
        <v>200</v>
      </c>
      <c r="I12" s="198">
        <f>IF(ISBLANK(Q12),"",TRUNC(1.929*(Q12+48.41)^2)-5000)</f>
        <v>922</v>
      </c>
      <c r="J12" s="179">
        <v>6.82</v>
      </c>
      <c r="K12" s="179" t="s">
        <v>89</v>
      </c>
      <c r="L12" s="179">
        <v>7</v>
      </c>
      <c r="M12" s="180">
        <v>4</v>
      </c>
      <c r="N12" s="179" t="s">
        <v>89</v>
      </c>
      <c r="O12" s="179" t="s">
        <v>89</v>
      </c>
      <c r="P12" s="179">
        <v>6.95</v>
      </c>
      <c r="Q12" s="181">
        <f>MAX(J12:L12,N12:P12)</f>
        <v>7</v>
      </c>
      <c r="R12" s="182" t="str">
        <f t="shared" si="0"/>
        <v>I A</v>
      </c>
      <c r="S12" s="183" t="s">
        <v>201</v>
      </c>
      <c r="T12" s="156"/>
      <c r="U12" s="156"/>
    </row>
    <row r="13" spans="1:33" s="143" customFormat="1" ht="10.199999999999999" customHeight="1">
      <c r="A13" s="184">
        <f>A12</f>
        <v>3</v>
      </c>
      <c r="B13" s="185"/>
      <c r="C13" s="186"/>
      <c r="D13" s="187"/>
      <c r="E13" s="188"/>
      <c r="F13" s="189"/>
      <c r="G13" s="189"/>
      <c r="H13" s="190"/>
      <c r="I13" s="199"/>
      <c r="J13" s="191">
        <v>1</v>
      </c>
      <c r="K13" s="191">
        <v>1.2</v>
      </c>
      <c r="L13" s="191">
        <v>-2.1</v>
      </c>
      <c r="M13" s="192"/>
      <c r="N13" s="191">
        <v>-0.2</v>
      </c>
      <c r="O13" s="191">
        <v>-2.2000000000000002</v>
      </c>
      <c r="P13" s="191">
        <v>1.4</v>
      </c>
      <c r="Q13" s="193">
        <f>Q12</f>
        <v>7</v>
      </c>
      <c r="R13" s="194" t="str">
        <f t="shared" si="0"/>
        <v>I A</v>
      </c>
      <c r="S13" s="195"/>
    </row>
    <row r="14" spans="1:33" s="147" customFormat="1" ht="15.75" customHeight="1">
      <c r="A14" s="173">
        <f>A12+1</f>
        <v>4</v>
      </c>
      <c r="B14" s="173">
        <v>47</v>
      </c>
      <c r="C14" s="174" t="s">
        <v>202</v>
      </c>
      <c r="D14" s="175" t="s">
        <v>203</v>
      </c>
      <c r="E14" s="176" t="s">
        <v>204</v>
      </c>
      <c r="F14" s="177" t="s">
        <v>205</v>
      </c>
      <c r="G14" s="177" t="s">
        <v>57</v>
      </c>
      <c r="H14" s="178"/>
      <c r="I14" s="198">
        <f>IF(ISBLANK(Q14),"",TRUNC(1.929*(Q14+48.41)^2)-5000)</f>
        <v>913</v>
      </c>
      <c r="J14" s="179">
        <v>6.58</v>
      </c>
      <c r="K14" s="179" t="s">
        <v>89</v>
      </c>
      <c r="L14" s="179">
        <v>6.96</v>
      </c>
      <c r="M14" s="180">
        <v>3</v>
      </c>
      <c r="N14" s="179">
        <v>6.95</v>
      </c>
      <c r="O14" s="179">
        <v>6.92</v>
      </c>
      <c r="P14" s="179">
        <v>6.62</v>
      </c>
      <c r="Q14" s="181">
        <f>MAX(J14:L14,N14:P14)</f>
        <v>6.96</v>
      </c>
      <c r="R14" s="182" t="str">
        <f t="shared" si="0"/>
        <v>I A</v>
      </c>
      <c r="S14" s="183" t="s">
        <v>206</v>
      </c>
      <c r="T14" s="156"/>
      <c r="U14" s="156"/>
    </row>
    <row r="15" spans="1:33" s="143" customFormat="1" ht="10.199999999999999" customHeight="1">
      <c r="A15" s="184">
        <f>A14</f>
        <v>4</v>
      </c>
      <c r="B15" s="185"/>
      <c r="C15" s="186"/>
      <c r="D15" s="187"/>
      <c r="E15" s="188"/>
      <c r="F15" s="189"/>
      <c r="G15" s="189"/>
      <c r="H15" s="190"/>
      <c r="I15" s="199"/>
      <c r="J15" s="191">
        <v>-1.2</v>
      </c>
      <c r="K15" s="191">
        <v>-0.7</v>
      </c>
      <c r="L15" s="191">
        <v>-0.7</v>
      </c>
      <c r="M15" s="192"/>
      <c r="N15" s="191">
        <v>-0.3</v>
      </c>
      <c r="O15" s="191">
        <v>-1.1000000000000001</v>
      </c>
      <c r="P15" s="191">
        <v>-0.2</v>
      </c>
      <c r="Q15" s="193">
        <f>Q14</f>
        <v>6.96</v>
      </c>
      <c r="R15" s="194" t="str">
        <f t="shared" si="0"/>
        <v>I A</v>
      </c>
      <c r="S15" s="195"/>
    </row>
    <row r="16" spans="1:33" s="147" customFormat="1" ht="15.75" customHeight="1">
      <c r="A16" s="173">
        <f>A14+1</f>
        <v>5</v>
      </c>
      <c r="B16" s="173">
        <v>48</v>
      </c>
      <c r="C16" s="174" t="s">
        <v>207</v>
      </c>
      <c r="D16" s="175" t="s">
        <v>208</v>
      </c>
      <c r="E16" s="176" t="s">
        <v>209</v>
      </c>
      <c r="F16" s="177" t="s">
        <v>56</v>
      </c>
      <c r="G16" s="177" t="s">
        <v>57</v>
      </c>
      <c r="H16" s="178"/>
      <c r="I16" s="198">
        <f>IF(ISBLANK(Q16),"",TRUNC(1.929*(Q16+48.41)^2)-5000)</f>
        <v>903</v>
      </c>
      <c r="J16" s="179">
        <v>6.91</v>
      </c>
      <c r="K16" s="179" t="s">
        <v>89</v>
      </c>
      <c r="L16" s="179" t="s">
        <v>27</v>
      </c>
      <c r="M16" s="180"/>
      <c r="N16" s="179" t="s">
        <v>27</v>
      </c>
      <c r="O16" s="179" t="s">
        <v>27</v>
      </c>
      <c r="P16" s="179" t="s">
        <v>27</v>
      </c>
      <c r="Q16" s="181">
        <f>MAX(J16:L16,N16:P16)</f>
        <v>6.91</v>
      </c>
      <c r="R16" s="182" t="str">
        <f t="shared" si="0"/>
        <v>I A</v>
      </c>
      <c r="S16" s="183" t="s">
        <v>218</v>
      </c>
      <c r="T16" s="156"/>
      <c r="U16" s="156"/>
    </row>
    <row r="17" spans="1:21" s="143" customFormat="1" ht="10.199999999999999" customHeight="1">
      <c r="A17" s="184">
        <f>A16</f>
        <v>5</v>
      </c>
      <c r="B17" s="185"/>
      <c r="C17" s="186"/>
      <c r="D17" s="187"/>
      <c r="E17" s="188"/>
      <c r="F17" s="189"/>
      <c r="G17" s="189"/>
      <c r="H17" s="190"/>
      <c r="I17" s="199"/>
      <c r="J17" s="191">
        <v>-0.9</v>
      </c>
      <c r="K17" s="191">
        <v>-0.5</v>
      </c>
      <c r="L17" s="191"/>
      <c r="M17" s="192"/>
      <c r="N17" s="191"/>
      <c r="O17" s="191"/>
      <c r="P17" s="191"/>
      <c r="Q17" s="193">
        <f>Q16</f>
        <v>6.91</v>
      </c>
      <c r="R17" s="194" t="str">
        <f t="shared" si="0"/>
        <v>I A</v>
      </c>
      <c r="S17" s="195" t="s">
        <v>219</v>
      </c>
    </row>
    <row r="18" spans="1:21" s="147" customFormat="1" ht="15.75" customHeight="1">
      <c r="A18" s="173">
        <v>6</v>
      </c>
      <c r="B18" s="173">
        <v>18</v>
      </c>
      <c r="C18" s="174" t="s">
        <v>99</v>
      </c>
      <c r="D18" s="175" t="s">
        <v>210</v>
      </c>
      <c r="E18" s="176" t="s">
        <v>211</v>
      </c>
      <c r="F18" s="177" t="s">
        <v>22</v>
      </c>
      <c r="G18" s="177" t="s">
        <v>125</v>
      </c>
      <c r="H18" s="178" t="s">
        <v>126</v>
      </c>
      <c r="I18" s="198">
        <f>IF(ISBLANK(Q18),"",TRUNC(1.929*(Q18+48.41)^2)-5000)</f>
        <v>867</v>
      </c>
      <c r="J18" s="179" t="s">
        <v>89</v>
      </c>
      <c r="K18" s="179" t="s">
        <v>89</v>
      </c>
      <c r="L18" s="179">
        <v>4.47</v>
      </c>
      <c r="M18" s="180">
        <v>1</v>
      </c>
      <c r="N18" s="179">
        <v>6.74</v>
      </c>
      <c r="O18" s="179">
        <v>6.66</v>
      </c>
      <c r="P18" s="179">
        <v>6.67</v>
      </c>
      <c r="Q18" s="181">
        <f>MAX(J18:L18,N18:P18)</f>
        <v>6.74</v>
      </c>
      <c r="R18" s="182" t="str">
        <f t="shared" si="0"/>
        <v>I A</v>
      </c>
      <c r="S18" s="183" t="s">
        <v>127</v>
      </c>
      <c r="T18" s="156"/>
      <c r="U18" s="156"/>
    </row>
    <row r="19" spans="1:21" s="143" customFormat="1" ht="10.199999999999999" customHeight="1">
      <c r="A19" s="184">
        <f>A18</f>
        <v>6</v>
      </c>
      <c r="B19" s="185"/>
      <c r="C19" s="186"/>
      <c r="D19" s="187"/>
      <c r="E19" s="188"/>
      <c r="F19" s="189"/>
      <c r="G19" s="189"/>
      <c r="H19" s="190"/>
      <c r="I19" s="199"/>
      <c r="J19" s="191">
        <v>-0.1</v>
      </c>
      <c r="K19" s="191">
        <v>0.4</v>
      </c>
      <c r="L19" s="191">
        <v>-2.6</v>
      </c>
      <c r="M19" s="192"/>
      <c r="N19" s="191">
        <v>0.3</v>
      </c>
      <c r="O19" s="191">
        <v>-0.8</v>
      </c>
      <c r="P19" s="191">
        <v>-2.7</v>
      </c>
      <c r="Q19" s="193">
        <f>Q18</f>
        <v>6.74</v>
      </c>
      <c r="R19" s="194" t="str">
        <f t="shared" si="0"/>
        <v>I A</v>
      </c>
      <c r="S19" s="195"/>
    </row>
    <row r="20" spans="1:21" s="147" customFormat="1" ht="15.75" customHeight="1">
      <c r="A20" s="173">
        <v>7</v>
      </c>
      <c r="B20" s="173">
        <v>36</v>
      </c>
      <c r="C20" s="174" t="s">
        <v>212</v>
      </c>
      <c r="D20" s="175" t="s">
        <v>213</v>
      </c>
      <c r="E20" s="176" t="s">
        <v>214</v>
      </c>
      <c r="F20" s="177" t="s">
        <v>215</v>
      </c>
      <c r="G20" s="177" t="s">
        <v>216</v>
      </c>
      <c r="H20" s="178"/>
      <c r="I20" s="198">
        <f>IF(ISBLANK(Q20),"",TRUNC(1.929*(Q20+48.41)^2)-5000)</f>
        <v>856</v>
      </c>
      <c r="J20" s="179">
        <v>6.6</v>
      </c>
      <c r="K20" s="179" t="s">
        <v>89</v>
      </c>
      <c r="L20" s="179">
        <v>4.0599999999999996</v>
      </c>
      <c r="M20" s="180">
        <v>2</v>
      </c>
      <c r="N20" s="179">
        <v>4.8600000000000003</v>
      </c>
      <c r="O20" s="179">
        <v>3.75</v>
      </c>
      <c r="P20" s="179">
        <v>6.69</v>
      </c>
      <c r="Q20" s="181">
        <f>MAX(J20:L20,N20:P20)</f>
        <v>6.69</v>
      </c>
      <c r="R20" s="182" t="str">
        <f t="shared" si="0"/>
        <v>II A</v>
      </c>
      <c r="S20" s="183" t="s">
        <v>217</v>
      </c>
      <c r="T20" s="156"/>
      <c r="U20" s="156"/>
    </row>
    <row r="21" spans="1:21" s="143" customFormat="1" ht="10.199999999999999" customHeight="1">
      <c r="A21" s="184">
        <f>A20</f>
        <v>7</v>
      </c>
      <c r="B21" s="185"/>
      <c r="C21" s="186"/>
      <c r="D21" s="187"/>
      <c r="E21" s="188"/>
      <c r="F21" s="189"/>
      <c r="G21" s="189"/>
      <c r="H21" s="190"/>
      <c r="I21" s="199"/>
      <c r="J21" s="191">
        <v>-0.1</v>
      </c>
      <c r="K21" s="191">
        <v>0.3</v>
      </c>
      <c r="L21" s="191">
        <v>1.2</v>
      </c>
      <c r="M21" s="192"/>
      <c r="N21" s="191">
        <v>0.1</v>
      </c>
      <c r="O21" s="191">
        <v>-1.4</v>
      </c>
      <c r="P21" s="191">
        <v>-1.4</v>
      </c>
      <c r="Q21" s="193">
        <f>Q20</f>
        <v>6.69</v>
      </c>
      <c r="R21" s="194" t="str">
        <f t="shared" si="0"/>
        <v>II A</v>
      </c>
      <c r="S21" s="195"/>
    </row>
    <row r="22" spans="1:21">
      <c r="I22" s="196"/>
    </row>
  </sheetData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5"/>
  <sheetViews>
    <sheetView showZeros="0" workbookViewId="0">
      <selection activeCell="L24" sqref="L24"/>
    </sheetView>
  </sheetViews>
  <sheetFormatPr defaultColWidth="9.109375" defaultRowHeight="13.2"/>
  <cols>
    <col min="1" max="1" width="4.109375" style="147" customWidth="1"/>
    <col min="2" max="2" width="3.88671875" style="140" customWidth="1"/>
    <col min="3" max="3" width="8.88671875" style="140" customWidth="1"/>
    <col min="4" max="4" width="13.6640625" style="140" customWidth="1"/>
    <col min="5" max="5" width="9.44140625" style="140" customWidth="1"/>
    <col min="6" max="6" width="11.109375" style="140" customWidth="1"/>
    <col min="7" max="7" width="7.88671875" style="140" customWidth="1"/>
    <col min="8" max="8" width="7.33203125" style="140" customWidth="1"/>
    <col min="9" max="9" width="5.109375" style="197" customWidth="1"/>
    <col min="10" max="12" width="5.33203125" style="150" customWidth="1"/>
    <col min="13" max="13" width="3.109375" style="150" bestFit="1" customWidth="1"/>
    <col min="14" max="16" width="5.33203125" style="150" customWidth="1"/>
    <col min="17" max="17" width="5.6640625" style="150" customWidth="1"/>
    <col min="18" max="18" width="5.6640625" style="197" customWidth="1"/>
    <col min="19" max="19" width="16.109375" style="140" customWidth="1"/>
    <col min="20" max="16384" width="9.109375" style="140"/>
  </cols>
  <sheetData>
    <row r="1" spans="1:32" ht="21">
      <c r="A1" s="1" t="s">
        <v>0</v>
      </c>
      <c r="B1" s="138"/>
      <c r="C1" s="139"/>
      <c r="E1" s="139"/>
      <c r="F1" s="139"/>
      <c r="G1" s="139"/>
      <c r="H1" s="139"/>
      <c r="I1" s="140"/>
      <c r="J1" s="140"/>
      <c r="K1" s="141"/>
      <c r="L1" s="140"/>
      <c r="M1" s="140"/>
      <c r="N1" s="140"/>
      <c r="O1" s="140"/>
      <c r="P1" s="140"/>
      <c r="Q1" s="140"/>
      <c r="R1" s="140"/>
      <c r="S1" s="142"/>
    </row>
    <row r="2" spans="1:32" ht="17.399999999999999">
      <c r="A2" s="144" t="s">
        <v>1</v>
      </c>
      <c r="B2" s="145"/>
      <c r="C2" s="139"/>
      <c r="E2" s="139"/>
      <c r="F2" s="139"/>
      <c r="G2" s="139"/>
      <c r="H2" s="139"/>
      <c r="I2" s="140"/>
      <c r="J2" s="140"/>
      <c r="K2" s="141"/>
      <c r="L2" s="140"/>
      <c r="M2" s="140"/>
      <c r="N2" s="140"/>
      <c r="O2" s="140"/>
      <c r="P2" s="140"/>
      <c r="Q2" s="140"/>
      <c r="R2" s="140"/>
      <c r="S2" s="146"/>
    </row>
    <row r="3" spans="1:32" ht="6.75" customHeight="1">
      <c r="C3" s="148"/>
      <c r="E3" s="139"/>
      <c r="F3" s="139"/>
      <c r="G3" s="139"/>
      <c r="H3" s="139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32" s="149" customFormat="1" ht="18.75" customHeight="1">
      <c r="B4" s="150"/>
      <c r="C4" s="151" t="s">
        <v>406</v>
      </c>
      <c r="D4" s="151"/>
      <c r="I4" s="150"/>
      <c r="J4" s="152"/>
      <c r="K4" s="150"/>
      <c r="L4" s="150"/>
      <c r="M4" s="150"/>
      <c r="N4" s="150"/>
      <c r="O4" s="150"/>
      <c r="P4" s="150"/>
      <c r="Q4" s="150"/>
      <c r="R4" s="150"/>
      <c r="S4" s="153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</row>
    <row r="5" spans="1:32" s="149" customFormat="1" ht="6" customHeight="1" thickBot="1">
      <c r="B5" s="150"/>
      <c r="C5" s="151"/>
      <c r="D5" s="151"/>
      <c r="I5" s="150"/>
      <c r="J5" s="152"/>
      <c r="K5" s="150"/>
      <c r="L5" s="150"/>
      <c r="M5" s="150"/>
      <c r="N5" s="150"/>
      <c r="O5" s="150"/>
      <c r="P5" s="150"/>
      <c r="Q5" s="150"/>
      <c r="R5" s="150"/>
      <c r="S5" s="153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</row>
    <row r="6" spans="1:32" s="147" customFormat="1" ht="13.8" thickBot="1">
      <c r="E6" s="149"/>
      <c r="I6" s="155"/>
      <c r="J6" s="360" t="s">
        <v>82</v>
      </c>
      <c r="K6" s="361"/>
      <c r="L6" s="361"/>
      <c r="M6" s="361"/>
      <c r="N6" s="361"/>
      <c r="O6" s="361"/>
      <c r="P6" s="362"/>
      <c r="Q6" s="155"/>
      <c r="R6" s="155"/>
    </row>
    <row r="7" spans="1:32" s="332" customFormat="1" ht="22.95" customHeight="1" thickBot="1">
      <c r="A7" s="325" t="s">
        <v>80</v>
      </c>
      <c r="B7" s="326" t="s">
        <v>5</v>
      </c>
      <c r="C7" s="327" t="s">
        <v>6</v>
      </c>
      <c r="D7" s="328" t="s">
        <v>7</v>
      </c>
      <c r="E7" s="260" t="s">
        <v>8</v>
      </c>
      <c r="F7" s="261" t="s">
        <v>9</v>
      </c>
      <c r="G7" s="329" t="s">
        <v>10</v>
      </c>
      <c r="H7" s="261" t="s">
        <v>11</v>
      </c>
      <c r="I7" s="261" t="s">
        <v>12</v>
      </c>
      <c r="J7" s="330">
        <v>1</v>
      </c>
      <c r="K7" s="167">
        <v>2</v>
      </c>
      <c r="L7" s="167">
        <v>3</v>
      </c>
      <c r="M7" s="167" t="s">
        <v>83</v>
      </c>
      <c r="N7" s="167">
        <v>4</v>
      </c>
      <c r="O7" s="167">
        <v>5</v>
      </c>
      <c r="P7" s="331">
        <v>6</v>
      </c>
      <c r="Q7" s="164" t="s">
        <v>84</v>
      </c>
      <c r="R7" s="261" t="s">
        <v>17</v>
      </c>
      <c r="S7" s="261" t="s">
        <v>18</v>
      </c>
    </row>
    <row r="8" spans="1:32" ht="15" customHeight="1">
      <c r="A8" s="333">
        <v>1</v>
      </c>
      <c r="B8" s="333">
        <v>37</v>
      </c>
      <c r="C8" s="334" t="s">
        <v>407</v>
      </c>
      <c r="D8" s="335" t="s">
        <v>408</v>
      </c>
      <c r="E8" s="336" t="s">
        <v>409</v>
      </c>
      <c r="F8" s="337" t="s">
        <v>215</v>
      </c>
      <c r="G8" s="337" t="s">
        <v>241</v>
      </c>
      <c r="H8" s="338"/>
      <c r="I8" s="339">
        <f>IF(ISBLANK(Q8),"",TRUNC(0.4282*(Q8+105.53)^2)-5000)</f>
        <v>1074</v>
      </c>
      <c r="J8" s="340" t="s">
        <v>89</v>
      </c>
      <c r="K8" s="340" t="s">
        <v>89</v>
      </c>
      <c r="L8" s="340" t="s">
        <v>89</v>
      </c>
      <c r="M8" s="341">
        <v>1</v>
      </c>
      <c r="N8" s="340">
        <v>13.25</v>
      </c>
      <c r="O8" s="340" t="s">
        <v>89</v>
      </c>
      <c r="P8" s="340">
        <v>13.58</v>
      </c>
      <c r="Q8" s="342">
        <f>MAX(J8:L8,N8:P8)</f>
        <v>13.58</v>
      </c>
      <c r="R8" s="343" t="str">
        <f>IF(ISBLANK(Q8),"",IF(Q8&lt;10.4,"",IF(Q8&gt;=14,"TSM",IF(Q8&gt;=13.45,"SM",IF(Q8&gt;=12.8,"KSM",IF(Q8&gt;=12,"I A",IF(Q8&gt;=11.2,"II A",IF(Q8&gt;=10.4,"III A"))))))))</f>
        <v>SM</v>
      </c>
      <c r="S8" s="344" t="s">
        <v>410</v>
      </c>
    </row>
    <row r="9" spans="1:32" ht="9.75" customHeight="1">
      <c r="A9" s="345"/>
      <c r="B9" s="346"/>
      <c r="C9" s="347"/>
      <c r="D9" s="348"/>
      <c r="E9" s="349"/>
      <c r="F9" s="350"/>
      <c r="G9" s="350"/>
      <c r="H9" s="351"/>
      <c r="I9" s="352"/>
      <c r="J9" s="353">
        <v>1.1000000000000001</v>
      </c>
      <c r="K9" s="353">
        <v>-0.2</v>
      </c>
      <c r="L9" s="353">
        <v>1.9</v>
      </c>
      <c r="M9" s="354"/>
      <c r="N9" s="353">
        <v>0</v>
      </c>
      <c r="O9" s="353">
        <v>1.5</v>
      </c>
      <c r="P9" s="353">
        <v>1.4</v>
      </c>
      <c r="Q9" s="355">
        <f>Q8</f>
        <v>13.58</v>
      </c>
      <c r="R9" s="356"/>
      <c r="S9" s="357"/>
    </row>
    <row r="10" spans="1:32" ht="15" customHeight="1">
      <c r="A10" s="333">
        <v>2</v>
      </c>
      <c r="B10" s="333">
        <v>35</v>
      </c>
      <c r="C10" s="334" t="s">
        <v>411</v>
      </c>
      <c r="D10" s="335" t="s">
        <v>412</v>
      </c>
      <c r="E10" s="336" t="s">
        <v>413</v>
      </c>
      <c r="F10" s="337" t="s">
        <v>215</v>
      </c>
      <c r="G10" s="337" t="s">
        <v>216</v>
      </c>
      <c r="H10" s="338"/>
      <c r="I10" s="339">
        <f>IF(ISBLANK(Q10),"",TRUNC(0.4282*(Q10+105.53)^2)-5000)</f>
        <v>939</v>
      </c>
      <c r="J10" s="340" t="s">
        <v>89</v>
      </c>
      <c r="K10" s="340">
        <v>11.51</v>
      </c>
      <c r="L10" s="340" t="s">
        <v>89</v>
      </c>
      <c r="M10" s="341">
        <v>2</v>
      </c>
      <c r="N10" s="340">
        <v>12.24</v>
      </c>
      <c r="O10" s="340">
        <v>11.69</v>
      </c>
      <c r="P10" s="340" t="s">
        <v>89</v>
      </c>
      <c r="Q10" s="342">
        <f>MAX(J10:L10,N10:P10)</f>
        <v>12.24</v>
      </c>
      <c r="R10" s="343" t="str">
        <f>IF(ISBLANK(Q10),"",IF(Q10&lt;10.4,"",IF(Q10&gt;=14,"TSM",IF(Q10&gt;=13.45,"SM",IF(Q10&gt;=12.8,"KSM",IF(Q10&gt;=12,"I A",IF(Q10&gt;=11.2,"II A",IF(Q10&gt;=10.4,"III A"))))))))</f>
        <v>I A</v>
      </c>
      <c r="S10" s="344" t="s">
        <v>217</v>
      </c>
    </row>
    <row r="11" spans="1:32" ht="9.75" customHeight="1">
      <c r="A11" s="345"/>
      <c r="B11" s="346"/>
      <c r="C11" s="347"/>
      <c r="D11" s="348"/>
      <c r="E11" s="349"/>
      <c r="F11" s="350"/>
      <c r="G11" s="350"/>
      <c r="H11" s="351"/>
      <c r="I11" s="352"/>
      <c r="J11" s="353">
        <v>-0.3</v>
      </c>
      <c r="K11" s="353">
        <v>0.9</v>
      </c>
      <c r="L11" s="353">
        <v>0.6</v>
      </c>
      <c r="M11" s="354"/>
      <c r="N11" s="353">
        <v>1.6</v>
      </c>
      <c r="O11" s="353">
        <v>-1.3</v>
      </c>
      <c r="P11" s="353">
        <v>1.5</v>
      </c>
      <c r="Q11" s="355">
        <f>Q10</f>
        <v>12.24</v>
      </c>
      <c r="R11" s="356"/>
      <c r="S11" s="357"/>
    </row>
    <row r="12" spans="1:32" ht="15" customHeight="1">
      <c r="A12" s="333">
        <v>3</v>
      </c>
      <c r="B12" s="333">
        <v>2</v>
      </c>
      <c r="C12" s="334" t="s">
        <v>47</v>
      </c>
      <c r="D12" s="335" t="s">
        <v>48</v>
      </c>
      <c r="E12" s="336" t="s">
        <v>49</v>
      </c>
      <c r="F12" s="337" t="s">
        <v>50</v>
      </c>
      <c r="G12" s="337" t="s">
        <v>51</v>
      </c>
      <c r="H12" s="338"/>
      <c r="I12" s="339">
        <f>IF(ISBLANK(Q12),"",TRUNC(0.4282*(Q12+105.53)^2)-5000)</f>
        <v>907</v>
      </c>
      <c r="J12" s="340">
        <v>11.81</v>
      </c>
      <c r="K12" s="340">
        <v>11.93</v>
      </c>
      <c r="L12" s="340">
        <v>11.75</v>
      </c>
      <c r="M12" s="341">
        <v>3</v>
      </c>
      <c r="N12" s="340" t="s">
        <v>89</v>
      </c>
      <c r="O12" s="340" t="s">
        <v>89</v>
      </c>
      <c r="P12" s="340">
        <v>11.81</v>
      </c>
      <c r="Q12" s="342">
        <f>MAX(J12:L12,N12:P12)</f>
        <v>11.93</v>
      </c>
      <c r="R12" s="343" t="str">
        <f>IF(ISBLANK(Q12),"",IF(Q12&lt;10.4,"",IF(Q12&gt;=14,"TSM",IF(Q12&gt;=13.45,"SM",IF(Q12&gt;=12.8,"KSM",IF(Q12&gt;=12,"I A",IF(Q12&gt;=11.2,"II A",IF(Q12&gt;=10.4,"III A"))))))))</f>
        <v>II A</v>
      </c>
      <c r="S12" s="344" t="s">
        <v>52</v>
      </c>
    </row>
    <row r="13" spans="1:32" ht="9.75" customHeight="1">
      <c r="A13" s="345"/>
      <c r="B13" s="346"/>
      <c r="C13" s="347"/>
      <c r="D13" s="348"/>
      <c r="E13" s="349"/>
      <c r="F13" s="350"/>
      <c r="G13" s="350"/>
      <c r="H13" s="351"/>
      <c r="I13" s="352"/>
      <c r="J13" s="353">
        <v>0</v>
      </c>
      <c r="K13" s="353">
        <v>0.3</v>
      </c>
      <c r="L13" s="353">
        <v>0.5</v>
      </c>
      <c r="M13" s="354"/>
      <c r="N13" s="353">
        <v>0.1</v>
      </c>
      <c r="O13" s="353">
        <v>-0.4</v>
      </c>
      <c r="P13" s="353">
        <v>0.9</v>
      </c>
      <c r="Q13" s="355">
        <f>Q12</f>
        <v>11.93</v>
      </c>
      <c r="R13" s="356"/>
      <c r="S13" s="357"/>
    </row>
    <row r="14" spans="1:32" ht="15" customHeight="1">
      <c r="A14" s="333"/>
      <c r="B14" s="333">
        <v>19</v>
      </c>
      <c r="C14" s="334" t="s">
        <v>19</v>
      </c>
      <c r="D14" s="335" t="s">
        <v>20</v>
      </c>
      <c r="E14" s="336" t="s">
        <v>21</v>
      </c>
      <c r="F14" s="337" t="s">
        <v>22</v>
      </c>
      <c r="G14" s="337" t="s">
        <v>23</v>
      </c>
      <c r="H14" s="338" t="s">
        <v>24</v>
      </c>
      <c r="I14" s="358" t="e">
        <f>IF(ISBLANK(Q14),"",TRUNC(0.4282*(Q14+105.53)^2)-5000)</f>
        <v>#VALUE!</v>
      </c>
      <c r="J14" s="340"/>
      <c r="K14" s="340"/>
      <c r="L14" s="340"/>
      <c r="M14" s="341"/>
      <c r="N14" s="340"/>
      <c r="O14" s="340"/>
      <c r="P14" s="340"/>
      <c r="Q14" s="342" t="s">
        <v>25</v>
      </c>
      <c r="R14" s="343"/>
      <c r="S14" s="344" t="s">
        <v>26</v>
      </c>
    </row>
    <row r="15" spans="1:32" ht="9.75" customHeight="1">
      <c r="A15" s="345"/>
      <c r="B15" s="346"/>
      <c r="C15" s="347"/>
      <c r="D15" s="348"/>
      <c r="E15" s="349"/>
      <c r="F15" s="350"/>
      <c r="G15" s="350"/>
      <c r="H15" s="351"/>
      <c r="I15" s="359"/>
      <c r="J15" s="353"/>
      <c r="K15" s="353"/>
      <c r="L15" s="353"/>
      <c r="M15" s="354"/>
      <c r="N15" s="353"/>
      <c r="O15" s="353"/>
      <c r="P15" s="353"/>
      <c r="Q15" s="355" t="str">
        <f>Q14</f>
        <v>DNS</v>
      </c>
      <c r="R15" s="356"/>
      <c r="S15" s="357"/>
    </row>
  </sheetData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4"/>
  <sheetViews>
    <sheetView showZeros="0" workbookViewId="0">
      <selection activeCell="O22" sqref="O21:O22"/>
    </sheetView>
  </sheetViews>
  <sheetFormatPr defaultColWidth="9.109375" defaultRowHeight="13.2"/>
  <cols>
    <col min="1" max="1" width="4.109375" style="72" customWidth="1"/>
    <col min="2" max="2" width="3.88671875" style="69" customWidth="1"/>
    <col min="3" max="3" width="9.109375" style="69" customWidth="1"/>
    <col min="4" max="4" width="12.109375" style="69" customWidth="1"/>
    <col min="5" max="5" width="9" style="69" customWidth="1"/>
    <col min="6" max="6" width="11" style="69" customWidth="1"/>
    <col min="7" max="7" width="11.44140625" style="69" customWidth="1"/>
    <col min="8" max="8" width="9" style="69" customWidth="1"/>
    <col min="9" max="9" width="5.109375" style="117" customWidth="1"/>
    <col min="10" max="12" width="5.33203125" style="75" customWidth="1"/>
    <col min="13" max="13" width="3.109375" style="75" bestFit="1" customWidth="1"/>
    <col min="14" max="16" width="5.33203125" style="75" customWidth="1"/>
    <col min="17" max="17" width="5.5546875" style="75" customWidth="1"/>
    <col min="18" max="18" width="5.5546875" style="117" customWidth="1"/>
    <col min="19" max="19" width="14.88671875" style="69" customWidth="1"/>
    <col min="20" max="16384" width="9.109375" style="69"/>
  </cols>
  <sheetData>
    <row r="1" spans="1:32" ht="21">
      <c r="A1" s="1" t="s">
        <v>0</v>
      </c>
      <c r="B1" s="67"/>
      <c r="C1" s="68"/>
      <c r="E1" s="68"/>
      <c r="F1" s="68"/>
      <c r="G1" s="68"/>
      <c r="H1" s="68"/>
      <c r="I1" s="69"/>
      <c r="J1" s="69"/>
      <c r="K1" s="70"/>
      <c r="L1" s="69"/>
      <c r="M1" s="69"/>
      <c r="N1" s="69"/>
      <c r="O1" s="69"/>
      <c r="P1" s="69"/>
      <c r="Q1" s="69"/>
      <c r="R1" s="69"/>
      <c r="S1" s="4"/>
    </row>
    <row r="2" spans="1:32" ht="17.399999999999999">
      <c r="A2" s="11" t="s">
        <v>1</v>
      </c>
      <c r="B2" s="71"/>
      <c r="C2" s="68"/>
      <c r="E2" s="68"/>
      <c r="F2" s="68"/>
      <c r="G2" s="68"/>
      <c r="H2" s="68"/>
      <c r="I2" s="69"/>
      <c r="J2" s="69"/>
      <c r="K2" s="70"/>
      <c r="L2" s="69"/>
      <c r="M2" s="69"/>
      <c r="N2" s="69"/>
      <c r="O2" s="69"/>
      <c r="P2" s="69"/>
      <c r="Q2" s="69"/>
      <c r="R2" s="69"/>
      <c r="S2" s="19"/>
    </row>
    <row r="3" spans="1:32" ht="6.75" customHeight="1">
      <c r="C3" s="73"/>
      <c r="E3" s="68"/>
      <c r="F3" s="68"/>
      <c r="G3" s="68"/>
      <c r="H3" s="68"/>
      <c r="I3" s="69"/>
      <c r="J3" s="69"/>
      <c r="K3" s="69"/>
      <c r="L3" s="69"/>
      <c r="M3" s="69"/>
      <c r="N3" s="69"/>
      <c r="O3" s="69"/>
      <c r="P3" s="69"/>
      <c r="Q3" s="69"/>
      <c r="R3" s="69"/>
    </row>
    <row r="5" spans="1:32" s="77" customFormat="1" ht="18.75" customHeight="1">
      <c r="A5" s="74"/>
      <c r="B5" s="75"/>
      <c r="C5" s="76" t="s">
        <v>315</v>
      </c>
      <c r="D5" s="76"/>
      <c r="I5" s="75"/>
      <c r="J5" s="78"/>
      <c r="K5" s="75"/>
      <c r="L5" s="75"/>
      <c r="M5" s="75"/>
      <c r="N5" s="75"/>
      <c r="O5" s="75"/>
      <c r="P5" s="75"/>
      <c r="Q5" s="75"/>
      <c r="R5" s="75"/>
      <c r="S5" s="28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1:32" s="77" customFormat="1" ht="6" customHeight="1" thickBot="1">
      <c r="A6" s="74"/>
      <c r="B6" s="75"/>
      <c r="C6" s="76"/>
      <c r="D6" s="76"/>
      <c r="I6" s="75"/>
      <c r="J6" s="78"/>
      <c r="K6" s="75"/>
      <c r="L6" s="75"/>
      <c r="M6" s="75"/>
      <c r="N6" s="75"/>
      <c r="O6" s="75"/>
      <c r="P6" s="75"/>
      <c r="Q6" s="75"/>
      <c r="R6" s="75"/>
      <c r="S6" s="28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</row>
    <row r="7" spans="1:32" s="79" customFormat="1" ht="13.8" thickBot="1">
      <c r="A7" s="72"/>
      <c r="E7" s="77"/>
      <c r="I7" s="80"/>
      <c r="J7" s="363" t="s">
        <v>82</v>
      </c>
      <c r="K7" s="364"/>
      <c r="L7" s="364"/>
      <c r="M7" s="364"/>
      <c r="N7" s="364"/>
      <c r="O7" s="364"/>
      <c r="P7" s="365"/>
      <c r="Q7" s="80"/>
      <c r="R7" s="80"/>
    </row>
    <row r="8" spans="1:32" s="92" customFormat="1" ht="22.5" customHeight="1" thickBot="1">
      <c r="A8" s="81" t="s">
        <v>80</v>
      </c>
      <c r="B8" s="82" t="s">
        <v>5</v>
      </c>
      <c r="C8" s="83" t="s">
        <v>6</v>
      </c>
      <c r="D8" s="84" t="s">
        <v>7</v>
      </c>
      <c r="E8" s="85" t="s">
        <v>8</v>
      </c>
      <c r="F8" s="86" t="s">
        <v>9</v>
      </c>
      <c r="G8" s="87" t="s">
        <v>10</v>
      </c>
      <c r="H8" s="86" t="s">
        <v>11</v>
      </c>
      <c r="I8" s="86" t="s">
        <v>12</v>
      </c>
      <c r="J8" s="88">
        <v>1</v>
      </c>
      <c r="K8" s="89">
        <v>2</v>
      </c>
      <c r="L8" s="89">
        <v>3</v>
      </c>
      <c r="M8" s="89" t="s">
        <v>83</v>
      </c>
      <c r="N8" s="89">
        <v>4</v>
      </c>
      <c r="O8" s="89">
        <v>5</v>
      </c>
      <c r="P8" s="90">
        <v>6</v>
      </c>
      <c r="Q8" s="91" t="s">
        <v>84</v>
      </c>
      <c r="R8" s="86" t="s">
        <v>17</v>
      </c>
      <c r="S8" s="86" t="s">
        <v>18</v>
      </c>
    </row>
    <row r="9" spans="1:32" s="273" customFormat="1" ht="22.5" customHeight="1">
      <c r="A9" s="50">
        <v>1</v>
      </c>
      <c r="B9" s="274">
        <v>43</v>
      </c>
      <c r="C9" s="95" t="s">
        <v>343</v>
      </c>
      <c r="D9" s="96" t="s">
        <v>321</v>
      </c>
      <c r="E9" s="97" t="s">
        <v>344</v>
      </c>
      <c r="F9" s="98" t="s">
        <v>323</v>
      </c>
      <c r="G9" s="98" t="s">
        <v>324</v>
      </c>
      <c r="H9" s="98" t="s">
        <v>325</v>
      </c>
      <c r="I9" s="275">
        <f t="shared" ref="I9:I14" si="0">IF(ISBLANK(Q9),"",TRUNC(0.0040277*(Q9+2227.3)^2)-20000)</f>
        <v>1073</v>
      </c>
      <c r="J9" s="276">
        <v>58.4</v>
      </c>
      <c r="K9" s="276" t="s">
        <v>89</v>
      </c>
      <c r="L9" s="276">
        <v>58.26</v>
      </c>
      <c r="M9" s="277">
        <v>5</v>
      </c>
      <c r="N9" s="276" t="s">
        <v>89</v>
      </c>
      <c r="O9" s="276">
        <v>60.1</v>
      </c>
      <c r="P9" s="276" t="s">
        <v>89</v>
      </c>
      <c r="Q9" s="278">
        <f t="shared" ref="Q9:Q14" si="1">MAX(J9:L9,N9:P9)</f>
        <v>60.1</v>
      </c>
      <c r="R9" s="279" t="str">
        <f t="shared" ref="R9:R14" si="2">IF(ISBLANK(Q9),"",IF(Q9&lt;29,"",IF(Q9&gt;=58.5,"TSM",IF(Q9&gt;=54,"SM",IF(Q9&gt;=48,"KSM",IF(Q9&gt;=42,"I A",IF(Q9&gt;=35,"II A",IF(Q9&gt;=29,"III A"))))))))</f>
        <v>TSM</v>
      </c>
      <c r="S9" s="98" t="s">
        <v>326</v>
      </c>
      <c r="T9" s="272"/>
    </row>
    <row r="10" spans="1:32" s="273" customFormat="1" ht="22.5" customHeight="1">
      <c r="A10" s="50">
        <v>2</v>
      </c>
      <c r="B10" s="274">
        <v>33</v>
      </c>
      <c r="C10" s="95" t="s">
        <v>332</v>
      </c>
      <c r="D10" s="96" t="s">
        <v>333</v>
      </c>
      <c r="E10" s="97" t="s">
        <v>334</v>
      </c>
      <c r="F10" s="98" t="s">
        <v>335</v>
      </c>
      <c r="G10" s="98" t="s">
        <v>336</v>
      </c>
      <c r="H10" s="98" t="s">
        <v>24</v>
      </c>
      <c r="I10" s="275">
        <f t="shared" si="0"/>
        <v>1055</v>
      </c>
      <c r="J10" s="276">
        <v>56.56</v>
      </c>
      <c r="K10" s="276">
        <v>59.09</v>
      </c>
      <c r="L10" s="276">
        <v>56.44</v>
      </c>
      <c r="M10" s="277">
        <v>6</v>
      </c>
      <c r="N10" s="276">
        <v>54.88</v>
      </c>
      <c r="O10" s="276">
        <v>55.13</v>
      </c>
      <c r="P10" s="276" t="s">
        <v>89</v>
      </c>
      <c r="Q10" s="278">
        <f t="shared" si="1"/>
        <v>59.09</v>
      </c>
      <c r="R10" s="279" t="str">
        <f t="shared" si="2"/>
        <v>TSM</v>
      </c>
      <c r="S10" s="98" t="s">
        <v>337</v>
      </c>
      <c r="T10" s="272"/>
    </row>
    <row r="11" spans="1:32" s="273" customFormat="1" ht="22.5" customHeight="1">
      <c r="A11" s="50">
        <v>3</v>
      </c>
      <c r="B11" s="274">
        <v>83</v>
      </c>
      <c r="C11" s="95" t="s">
        <v>327</v>
      </c>
      <c r="D11" s="96" t="s">
        <v>328</v>
      </c>
      <c r="E11" s="97" t="s">
        <v>329</v>
      </c>
      <c r="F11" s="98" t="s">
        <v>330</v>
      </c>
      <c r="G11" s="98" t="s">
        <v>57</v>
      </c>
      <c r="H11" s="98" t="s">
        <v>24</v>
      </c>
      <c r="I11" s="275">
        <f t="shared" si="0"/>
        <v>826</v>
      </c>
      <c r="J11" s="276">
        <v>41.36</v>
      </c>
      <c r="K11" s="276">
        <v>45.18</v>
      </c>
      <c r="L11" s="276">
        <v>46.65</v>
      </c>
      <c r="M11" s="277">
        <v>4</v>
      </c>
      <c r="N11" s="276" t="s">
        <v>89</v>
      </c>
      <c r="O11" s="276">
        <v>45.76</v>
      </c>
      <c r="P11" s="276" t="s">
        <v>89</v>
      </c>
      <c r="Q11" s="278">
        <f t="shared" si="1"/>
        <v>46.65</v>
      </c>
      <c r="R11" s="279" t="str">
        <f t="shared" si="2"/>
        <v>I A</v>
      </c>
      <c r="S11" s="98" t="s">
        <v>331</v>
      </c>
      <c r="T11" s="272"/>
    </row>
    <row r="12" spans="1:32" s="273" customFormat="1" ht="22.5" customHeight="1">
      <c r="A12" s="50">
        <v>4</v>
      </c>
      <c r="B12" s="274">
        <v>44</v>
      </c>
      <c r="C12" s="95" t="s">
        <v>229</v>
      </c>
      <c r="D12" s="96" t="s">
        <v>321</v>
      </c>
      <c r="E12" s="97" t="s">
        <v>322</v>
      </c>
      <c r="F12" s="98" t="s">
        <v>323</v>
      </c>
      <c r="G12" s="98" t="s">
        <v>324</v>
      </c>
      <c r="H12" s="98" t="s">
        <v>325</v>
      </c>
      <c r="I12" s="275">
        <f t="shared" si="0"/>
        <v>819</v>
      </c>
      <c r="J12" s="276">
        <v>46.24</v>
      </c>
      <c r="K12" s="276" t="s">
        <v>89</v>
      </c>
      <c r="L12" s="276" t="s">
        <v>89</v>
      </c>
      <c r="M12" s="277">
        <v>3</v>
      </c>
      <c r="N12" s="276">
        <v>44.2</v>
      </c>
      <c r="O12" s="276" t="s">
        <v>89</v>
      </c>
      <c r="P12" s="276" t="s">
        <v>89</v>
      </c>
      <c r="Q12" s="278">
        <f t="shared" si="1"/>
        <v>46.24</v>
      </c>
      <c r="R12" s="279" t="str">
        <f t="shared" si="2"/>
        <v>I A</v>
      </c>
      <c r="S12" s="98" t="s">
        <v>326</v>
      </c>
      <c r="T12" s="272"/>
    </row>
    <row r="13" spans="1:32" s="273" customFormat="1" ht="22.5" customHeight="1">
      <c r="A13" s="50">
        <v>5</v>
      </c>
      <c r="B13" s="274">
        <v>82</v>
      </c>
      <c r="C13" s="95" t="s">
        <v>338</v>
      </c>
      <c r="D13" s="96" t="s">
        <v>339</v>
      </c>
      <c r="E13" s="97" t="s">
        <v>340</v>
      </c>
      <c r="F13" s="98" t="s">
        <v>341</v>
      </c>
      <c r="G13" s="98" t="s">
        <v>57</v>
      </c>
      <c r="H13" s="98" t="s">
        <v>24</v>
      </c>
      <c r="I13" s="275">
        <f t="shared" si="0"/>
        <v>816</v>
      </c>
      <c r="J13" s="276" t="s">
        <v>89</v>
      </c>
      <c r="K13" s="276">
        <v>46.1</v>
      </c>
      <c r="L13" s="276" t="s">
        <v>89</v>
      </c>
      <c r="M13" s="277">
        <v>2</v>
      </c>
      <c r="N13" s="276">
        <v>42.29</v>
      </c>
      <c r="O13" s="276" t="s">
        <v>89</v>
      </c>
      <c r="P13" s="276" t="s">
        <v>89</v>
      </c>
      <c r="Q13" s="278">
        <f t="shared" si="1"/>
        <v>46.1</v>
      </c>
      <c r="R13" s="279" t="str">
        <f t="shared" si="2"/>
        <v>I A</v>
      </c>
      <c r="S13" s="98" t="s">
        <v>342</v>
      </c>
      <c r="T13" s="272"/>
    </row>
    <row r="14" spans="1:32" s="273" customFormat="1" ht="22.5" customHeight="1">
      <c r="A14" s="50">
        <v>6</v>
      </c>
      <c r="B14" s="274">
        <v>15</v>
      </c>
      <c r="C14" s="95" t="s">
        <v>316</v>
      </c>
      <c r="D14" s="96" t="s">
        <v>317</v>
      </c>
      <c r="E14" s="97" t="s">
        <v>318</v>
      </c>
      <c r="F14" s="98" t="s">
        <v>22</v>
      </c>
      <c r="G14" s="98" t="s">
        <v>319</v>
      </c>
      <c r="H14" s="98"/>
      <c r="I14" s="275">
        <f t="shared" si="0"/>
        <v>555</v>
      </c>
      <c r="J14" s="276">
        <v>31.81</v>
      </c>
      <c r="K14" s="276">
        <v>31.3</v>
      </c>
      <c r="L14" s="276" t="s">
        <v>89</v>
      </c>
      <c r="M14" s="277">
        <v>1</v>
      </c>
      <c r="N14" s="276" t="s">
        <v>89</v>
      </c>
      <c r="O14" s="276">
        <v>31.12</v>
      </c>
      <c r="P14" s="276" t="s">
        <v>89</v>
      </c>
      <c r="Q14" s="278">
        <f t="shared" si="1"/>
        <v>31.81</v>
      </c>
      <c r="R14" s="279" t="str">
        <f t="shared" si="2"/>
        <v>III A</v>
      </c>
      <c r="S14" s="98" t="s">
        <v>320</v>
      </c>
      <c r="T14" s="272"/>
    </row>
  </sheetData>
  <sortState ref="A9:AF14">
    <sortCondition descending="1" ref="Q9:Q14"/>
  </sortState>
  <mergeCells count="1">
    <mergeCell ref="J7:P7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17"/>
  <sheetViews>
    <sheetView showZeros="0" workbookViewId="0">
      <selection activeCell="J21" sqref="J21"/>
    </sheetView>
  </sheetViews>
  <sheetFormatPr defaultColWidth="9.109375" defaultRowHeight="13.2"/>
  <cols>
    <col min="1" max="1" width="4.109375" style="72" customWidth="1"/>
    <col min="2" max="2" width="3.88671875" style="69" customWidth="1"/>
    <col min="3" max="3" width="9.109375" style="69" customWidth="1"/>
    <col min="4" max="4" width="12.109375" style="69" customWidth="1"/>
    <col min="5" max="5" width="9" style="69" customWidth="1"/>
    <col min="6" max="6" width="12.44140625" style="69" customWidth="1"/>
    <col min="7" max="7" width="8.6640625" style="69" customWidth="1"/>
    <col min="8" max="8" width="11" style="69" customWidth="1"/>
    <col min="9" max="9" width="5.109375" style="117" customWidth="1"/>
    <col min="10" max="12" width="5.33203125" style="75" customWidth="1"/>
    <col min="13" max="13" width="3.109375" style="75" bestFit="1" customWidth="1"/>
    <col min="14" max="16" width="5.33203125" style="75" customWidth="1"/>
    <col min="17" max="17" width="5.5546875" style="75" customWidth="1"/>
    <col min="18" max="18" width="5.5546875" style="117" customWidth="1"/>
    <col min="19" max="19" width="16.109375" style="69" customWidth="1"/>
    <col min="20" max="16384" width="9.109375" style="69"/>
  </cols>
  <sheetData>
    <row r="1" spans="1:32" ht="21">
      <c r="A1" s="1" t="s">
        <v>0</v>
      </c>
      <c r="B1" s="67"/>
      <c r="C1" s="68"/>
      <c r="E1" s="68"/>
      <c r="F1" s="68"/>
      <c r="G1" s="68"/>
      <c r="H1" s="68"/>
      <c r="I1" s="69"/>
      <c r="J1" s="69"/>
      <c r="K1" s="70"/>
      <c r="L1" s="69"/>
      <c r="M1" s="69"/>
      <c r="N1" s="69"/>
      <c r="O1" s="69"/>
      <c r="P1" s="69"/>
      <c r="Q1" s="69"/>
      <c r="R1" s="69"/>
      <c r="S1" s="4"/>
    </row>
    <row r="2" spans="1:32" ht="17.399999999999999">
      <c r="A2" s="11" t="s">
        <v>1</v>
      </c>
      <c r="B2" s="71"/>
      <c r="C2" s="68"/>
      <c r="E2" s="68"/>
      <c r="F2" s="68"/>
      <c r="G2" s="68"/>
      <c r="H2" s="68"/>
      <c r="I2" s="69"/>
      <c r="J2" s="69"/>
      <c r="K2" s="70"/>
      <c r="L2" s="69"/>
      <c r="M2" s="69"/>
      <c r="N2" s="69"/>
      <c r="O2" s="69"/>
      <c r="P2" s="69"/>
      <c r="Q2" s="69"/>
      <c r="R2" s="69"/>
      <c r="S2" s="19"/>
    </row>
    <row r="3" spans="1:32" ht="6.75" customHeight="1">
      <c r="C3" s="73"/>
      <c r="E3" s="68"/>
      <c r="F3" s="68"/>
      <c r="G3" s="68"/>
      <c r="H3" s="68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32" s="77" customFormat="1" ht="18.75" customHeight="1">
      <c r="A4" s="74"/>
      <c r="B4" s="75"/>
      <c r="C4" s="76" t="s">
        <v>81</v>
      </c>
      <c r="D4" s="76"/>
      <c r="I4" s="75"/>
      <c r="J4" s="78"/>
      <c r="K4" s="75"/>
      <c r="L4" s="75"/>
      <c r="M4" s="75"/>
      <c r="N4" s="75"/>
      <c r="O4" s="75"/>
      <c r="P4" s="75"/>
      <c r="Q4" s="75"/>
      <c r="R4" s="75"/>
      <c r="S4" s="28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</row>
    <row r="5" spans="1:32" s="77" customFormat="1" ht="6" customHeight="1" thickBot="1">
      <c r="A5" s="74"/>
      <c r="B5" s="75"/>
      <c r="C5" s="76"/>
      <c r="D5" s="76"/>
      <c r="I5" s="75"/>
      <c r="J5" s="78"/>
      <c r="K5" s="75"/>
      <c r="L5" s="75"/>
      <c r="M5" s="75"/>
      <c r="N5" s="75"/>
      <c r="O5" s="75"/>
      <c r="P5" s="75"/>
      <c r="Q5" s="75"/>
      <c r="R5" s="75"/>
      <c r="S5" s="28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</row>
    <row r="6" spans="1:32" s="79" customFormat="1" ht="13.8" thickBot="1">
      <c r="A6" s="72"/>
      <c r="E6" s="77"/>
      <c r="I6" s="80"/>
      <c r="J6" s="363" t="s">
        <v>82</v>
      </c>
      <c r="K6" s="364"/>
      <c r="L6" s="364"/>
      <c r="M6" s="364"/>
      <c r="N6" s="364"/>
      <c r="O6" s="364"/>
      <c r="P6" s="365"/>
      <c r="Q6" s="80"/>
      <c r="R6" s="80"/>
    </row>
    <row r="7" spans="1:32" s="92" customFormat="1" ht="22.5" customHeight="1" thickBot="1">
      <c r="A7" s="81" t="s">
        <v>80</v>
      </c>
      <c r="B7" s="82" t="s">
        <v>5</v>
      </c>
      <c r="C7" s="83" t="s">
        <v>6</v>
      </c>
      <c r="D7" s="84" t="s">
        <v>7</v>
      </c>
      <c r="E7" s="85" t="s">
        <v>8</v>
      </c>
      <c r="F7" s="86" t="s">
        <v>9</v>
      </c>
      <c r="G7" s="87" t="s">
        <v>10</v>
      </c>
      <c r="H7" s="86" t="s">
        <v>11</v>
      </c>
      <c r="I7" s="86" t="s">
        <v>12</v>
      </c>
      <c r="J7" s="88">
        <v>1</v>
      </c>
      <c r="K7" s="89">
        <v>2</v>
      </c>
      <c r="L7" s="89">
        <v>3</v>
      </c>
      <c r="M7" s="89" t="s">
        <v>83</v>
      </c>
      <c r="N7" s="89">
        <v>4</v>
      </c>
      <c r="O7" s="89">
        <v>5</v>
      </c>
      <c r="P7" s="90">
        <v>6</v>
      </c>
      <c r="Q7" s="91" t="s">
        <v>84</v>
      </c>
      <c r="R7" s="86" t="s">
        <v>17</v>
      </c>
      <c r="S7" s="86" t="s">
        <v>18</v>
      </c>
    </row>
    <row r="8" spans="1:32" s="103" customFormat="1" ht="20.100000000000001" customHeight="1">
      <c r="A8" s="93">
        <v>1</v>
      </c>
      <c r="B8" s="94">
        <v>22</v>
      </c>
      <c r="C8" s="95" t="s">
        <v>95</v>
      </c>
      <c r="D8" s="96" t="s">
        <v>96</v>
      </c>
      <c r="E8" s="97" t="s">
        <v>97</v>
      </c>
      <c r="F8" s="98" t="s">
        <v>22</v>
      </c>
      <c r="G8" s="98" t="s">
        <v>23</v>
      </c>
      <c r="H8" s="98" t="s">
        <v>24</v>
      </c>
      <c r="I8" s="116">
        <f>IF(ISBLANK(Q8),"",TRUNC(0.004007*(Q8+2232.6)^2)-20000)</f>
        <v>1190</v>
      </c>
      <c r="J8" s="99">
        <v>67.02</v>
      </c>
      <c r="K8" s="99" t="s">
        <v>89</v>
      </c>
      <c r="L8" s="99">
        <v>65.709999999999994</v>
      </c>
      <c r="M8" s="100">
        <v>4</v>
      </c>
      <c r="N8" s="99">
        <v>65.67</v>
      </c>
      <c r="O8" s="99">
        <v>66.88</v>
      </c>
      <c r="P8" s="99">
        <v>65.44</v>
      </c>
      <c r="Q8" s="101">
        <f>MAX(J8:L8,N8:P8)</f>
        <v>67.02</v>
      </c>
      <c r="R8" s="102" t="str">
        <f>IF(ISBLANK(Q8),"",IF(Q8&lt;30,"",IF(Q8&gt;=62.5,"TSM",IF(Q8&gt;=56,"SM",IF(Q8&gt;=51,"KSM",IF(Q8&gt;=45,"I A",IF(Q8&gt;=37,"II A",IF(Q8&gt;=30,"III A"))))))))</f>
        <v>TSM</v>
      </c>
      <c r="S8" s="98" t="s">
        <v>98</v>
      </c>
      <c r="V8" s="104"/>
    </row>
    <row r="9" spans="1:32" s="103" customFormat="1" ht="20.100000000000001" customHeight="1">
      <c r="A9" s="93">
        <v>2</v>
      </c>
      <c r="B9" s="94">
        <v>67</v>
      </c>
      <c r="C9" s="95" t="s">
        <v>85</v>
      </c>
      <c r="D9" s="96" t="s">
        <v>86</v>
      </c>
      <c r="E9" s="97" t="s">
        <v>87</v>
      </c>
      <c r="F9" s="98" t="s">
        <v>56</v>
      </c>
      <c r="G9" s="98"/>
      <c r="H9" s="98" t="s">
        <v>88</v>
      </c>
      <c r="I9" s="116">
        <f>IF(ISBLANK(Q9),"",TRUNC(0.004007*(Q9+2232.6)^2)-20000)</f>
        <v>1073</v>
      </c>
      <c r="J9" s="99">
        <v>57.49</v>
      </c>
      <c r="K9" s="99">
        <v>59.49</v>
      </c>
      <c r="L9" s="99">
        <v>60.7</v>
      </c>
      <c r="M9" s="100">
        <v>3</v>
      </c>
      <c r="N9" s="99" t="s">
        <v>89</v>
      </c>
      <c r="O9" s="99">
        <v>58.44</v>
      </c>
      <c r="P9" s="99">
        <v>59.97</v>
      </c>
      <c r="Q9" s="101">
        <f>MAX(J9:L9,N9:P9)</f>
        <v>60.7</v>
      </c>
      <c r="R9" s="102" t="str">
        <f>IF(ISBLANK(Q9),"",IF(Q9&lt;30,"",IF(Q9&gt;=62.5,"TSM",IF(Q9&gt;=56,"SM",IF(Q9&gt;=51,"KSM",IF(Q9&gt;=45,"I A",IF(Q9&gt;=37,"II A",IF(Q9&gt;=30,"III A"))))))))</f>
        <v>SM</v>
      </c>
      <c r="S9" s="98" t="s">
        <v>90</v>
      </c>
      <c r="V9" s="104"/>
    </row>
    <row r="10" spans="1:32" s="103" customFormat="1" ht="20.100000000000001" customHeight="1">
      <c r="A10" s="93">
        <v>3</v>
      </c>
      <c r="B10" s="94">
        <v>65</v>
      </c>
      <c r="C10" s="95" t="s">
        <v>91</v>
      </c>
      <c r="D10" s="96" t="s">
        <v>92</v>
      </c>
      <c r="E10" s="97" t="s">
        <v>93</v>
      </c>
      <c r="F10" s="98" t="s">
        <v>56</v>
      </c>
      <c r="G10" s="98" t="s">
        <v>57</v>
      </c>
      <c r="H10" s="98" t="s">
        <v>88</v>
      </c>
      <c r="I10" s="116">
        <f>IF(ISBLANK(Q10),"",TRUNC(0.004007*(Q10+2232.6)^2)-20000)</f>
        <v>1037</v>
      </c>
      <c r="J10" s="99">
        <v>57.19</v>
      </c>
      <c r="K10" s="99" t="s">
        <v>89</v>
      </c>
      <c r="L10" s="99">
        <v>58.71</v>
      </c>
      <c r="M10" s="100">
        <v>2</v>
      </c>
      <c r="N10" s="99">
        <v>56.18</v>
      </c>
      <c r="O10" s="99">
        <v>55.96</v>
      </c>
      <c r="P10" s="99">
        <v>57.81</v>
      </c>
      <c r="Q10" s="101">
        <f>MAX(J10:L10,N10:P10)</f>
        <v>58.71</v>
      </c>
      <c r="R10" s="102" t="str">
        <f>IF(ISBLANK(Q10),"",IF(Q10&lt;30,"",IF(Q10&gt;=62.5,"TSM",IF(Q10&gt;=56,"SM",IF(Q10&gt;=51,"KSM",IF(Q10&gt;=45,"I A",IF(Q10&gt;=37,"II A",IF(Q10&gt;=30,"III A"))))))))</f>
        <v>SM</v>
      </c>
      <c r="S10" s="98" t="s">
        <v>94</v>
      </c>
      <c r="V10" s="104"/>
    </row>
    <row r="11" spans="1:32" s="103" customFormat="1" ht="20.100000000000001" customHeight="1">
      <c r="A11" s="93">
        <v>4</v>
      </c>
      <c r="B11" s="94">
        <v>23</v>
      </c>
      <c r="C11" s="95" t="s">
        <v>99</v>
      </c>
      <c r="D11" s="96" t="s">
        <v>100</v>
      </c>
      <c r="E11" s="97" t="s">
        <v>101</v>
      </c>
      <c r="F11" s="98" t="s">
        <v>102</v>
      </c>
      <c r="G11" s="98" t="s">
        <v>103</v>
      </c>
      <c r="H11" s="98"/>
      <c r="I11" s="116">
        <f>IF(ISBLANK(Q11),"",TRUNC(0.004007*(Q11+2232.6)^2)-20000)</f>
        <v>983</v>
      </c>
      <c r="J11" s="99" t="s">
        <v>89</v>
      </c>
      <c r="K11" s="99" t="s">
        <v>89</v>
      </c>
      <c r="L11" s="99" t="s">
        <v>89</v>
      </c>
      <c r="M11" s="100">
        <v>1</v>
      </c>
      <c r="N11" s="99">
        <v>55.76</v>
      </c>
      <c r="O11" s="99" t="s">
        <v>89</v>
      </c>
      <c r="P11" s="99">
        <v>55.8</v>
      </c>
      <c r="Q11" s="101">
        <f>MAX(J11:L11,N11:P11)</f>
        <v>55.8</v>
      </c>
      <c r="R11" s="102" t="str">
        <f>IF(ISBLANK(Q11),"",IF(Q11&lt;30,"",IF(Q11&gt;=62.5,"TSM",IF(Q11&gt;=56,"SM",IF(Q11&gt;=51,"KSM",IF(Q11&gt;=45,"I A",IF(Q11&gt;=37,"II A",IF(Q11&gt;=30,"III A"))))))))</f>
        <v>KSM</v>
      </c>
      <c r="S11" s="98" t="s">
        <v>104</v>
      </c>
      <c r="V11" s="104"/>
    </row>
    <row r="12" spans="1:32" s="103" customFormat="1" ht="20.100000000000001" customHeight="1">
      <c r="A12" s="105"/>
      <c r="B12" s="105"/>
      <c r="C12" s="106"/>
      <c r="D12" s="107"/>
      <c r="E12" s="108"/>
      <c r="F12" s="109"/>
      <c r="G12" s="109"/>
      <c r="H12" s="110"/>
      <c r="I12" s="111"/>
      <c r="J12" s="112"/>
      <c r="K12" s="112"/>
      <c r="L12" s="112"/>
      <c r="M12" s="113"/>
      <c r="N12" s="112"/>
      <c r="O12" s="112"/>
      <c r="P12" s="112"/>
      <c r="Q12" s="114"/>
      <c r="R12" s="115"/>
      <c r="S12" s="109"/>
      <c r="V12" s="104"/>
    </row>
    <row r="13" spans="1:32" s="77" customFormat="1" ht="18.75" customHeight="1">
      <c r="A13" s="74"/>
      <c r="B13" s="75"/>
      <c r="C13" s="76" t="s">
        <v>81</v>
      </c>
      <c r="D13" s="76"/>
      <c r="F13" s="77" t="s">
        <v>105</v>
      </c>
      <c r="I13" s="75"/>
      <c r="J13" s="78"/>
      <c r="K13" s="75"/>
      <c r="L13" s="75"/>
      <c r="M13" s="75"/>
      <c r="N13" s="75"/>
      <c r="O13" s="75"/>
      <c r="P13" s="75"/>
      <c r="Q13" s="75"/>
      <c r="R13" s="75"/>
      <c r="S13" s="28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spans="1:32" s="77" customFormat="1" ht="6" customHeight="1" thickBot="1">
      <c r="A14" s="74"/>
      <c r="B14" s="75"/>
      <c r="C14" s="76"/>
      <c r="D14" s="76"/>
      <c r="I14" s="75"/>
      <c r="J14" s="78"/>
      <c r="K14" s="75"/>
      <c r="L14" s="75"/>
      <c r="M14" s="75"/>
      <c r="N14" s="75"/>
      <c r="O14" s="75"/>
      <c r="P14" s="75"/>
      <c r="Q14" s="75"/>
      <c r="R14" s="75"/>
      <c r="S14" s="28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</row>
    <row r="15" spans="1:32" s="79" customFormat="1" ht="13.8" thickBot="1">
      <c r="A15" s="72"/>
      <c r="E15" s="77"/>
      <c r="I15" s="80"/>
      <c r="J15" s="363" t="s">
        <v>82</v>
      </c>
      <c r="K15" s="364"/>
      <c r="L15" s="364"/>
      <c r="M15" s="364"/>
      <c r="N15" s="364"/>
      <c r="O15" s="364"/>
      <c r="P15" s="365"/>
      <c r="Q15" s="80"/>
      <c r="R15" s="80"/>
    </row>
    <row r="16" spans="1:32" s="92" customFormat="1" ht="22.5" customHeight="1" thickBot="1">
      <c r="A16" s="81" t="s">
        <v>108</v>
      </c>
      <c r="B16" s="82" t="s">
        <v>5</v>
      </c>
      <c r="C16" s="83" t="s">
        <v>6</v>
      </c>
      <c r="D16" s="84" t="s">
        <v>7</v>
      </c>
      <c r="E16" s="85" t="s">
        <v>8</v>
      </c>
      <c r="F16" s="86" t="s">
        <v>9</v>
      </c>
      <c r="G16" s="87" t="s">
        <v>10</v>
      </c>
      <c r="H16" s="86" t="s">
        <v>11</v>
      </c>
      <c r="I16" s="86" t="s">
        <v>12</v>
      </c>
      <c r="J16" s="88">
        <v>1</v>
      </c>
      <c r="K16" s="89">
        <v>2</v>
      </c>
      <c r="L16" s="89">
        <v>3</v>
      </c>
      <c r="M16" s="89" t="s">
        <v>83</v>
      </c>
      <c r="N16" s="89">
        <v>4</v>
      </c>
      <c r="O16" s="89">
        <v>5</v>
      </c>
      <c r="P16" s="90">
        <v>6</v>
      </c>
      <c r="Q16" s="91" t="s">
        <v>84</v>
      </c>
      <c r="R16" s="86" t="s">
        <v>17</v>
      </c>
      <c r="S16" s="86" t="s">
        <v>18</v>
      </c>
    </row>
    <row r="17" spans="1:22" s="103" customFormat="1" ht="20.100000000000001" customHeight="1">
      <c r="A17" s="93">
        <v>1</v>
      </c>
      <c r="B17" s="94">
        <v>66</v>
      </c>
      <c r="C17" s="95" t="s">
        <v>106</v>
      </c>
      <c r="D17" s="96" t="s">
        <v>92</v>
      </c>
      <c r="E17" s="97" t="s">
        <v>107</v>
      </c>
      <c r="F17" s="98" t="s">
        <v>56</v>
      </c>
      <c r="G17" s="98" t="s">
        <v>57</v>
      </c>
      <c r="H17" s="98" t="s">
        <v>88</v>
      </c>
      <c r="I17" s="116" t="s">
        <v>27</v>
      </c>
      <c r="J17" s="99">
        <v>64.489999999999995</v>
      </c>
      <c r="K17" s="99">
        <v>69.77</v>
      </c>
      <c r="L17" s="99" t="s">
        <v>89</v>
      </c>
      <c r="M17" s="100"/>
      <c r="N17" s="99">
        <v>69.37</v>
      </c>
      <c r="O17" s="99">
        <v>68</v>
      </c>
      <c r="P17" s="99" t="s">
        <v>89</v>
      </c>
      <c r="Q17" s="101">
        <v>69.77</v>
      </c>
      <c r="R17" s="102" t="s">
        <v>163</v>
      </c>
      <c r="S17" s="98" t="s">
        <v>94</v>
      </c>
      <c r="V17" s="104"/>
    </row>
  </sheetData>
  <sortState ref="A8:AF11">
    <sortCondition ref="A8"/>
  </sortState>
  <mergeCells count="2">
    <mergeCell ref="J6:P6"/>
    <mergeCell ref="J15:P15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7"/>
  <sheetViews>
    <sheetView workbookViewId="0">
      <selection activeCell="B25" sqref="B25"/>
    </sheetView>
  </sheetViews>
  <sheetFormatPr defaultColWidth="9.109375" defaultRowHeight="13.2"/>
  <cols>
    <col min="1" max="1" width="5.109375" style="29" customWidth="1"/>
    <col min="2" max="2" width="4.33203125" style="29" customWidth="1"/>
    <col min="3" max="3" width="8.6640625" style="23" customWidth="1"/>
    <col min="4" max="4" width="13.5546875" style="24" customWidth="1"/>
    <col min="5" max="5" width="9" style="25" customWidth="1"/>
    <col min="6" max="6" width="13" style="24" customWidth="1"/>
    <col min="7" max="7" width="9.6640625" style="26" customWidth="1"/>
    <col min="8" max="8" width="8" style="24" customWidth="1"/>
    <col min="9" max="9" width="5.44140625" style="7" customWidth="1"/>
    <col min="10" max="10" width="6.44140625" style="27" customWidth="1"/>
    <col min="11" max="11" width="4" style="27" customWidth="1"/>
    <col min="12" max="12" width="4.6640625" style="27" customWidth="1"/>
    <col min="13" max="13" width="6" style="27" customWidth="1"/>
    <col min="14" max="14" width="4" style="27" customWidth="1"/>
    <col min="15" max="15" width="4.6640625" style="27" hidden="1" customWidth="1"/>
    <col min="16" max="16" width="4.44140625" style="7" customWidth="1"/>
    <col min="17" max="17" width="26.88671875" style="24" customWidth="1"/>
    <col min="18" max="18" width="8.33203125" style="9" hidden="1" customWidth="1"/>
    <col min="19" max="19" width="4.109375" style="10" customWidth="1"/>
    <col min="20" max="21" width="2.33203125" style="24" customWidth="1"/>
    <col min="22" max="22" width="3.33203125" style="24" customWidth="1"/>
    <col min="23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5.7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1.25" customHeight="1">
      <c r="A3" s="22"/>
      <c r="B3" s="22"/>
      <c r="Q3" s="28"/>
    </row>
    <row r="4" spans="1:21" ht="15.75" customHeight="1">
      <c r="C4" s="30" t="s">
        <v>2</v>
      </c>
      <c r="E4" s="31"/>
      <c r="Q4" s="32"/>
    </row>
    <row r="5" spans="1:21" ht="3.75" customHeight="1"/>
    <row r="6" spans="1:21" ht="13.8" thickBot="1">
      <c r="B6" s="33"/>
      <c r="C6" s="34"/>
      <c r="D6" s="35"/>
      <c r="E6" s="36" t="s">
        <v>16</v>
      </c>
      <c r="F6" s="37"/>
      <c r="G6" s="38"/>
    </row>
    <row r="7" spans="1:21" s="49" customFormat="1" ht="13.8" thickBot="1">
      <c r="A7" s="39" t="s">
        <v>80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6" customFormat="1" ht="13.8">
      <c r="A8" s="50">
        <v>1</v>
      </c>
      <c r="B8" s="51">
        <v>62</v>
      </c>
      <c r="C8" s="52" t="s">
        <v>65</v>
      </c>
      <c r="D8" s="53" t="s">
        <v>66</v>
      </c>
      <c r="E8" s="54" t="s">
        <v>67</v>
      </c>
      <c r="F8" s="55" t="s">
        <v>56</v>
      </c>
      <c r="G8" s="56"/>
      <c r="H8" s="55" t="s">
        <v>68</v>
      </c>
      <c r="I8" s="57">
        <v>995</v>
      </c>
      <c r="J8" s="58">
        <v>12.06</v>
      </c>
      <c r="K8" s="59">
        <v>0.1</v>
      </c>
      <c r="L8" s="60">
        <v>0.20300000000000001</v>
      </c>
      <c r="M8" s="280">
        <v>11.98</v>
      </c>
      <c r="N8" s="59">
        <v>0.5</v>
      </c>
      <c r="O8" s="62"/>
      <c r="P8" s="63" t="str">
        <f t="shared" ref="P8:P13" si="0">IF(ISBLANK(J8),"",IF(J8&gt;14.94,"",IF(J8&lt;=11.4,"TSM",IF(J8&lt;=11.84,"SM",IF(J8&lt;=12.4,"KSM",IF(J8&lt;=13.04,"I A",IF(J8&lt;=13.84,"II A",IF(J8&lt;=14.94,"III A"))))))))</f>
        <v>KSM</v>
      </c>
      <c r="Q8" s="55" t="s">
        <v>69</v>
      </c>
      <c r="R8" s="64" t="s">
        <v>70</v>
      </c>
      <c r="S8" s="65"/>
      <c r="T8" s="7"/>
      <c r="U8" s="7"/>
    </row>
    <row r="9" spans="1:21" s="66" customFormat="1" ht="13.8">
      <c r="A9" s="50">
        <v>2</v>
      </c>
      <c r="B9" s="51">
        <v>25</v>
      </c>
      <c r="C9" s="52" t="s">
        <v>34</v>
      </c>
      <c r="D9" s="53" t="s">
        <v>35</v>
      </c>
      <c r="E9" s="54" t="s">
        <v>36</v>
      </c>
      <c r="F9" s="55" t="s">
        <v>37</v>
      </c>
      <c r="G9" s="56" t="s">
        <v>23</v>
      </c>
      <c r="H9" s="55" t="s">
        <v>38</v>
      </c>
      <c r="I9" s="57">
        <f>IF(ISBLANK(J9),"",TRUNC(9.92*(J9-22)^2))</f>
        <v>968</v>
      </c>
      <c r="J9" s="58">
        <v>12.12</v>
      </c>
      <c r="K9" s="59">
        <v>0.4</v>
      </c>
      <c r="L9" s="60">
        <v>0.156</v>
      </c>
      <c r="M9" s="280">
        <v>12.23</v>
      </c>
      <c r="N9" s="59">
        <v>0.5</v>
      </c>
      <c r="O9" s="62"/>
      <c r="P9" s="63" t="str">
        <f t="shared" si="0"/>
        <v>KSM</v>
      </c>
      <c r="Q9" s="55" t="s">
        <v>39</v>
      </c>
      <c r="R9" s="64" t="s">
        <v>40</v>
      </c>
      <c r="S9" s="65"/>
      <c r="T9" s="7"/>
      <c r="U9" s="7"/>
    </row>
    <row r="10" spans="1:21" s="66" customFormat="1" ht="13.8">
      <c r="A10" s="50">
        <v>3</v>
      </c>
      <c r="B10" s="51">
        <v>12</v>
      </c>
      <c r="C10" s="52" t="s">
        <v>71</v>
      </c>
      <c r="D10" s="53" t="s">
        <v>72</v>
      </c>
      <c r="E10" s="54" t="s">
        <v>73</v>
      </c>
      <c r="F10" s="55" t="s">
        <v>22</v>
      </c>
      <c r="G10" s="56"/>
      <c r="H10" s="55" t="s">
        <v>38</v>
      </c>
      <c r="I10" s="57">
        <f>IF(ISBLANK(J10),"",TRUNC(9.92*(J10-22)^2))</f>
        <v>861</v>
      </c>
      <c r="J10" s="58">
        <v>12.68</v>
      </c>
      <c r="K10" s="59">
        <v>0.1</v>
      </c>
      <c r="L10" s="60">
        <v>0.19700000000000001</v>
      </c>
      <c r="M10" s="280">
        <v>12.69</v>
      </c>
      <c r="N10" s="59">
        <v>0.5</v>
      </c>
      <c r="O10" s="62"/>
      <c r="P10" s="63" t="str">
        <f t="shared" si="0"/>
        <v>I A</v>
      </c>
      <c r="Q10" s="55" t="s">
        <v>45</v>
      </c>
      <c r="R10" s="64" t="s">
        <v>74</v>
      </c>
      <c r="S10" s="65"/>
      <c r="T10" s="7"/>
      <c r="U10" s="7"/>
    </row>
    <row r="11" spans="1:21" s="66" customFormat="1" ht="13.8">
      <c r="A11" s="50">
        <v>4</v>
      </c>
      <c r="B11" s="51">
        <v>13</v>
      </c>
      <c r="C11" s="52" t="s">
        <v>41</v>
      </c>
      <c r="D11" s="53" t="s">
        <v>42</v>
      </c>
      <c r="E11" s="54" t="s">
        <v>43</v>
      </c>
      <c r="F11" s="55" t="s">
        <v>22</v>
      </c>
      <c r="G11" s="56" t="s">
        <v>44</v>
      </c>
      <c r="H11" s="55"/>
      <c r="I11" s="57">
        <v>852</v>
      </c>
      <c r="J11" s="58">
        <v>12.75</v>
      </c>
      <c r="K11" s="59">
        <v>0.4</v>
      </c>
      <c r="L11" s="60">
        <v>0.184</v>
      </c>
      <c r="M11" s="280">
        <v>12.73</v>
      </c>
      <c r="N11" s="59">
        <v>0.5</v>
      </c>
      <c r="O11" s="62"/>
      <c r="P11" s="63" t="str">
        <f t="shared" si="0"/>
        <v>I A</v>
      </c>
      <c r="Q11" s="55" t="s">
        <v>45</v>
      </c>
      <c r="R11" s="64" t="s">
        <v>46</v>
      </c>
      <c r="S11" s="65"/>
      <c r="T11" s="7"/>
      <c r="U11" s="7"/>
    </row>
    <row r="12" spans="1:21" s="66" customFormat="1" ht="13.8">
      <c r="A12" s="50">
        <v>5</v>
      </c>
      <c r="B12" s="51">
        <v>54</v>
      </c>
      <c r="C12" s="52" t="s">
        <v>53</v>
      </c>
      <c r="D12" s="53" t="s">
        <v>54</v>
      </c>
      <c r="E12" s="54" t="s">
        <v>55</v>
      </c>
      <c r="F12" s="55" t="s">
        <v>56</v>
      </c>
      <c r="G12" s="56" t="s">
        <v>57</v>
      </c>
      <c r="H12" s="55" t="s">
        <v>58</v>
      </c>
      <c r="I12" s="57">
        <f>IF(ISBLANK(J12),"",TRUNC(9.92*(J12-22)^2))</f>
        <v>819</v>
      </c>
      <c r="J12" s="58">
        <v>12.91</v>
      </c>
      <c r="K12" s="59">
        <v>0.1</v>
      </c>
      <c r="L12" s="60">
        <v>0.14399999999999999</v>
      </c>
      <c r="M12" s="280">
        <v>12.98</v>
      </c>
      <c r="N12" s="59">
        <v>0.5</v>
      </c>
      <c r="O12" s="62"/>
      <c r="P12" s="63" t="str">
        <f t="shared" si="0"/>
        <v>I A</v>
      </c>
      <c r="Q12" s="55" t="s">
        <v>59</v>
      </c>
      <c r="R12" s="64" t="s">
        <v>60</v>
      </c>
      <c r="S12" s="65"/>
      <c r="T12" s="7"/>
      <c r="U12" s="7"/>
    </row>
    <row r="13" spans="1:21" s="66" customFormat="1" ht="13.8">
      <c r="A13" s="50">
        <v>6</v>
      </c>
      <c r="B13" s="51">
        <v>27</v>
      </c>
      <c r="C13" s="52" t="s">
        <v>28</v>
      </c>
      <c r="D13" s="53" t="s">
        <v>29</v>
      </c>
      <c r="E13" s="54" t="s">
        <v>30</v>
      </c>
      <c r="F13" s="55" t="s">
        <v>31</v>
      </c>
      <c r="G13" s="56" t="s">
        <v>23</v>
      </c>
      <c r="H13" s="55"/>
      <c r="I13" s="57">
        <v>803</v>
      </c>
      <c r="J13" s="58">
        <v>13.11</v>
      </c>
      <c r="K13" s="59">
        <v>0.4</v>
      </c>
      <c r="L13" s="60">
        <v>0.17199999999999999</v>
      </c>
      <c r="M13" s="280">
        <v>13</v>
      </c>
      <c r="N13" s="59">
        <v>0.5</v>
      </c>
      <c r="O13" s="62"/>
      <c r="P13" s="63" t="str">
        <f t="shared" si="0"/>
        <v>II A</v>
      </c>
      <c r="Q13" s="55" t="s">
        <v>32</v>
      </c>
      <c r="R13" s="64" t="s">
        <v>33</v>
      </c>
      <c r="S13" s="65"/>
      <c r="T13" s="7"/>
      <c r="U13" s="7"/>
    </row>
    <row r="14" spans="1:21" s="66" customFormat="1" ht="13.8">
      <c r="A14" s="50">
        <v>7</v>
      </c>
      <c r="B14" s="51">
        <v>72</v>
      </c>
      <c r="C14" s="52" t="s">
        <v>75</v>
      </c>
      <c r="D14" s="53" t="s">
        <v>76</v>
      </c>
      <c r="E14" s="54" t="s">
        <v>77</v>
      </c>
      <c r="F14" s="55" t="s">
        <v>56</v>
      </c>
      <c r="G14" s="56" t="s">
        <v>57</v>
      </c>
      <c r="H14" s="55"/>
      <c r="I14" s="57">
        <f t="shared" ref="I14:I15" si="1">IF(ISBLANK(J14),"",TRUNC(9.92*(J14-22)^2))</f>
        <v>805</v>
      </c>
      <c r="J14" s="58">
        <v>12.99</v>
      </c>
      <c r="K14" s="59">
        <v>0.1</v>
      </c>
      <c r="L14" s="60">
        <v>0.156</v>
      </c>
      <c r="M14" s="280" t="s">
        <v>25</v>
      </c>
      <c r="N14" s="59"/>
      <c r="O14" s="62"/>
      <c r="P14" s="63" t="str">
        <f t="shared" ref="P14:P15" si="2">IF(ISBLANK(J14),"",IF(J14&gt;14.94,"",IF(J14&lt;=11.4,"TSM",IF(J14&lt;=11.84,"SM",IF(J14&lt;=12.4,"KSM",IF(J14&lt;=13.04,"I A",IF(J14&lt;=13.84,"II A",IF(J14&lt;=14.94,"III A"))))))))</f>
        <v>I A</v>
      </c>
      <c r="Q14" s="55" t="s">
        <v>78</v>
      </c>
      <c r="R14" s="64" t="s">
        <v>79</v>
      </c>
      <c r="S14" s="65"/>
      <c r="T14" s="7"/>
      <c r="U14" s="7"/>
    </row>
    <row r="15" spans="1:21" s="66" customFormat="1" ht="14.4" thickBot="1">
      <c r="A15" s="50">
        <v>8</v>
      </c>
      <c r="B15" s="51">
        <v>2</v>
      </c>
      <c r="C15" s="52" t="s">
        <v>47</v>
      </c>
      <c r="D15" s="53" t="s">
        <v>48</v>
      </c>
      <c r="E15" s="54" t="s">
        <v>49</v>
      </c>
      <c r="F15" s="55" t="s">
        <v>50</v>
      </c>
      <c r="G15" s="56" t="s">
        <v>51</v>
      </c>
      <c r="H15" s="55"/>
      <c r="I15" s="57">
        <f t="shared" si="1"/>
        <v>750</v>
      </c>
      <c r="J15" s="58">
        <v>13.3</v>
      </c>
      <c r="K15" s="59">
        <v>0.4</v>
      </c>
      <c r="L15" s="60">
        <v>0.22700000000000001</v>
      </c>
      <c r="M15" s="280" t="s">
        <v>25</v>
      </c>
      <c r="N15" s="59"/>
      <c r="O15" s="62"/>
      <c r="P15" s="63" t="str">
        <f t="shared" si="2"/>
        <v>II A</v>
      </c>
      <c r="Q15" s="55" t="s">
        <v>52</v>
      </c>
      <c r="R15" s="64"/>
      <c r="S15" s="65"/>
      <c r="T15" s="7"/>
      <c r="U15" s="7"/>
    </row>
    <row r="16" spans="1:21" s="49" customFormat="1" ht="13.8" thickBot="1">
      <c r="A16" s="39" t="s">
        <v>80</v>
      </c>
      <c r="B16" s="40" t="s">
        <v>5</v>
      </c>
      <c r="C16" s="41" t="s">
        <v>6</v>
      </c>
      <c r="D16" s="42" t="s">
        <v>7</v>
      </c>
      <c r="E16" s="43" t="s">
        <v>8</v>
      </c>
      <c r="F16" s="44" t="s">
        <v>9</v>
      </c>
      <c r="G16" s="44" t="s">
        <v>10</v>
      </c>
      <c r="H16" s="44" t="s">
        <v>11</v>
      </c>
      <c r="I16" s="43" t="s">
        <v>12</v>
      </c>
      <c r="J16" s="45" t="s">
        <v>13</v>
      </c>
      <c r="K16" s="44" t="s">
        <v>14</v>
      </c>
      <c r="L16" s="44" t="s">
        <v>15</v>
      </c>
      <c r="M16" s="44" t="s">
        <v>16</v>
      </c>
      <c r="N16" s="44" t="s">
        <v>14</v>
      </c>
      <c r="O16" s="44" t="s">
        <v>15</v>
      </c>
      <c r="P16" s="46" t="s">
        <v>17</v>
      </c>
      <c r="Q16" s="47" t="s">
        <v>18</v>
      </c>
      <c r="R16" s="48"/>
      <c r="S16" s="48"/>
    </row>
    <row r="17" spans="1:21" s="66" customFormat="1" ht="13.8">
      <c r="A17" s="50">
        <v>9</v>
      </c>
      <c r="B17" s="51">
        <v>14</v>
      </c>
      <c r="C17" s="52" t="s">
        <v>61</v>
      </c>
      <c r="D17" s="53" t="s">
        <v>62</v>
      </c>
      <c r="E17" s="54" t="s">
        <v>63</v>
      </c>
      <c r="F17" s="55" t="s">
        <v>22</v>
      </c>
      <c r="G17" s="56" t="s">
        <v>44</v>
      </c>
      <c r="H17" s="55"/>
      <c r="I17" s="57">
        <f>IF(ISBLANK(J17),"",TRUNC(9.92*(J17-22)^2))</f>
        <v>693</v>
      </c>
      <c r="J17" s="58">
        <v>13.64</v>
      </c>
      <c r="K17" s="59">
        <v>0.1</v>
      </c>
      <c r="L17" s="60">
        <v>0.159</v>
      </c>
      <c r="M17" s="61"/>
      <c r="N17" s="59"/>
      <c r="O17" s="62"/>
      <c r="P17" s="63" t="str">
        <f>IF(ISBLANK(J17),"",IF(J17&gt;14.94,"",IF(J17&lt;=11.4,"TSM",IF(J17&lt;=11.84,"SM",IF(J17&lt;=12.4,"KSM",IF(J17&lt;=13.04,"I A",IF(J17&lt;=13.84,"II A",IF(J17&lt;=14.94,"III A"))))))))</f>
        <v>II A</v>
      </c>
      <c r="Q17" s="55" t="s">
        <v>45</v>
      </c>
      <c r="R17" s="64" t="s">
        <v>64</v>
      </c>
      <c r="S17" s="65"/>
      <c r="T17" s="7"/>
      <c r="U17" s="7"/>
    </row>
  </sheetData>
  <sortState ref="A8:V13">
    <sortCondition ref="M8:M13"/>
  </sortState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24"/>
  <sheetViews>
    <sheetView topLeftCell="A4" workbookViewId="0">
      <selection activeCell="E29" sqref="E29"/>
    </sheetView>
  </sheetViews>
  <sheetFormatPr defaultColWidth="9.109375" defaultRowHeight="13.2"/>
  <cols>
    <col min="1" max="1" width="5.109375" style="29" customWidth="1"/>
    <col min="2" max="2" width="4.33203125" style="29" customWidth="1"/>
    <col min="3" max="3" width="11.33203125" style="23" customWidth="1"/>
    <col min="4" max="4" width="13.33203125" style="24" customWidth="1"/>
    <col min="5" max="5" width="9" style="25" customWidth="1"/>
    <col min="6" max="6" width="13.109375" style="24" customWidth="1"/>
    <col min="7" max="7" width="8.33203125" style="26" customWidth="1"/>
    <col min="8" max="8" width="8.44140625" style="24" customWidth="1"/>
    <col min="9" max="9" width="5.44140625" style="7" customWidth="1"/>
    <col min="10" max="10" width="6.44140625" style="27" customWidth="1"/>
    <col min="11" max="11" width="4" style="27" customWidth="1"/>
    <col min="12" max="12" width="6" style="27" customWidth="1"/>
    <col min="13" max="13" width="6" style="27" hidden="1" customWidth="1"/>
    <col min="14" max="14" width="4" style="27" hidden="1" customWidth="1"/>
    <col min="15" max="15" width="4.6640625" style="27" hidden="1" customWidth="1"/>
    <col min="16" max="16" width="4.44140625" style="7" customWidth="1"/>
    <col min="17" max="17" width="26.5546875" style="24" customWidth="1"/>
    <col min="18" max="18" width="6.88671875" style="9" customWidth="1"/>
    <col min="19" max="19" width="4.109375" style="10" customWidth="1"/>
    <col min="20" max="21" width="2.33203125" style="24" customWidth="1"/>
    <col min="22" max="22" width="3.33203125" style="24" customWidth="1"/>
    <col min="23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5" customHeight="1">
      <c r="A3" s="22"/>
      <c r="B3" s="22"/>
      <c r="Q3" s="28"/>
    </row>
    <row r="4" spans="1:21" ht="15.75" customHeight="1">
      <c r="C4" s="30" t="s">
        <v>109</v>
      </c>
      <c r="E4" s="31"/>
      <c r="Q4" s="32"/>
    </row>
    <row r="5" spans="1:21" ht="3.75" customHeight="1"/>
    <row r="6" spans="1:21" ht="13.8" thickBot="1">
      <c r="B6" s="33"/>
      <c r="C6" s="34"/>
      <c r="D6" s="35">
        <v>1</v>
      </c>
      <c r="E6" s="36" t="s">
        <v>3</v>
      </c>
      <c r="F6" s="37">
        <v>2</v>
      </c>
      <c r="G6" s="38"/>
    </row>
    <row r="7" spans="1:21" s="49" customFormat="1" ht="13.8" thickBot="1">
      <c r="A7" s="39" t="s">
        <v>4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6" customFormat="1" ht="13.8">
      <c r="A8" s="50">
        <v>1</v>
      </c>
      <c r="B8" s="51"/>
      <c r="C8" s="52"/>
      <c r="D8" s="53"/>
      <c r="E8" s="54"/>
      <c r="F8" s="55"/>
      <c r="G8" s="56"/>
      <c r="H8" s="55"/>
      <c r="I8" s="57"/>
      <c r="J8" s="118"/>
      <c r="K8" s="59"/>
      <c r="L8" s="62"/>
      <c r="M8" s="61"/>
      <c r="N8" s="59"/>
      <c r="O8" s="62"/>
      <c r="P8" s="63"/>
      <c r="Q8" s="55"/>
      <c r="R8" s="64"/>
      <c r="S8" s="65"/>
      <c r="T8" s="7"/>
      <c r="U8" s="7"/>
    </row>
    <row r="9" spans="1:21" s="66" customFormat="1" ht="13.8">
      <c r="A9" s="50">
        <v>2</v>
      </c>
      <c r="B9" s="51">
        <v>52</v>
      </c>
      <c r="C9" s="52" t="s">
        <v>95</v>
      </c>
      <c r="D9" s="53" t="s">
        <v>110</v>
      </c>
      <c r="E9" s="54" t="s">
        <v>111</v>
      </c>
      <c r="F9" s="55" t="s">
        <v>56</v>
      </c>
      <c r="G9" s="56" t="s">
        <v>112</v>
      </c>
      <c r="H9" s="55"/>
      <c r="I9" s="57">
        <f t="shared" ref="I9:I14" si="0">IF(ISBLANK(J9),"",TRUNC(24.63*(J9-17)^2))</f>
        <v>444</v>
      </c>
      <c r="J9" s="118">
        <v>12.75</v>
      </c>
      <c r="K9" s="59">
        <v>-1.3</v>
      </c>
      <c r="L9" s="62">
        <v>0.191</v>
      </c>
      <c r="M9" s="61"/>
      <c r="N9" s="59"/>
      <c r="O9" s="62"/>
      <c r="P9" s="63" t="str">
        <f t="shared" ref="P9:P14" si="1">IF(ISBLANK(J9),"",IF(J9&gt;13.14,"",IF(J9&lt;=10.28,"TSM",IF(J9&lt;=10.58,"SM",IF(J9&lt;=10.9,"KSM",IF(J9&lt;=11.35,"I A",IF(J9&lt;=12,"II A",IF(J9&lt;=13.14,"III A"))))))))</f>
        <v>III A</v>
      </c>
      <c r="Q9" s="55" t="s">
        <v>113</v>
      </c>
      <c r="R9" s="64"/>
      <c r="S9" s="65"/>
      <c r="T9" s="7"/>
      <c r="U9" s="7"/>
    </row>
    <row r="10" spans="1:21" s="66" customFormat="1" ht="13.8">
      <c r="A10" s="50">
        <v>3</v>
      </c>
      <c r="B10" s="51">
        <v>53</v>
      </c>
      <c r="C10" s="52" t="s">
        <v>114</v>
      </c>
      <c r="D10" s="53" t="s">
        <v>115</v>
      </c>
      <c r="E10" s="54" t="s">
        <v>116</v>
      </c>
      <c r="F10" s="55" t="s">
        <v>56</v>
      </c>
      <c r="G10" s="56" t="s">
        <v>112</v>
      </c>
      <c r="H10" s="55"/>
      <c r="I10" s="57">
        <f t="shared" si="0"/>
        <v>414</v>
      </c>
      <c r="J10" s="118">
        <v>12.9</v>
      </c>
      <c r="K10" s="59">
        <v>-1.3</v>
      </c>
      <c r="L10" s="62">
        <v>0.189</v>
      </c>
      <c r="M10" s="61"/>
      <c r="N10" s="59"/>
      <c r="O10" s="62"/>
      <c r="P10" s="63" t="str">
        <f t="shared" si="1"/>
        <v>III A</v>
      </c>
      <c r="Q10" s="55" t="s">
        <v>113</v>
      </c>
      <c r="R10" s="64"/>
      <c r="S10" s="65"/>
      <c r="T10" s="7"/>
      <c r="U10" s="7"/>
    </row>
    <row r="11" spans="1:21" s="66" customFormat="1" ht="13.8">
      <c r="A11" s="50">
        <v>4</v>
      </c>
      <c r="B11" s="51">
        <v>58</v>
      </c>
      <c r="C11" s="52" t="s">
        <v>117</v>
      </c>
      <c r="D11" s="53" t="s">
        <v>118</v>
      </c>
      <c r="E11" s="54" t="s">
        <v>119</v>
      </c>
      <c r="F11" s="55" t="s">
        <v>56</v>
      </c>
      <c r="G11" s="56"/>
      <c r="H11" s="55" t="s">
        <v>68</v>
      </c>
      <c r="I11" s="57">
        <f t="shared" si="0"/>
        <v>848</v>
      </c>
      <c r="J11" s="118">
        <v>11.13</v>
      </c>
      <c r="K11" s="59">
        <v>-1.3</v>
      </c>
      <c r="L11" s="62">
        <v>0.14599999999999999</v>
      </c>
      <c r="M11" s="61"/>
      <c r="N11" s="59"/>
      <c r="O11" s="62"/>
      <c r="P11" s="63" t="str">
        <f t="shared" si="1"/>
        <v>I A</v>
      </c>
      <c r="Q11" s="55" t="s">
        <v>120</v>
      </c>
      <c r="R11" s="64" t="s">
        <v>121</v>
      </c>
      <c r="S11" s="65"/>
      <c r="T11" s="7"/>
      <c r="U11" s="7"/>
    </row>
    <row r="12" spans="1:21" s="66" customFormat="1" ht="13.8">
      <c r="A12" s="50">
        <v>5</v>
      </c>
      <c r="B12" s="51">
        <v>17</v>
      </c>
      <c r="C12" s="52" t="s">
        <v>122</v>
      </c>
      <c r="D12" s="53" t="s">
        <v>123</v>
      </c>
      <c r="E12" s="54" t="s">
        <v>124</v>
      </c>
      <c r="F12" s="55" t="s">
        <v>22</v>
      </c>
      <c r="G12" s="56" t="s">
        <v>125</v>
      </c>
      <c r="H12" s="55" t="s">
        <v>126</v>
      </c>
      <c r="I12" s="57">
        <f t="shared" si="0"/>
        <v>871</v>
      </c>
      <c r="J12" s="118">
        <v>11.05</v>
      </c>
      <c r="K12" s="59">
        <v>-1.3</v>
      </c>
      <c r="L12" s="62">
        <v>0.161</v>
      </c>
      <c r="M12" s="61"/>
      <c r="N12" s="59"/>
      <c r="O12" s="62"/>
      <c r="P12" s="63" t="str">
        <f t="shared" si="1"/>
        <v>I A</v>
      </c>
      <c r="Q12" s="55" t="s">
        <v>127</v>
      </c>
      <c r="R12" s="64" t="s">
        <v>128</v>
      </c>
      <c r="S12" s="65"/>
      <c r="T12" s="7"/>
      <c r="U12" s="7"/>
    </row>
    <row r="13" spans="1:21" s="66" customFormat="1" ht="13.8">
      <c r="A13" s="50">
        <v>6</v>
      </c>
      <c r="B13" s="51">
        <v>55</v>
      </c>
      <c r="C13" s="52" t="s">
        <v>129</v>
      </c>
      <c r="D13" s="53" t="s">
        <v>130</v>
      </c>
      <c r="E13" s="54" t="s">
        <v>131</v>
      </c>
      <c r="F13" s="55" t="s">
        <v>56</v>
      </c>
      <c r="G13" s="56" t="s">
        <v>132</v>
      </c>
      <c r="H13" s="55" t="s">
        <v>58</v>
      </c>
      <c r="I13" s="57">
        <f t="shared" si="0"/>
        <v>800</v>
      </c>
      <c r="J13" s="118">
        <v>11.3</v>
      </c>
      <c r="K13" s="59">
        <v>-1.3</v>
      </c>
      <c r="L13" s="62">
        <v>0.16</v>
      </c>
      <c r="M13" s="61"/>
      <c r="N13" s="59"/>
      <c r="O13" s="62"/>
      <c r="P13" s="63" t="str">
        <f t="shared" si="1"/>
        <v>I A</v>
      </c>
      <c r="Q13" s="55" t="s">
        <v>59</v>
      </c>
      <c r="R13" s="64">
        <v>10.88</v>
      </c>
      <c r="S13" s="65"/>
      <c r="T13" s="7"/>
      <c r="U13" s="7"/>
    </row>
    <row r="14" spans="1:21" s="66" customFormat="1" ht="13.8">
      <c r="A14" s="50">
        <v>7</v>
      </c>
      <c r="B14" s="51">
        <v>3</v>
      </c>
      <c r="C14" s="52" t="s">
        <v>133</v>
      </c>
      <c r="D14" s="53" t="s">
        <v>134</v>
      </c>
      <c r="E14" s="54" t="s">
        <v>135</v>
      </c>
      <c r="F14" s="55" t="s">
        <v>50</v>
      </c>
      <c r="G14" s="56" t="s">
        <v>51</v>
      </c>
      <c r="H14" s="55"/>
      <c r="I14" s="57">
        <f t="shared" si="0"/>
        <v>663</v>
      </c>
      <c r="J14" s="118">
        <v>11.81</v>
      </c>
      <c r="K14" s="59">
        <v>-1.3</v>
      </c>
      <c r="L14" s="62">
        <v>0.157</v>
      </c>
      <c r="M14" s="61"/>
      <c r="N14" s="59"/>
      <c r="O14" s="62"/>
      <c r="P14" s="63" t="str">
        <f t="shared" si="1"/>
        <v>II A</v>
      </c>
      <c r="Q14" s="55" t="s">
        <v>52</v>
      </c>
      <c r="R14" s="64"/>
      <c r="S14" s="65"/>
      <c r="T14" s="7"/>
      <c r="U14" s="7"/>
    </row>
    <row r="15" spans="1:21" ht="3.75" customHeight="1"/>
    <row r="16" spans="1:21" ht="13.8" thickBot="1">
      <c r="B16" s="33"/>
      <c r="C16" s="34"/>
      <c r="D16" s="35">
        <v>2</v>
      </c>
      <c r="E16" s="36" t="s">
        <v>3</v>
      </c>
      <c r="F16" s="37">
        <v>2</v>
      </c>
      <c r="G16" s="38"/>
    </row>
    <row r="17" spans="1:21" s="49" customFormat="1" ht="13.8" thickBot="1">
      <c r="A17" s="39" t="s">
        <v>4</v>
      </c>
      <c r="B17" s="40" t="s">
        <v>5</v>
      </c>
      <c r="C17" s="41" t="s">
        <v>6</v>
      </c>
      <c r="D17" s="42" t="s">
        <v>7</v>
      </c>
      <c r="E17" s="43" t="s">
        <v>8</v>
      </c>
      <c r="F17" s="44" t="s">
        <v>9</v>
      </c>
      <c r="G17" s="44" t="s">
        <v>10</v>
      </c>
      <c r="H17" s="44" t="s">
        <v>11</v>
      </c>
      <c r="I17" s="43" t="s">
        <v>12</v>
      </c>
      <c r="J17" s="45" t="s">
        <v>13</v>
      </c>
      <c r="K17" s="44" t="s">
        <v>14</v>
      </c>
      <c r="L17" s="44" t="s">
        <v>15</v>
      </c>
      <c r="M17" s="44" t="s">
        <v>16</v>
      </c>
      <c r="N17" s="44" t="s">
        <v>14</v>
      </c>
      <c r="O17" s="44" t="s">
        <v>15</v>
      </c>
      <c r="P17" s="46" t="s">
        <v>17</v>
      </c>
      <c r="Q17" s="47" t="s">
        <v>18</v>
      </c>
      <c r="R17" s="48"/>
      <c r="S17" s="48"/>
    </row>
    <row r="18" spans="1:21" s="66" customFormat="1" ht="13.8">
      <c r="A18" s="50">
        <v>1</v>
      </c>
      <c r="B18" s="51"/>
      <c r="C18" s="52"/>
      <c r="D18" s="53"/>
      <c r="E18" s="54"/>
      <c r="F18" s="55"/>
      <c r="G18" s="56"/>
      <c r="H18" s="55"/>
      <c r="I18" s="57"/>
      <c r="J18" s="118"/>
      <c r="K18" s="59"/>
      <c r="L18" s="62"/>
      <c r="M18" s="61"/>
      <c r="N18" s="59"/>
      <c r="O18" s="62"/>
      <c r="P18" s="63"/>
      <c r="Q18" s="55"/>
      <c r="R18" s="64"/>
      <c r="S18" s="65"/>
      <c r="T18" s="7"/>
      <c r="U18" s="7"/>
    </row>
    <row r="19" spans="1:21" s="66" customFormat="1" ht="13.8">
      <c r="A19" s="50">
        <v>2</v>
      </c>
      <c r="B19" s="51"/>
      <c r="C19" s="52"/>
      <c r="D19" s="53"/>
      <c r="E19" s="54"/>
      <c r="F19" s="55"/>
      <c r="G19" s="56"/>
      <c r="H19" s="55"/>
      <c r="I19" s="57" t="str">
        <f t="shared" ref="I19:I24" si="2">IF(ISBLANK(J19),"",TRUNC(24.63*(J19-17)^2))</f>
        <v/>
      </c>
      <c r="J19" s="118"/>
      <c r="K19" s="59"/>
      <c r="L19" s="62"/>
      <c r="M19" s="61"/>
      <c r="N19" s="59"/>
      <c r="O19" s="62"/>
      <c r="P19" s="63" t="str">
        <f t="shared" ref="P19:P24" si="3">IF(ISBLANK(J19),"",IF(J19&gt;13.14,"",IF(J19&lt;=10.28,"TSM",IF(J19&lt;=10.58,"SM",IF(J19&lt;=10.9,"KSM",IF(J19&lt;=11.35,"I A",IF(J19&lt;=12,"II A",IF(J19&lt;=13.14,"III A"))))))))</f>
        <v/>
      </c>
      <c r="Q19" s="55"/>
      <c r="R19" s="64"/>
      <c r="S19" s="65"/>
      <c r="T19" s="7"/>
      <c r="U19" s="7"/>
    </row>
    <row r="20" spans="1:21" s="66" customFormat="1" ht="13.8">
      <c r="A20" s="50">
        <v>3</v>
      </c>
      <c r="B20" s="51">
        <v>5</v>
      </c>
      <c r="C20" s="52" t="s">
        <v>136</v>
      </c>
      <c r="D20" s="53" t="s">
        <v>137</v>
      </c>
      <c r="E20" s="54" t="s">
        <v>138</v>
      </c>
      <c r="F20" s="55" t="s">
        <v>139</v>
      </c>
      <c r="G20" s="56" t="s">
        <v>140</v>
      </c>
      <c r="H20" s="55"/>
      <c r="I20" s="57">
        <f t="shared" si="2"/>
        <v>742</v>
      </c>
      <c r="J20" s="118">
        <v>11.51</v>
      </c>
      <c r="K20" s="59">
        <v>2.1</v>
      </c>
      <c r="L20" s="62">
        <v>0.152</v>
      </c>
      <c r="M20" s="61"/>
      <c r="N20" s="59"/>
      <c r="O20" s="62"/>
      <c r="P20" s="63" t="str">
        <f t="shared" si="3"/>
        <v>II A</v>
      </c>
      <c r="Q20" s="55" t="s">
        <v>141</v>
      </c>
      <c r="R20" s="64" t="s">
        <v>142</v>
      </c>
      <c r="S20" s="65"/>
      <c r="T20" s="7"/>
      <c r="U20" s="7"/>
    </row>
    <row r="21" spans="1:21" s="66" customFormat="1" ht="13.8">
      <c r="A21" s="50">
        <v>4</v>
      </c>
      <c r="B21" s="51">
        <v>63</v>
      </c>
      <c r="C21" s="52" t="s">
        <v>143</v>
      </c>
      <c r="D21" s="53" t="s">
        <v>144</v>
      </c>
      <c r="E21" s="54" t="s">
        <v>145</v>
      </c>
      <c r="F21" s="55" t="s">
        <v>56</v>
      </c>
      <c r="G21" s="56"/>
      <c r="H21" s="55" t="s">
        <v>68</v>
      </c>
      <c r="I21" s="57"/>
      <c r="J21" s="118" t="s">
        <v>146</v>
      </c>
      <c r="K21" s="59"/>
      <c r="L21" s="62">
        <v>-2.4E-2</v>
      </c>
      <c r="M21" s="61"/>
      <c r="N21" s="59"/>
      <c r="O21" s="62"/>
      <c r="P21" s="63" t="str">
        <f t="shared" si="3"/>
        <v/>
      </c>
      <c r="Q21" s="55" t="s">
        <v>147</v>
      </c>
      <c r="R21" s="64" t="s">
        <v>148</v>
      </c>
      <c r="S21" s="65"/>
      <c r="T21" s="7"/>
      <c r="U21" s="7"/>
    </row>
    <row r="22" spans="1:21" s="66" customFormat="1" ht="13.8">
      <c r="A22" s="50">
        <v>5</v>
      </c>
      <c r="B22" s="51">
        <v>60</v>
      </c>
      <c r="C22" s="52" t="s">
        <v>149</v>
      </c>
      <c r="D22" s="53" t="s">
        <v>150</v>
      </c>
      <c r="E22" s="54" t="s">
        <v>151</v>
      </c>
      <c r="F22" s="55" t="s">
        <v>56</v>
      </c>
      <c r="G22" s="56"/>
      <c r="H22" s="55" t="s">
        <v>68</v>
      </c>
      <c r="I22" s="57">
        <f t="shared" si="2"/>
        <v>934</v>
      </c>
      <c r="J22" s="118">
        <v>10.84</v>
      </c>
      <c r="K22" s="59">
        <v>2.1</v>
      </c>
      <c r="L22" s="62">
        <v>0.13400000000000001</v>
      </c>
      <c r="M22" s="61"/>
      <c r="N22" s="59"/>
      <c r="O22" s="62"/>
      <c r="P22" s="63" t="str">
        <f t="shared" si="3"/>
        <v>KSM</v>
      </c>
      <c r="Q22" s="55" t="s">
        <v>120</v>
      </c>
      <c r="R22" s="64" t="s">
        <v>152</v>
      </c>
      <c r="S22" s="65"/>
      <c r="T22" s="7"/>
      <c r="U22" s="7"/>
    </row>
    <row r="23" spans="1:21" s="66" customFormat="1" ht="13.8">
      <c r="A23" s="50">
        <v>6</v>
      </c>
      <c r="B23" s="51">
        <v>59</v>
      </c>
      <c r="C23" s="52" t="s">
        <v>153</v>
      </c>
      <c r="D23" s="53" t="s">
        <v>154</v>
      </c>
      <c r="E23" s="54" t="s">
        <v>155</v>
      </c>
      <c r="F23" s="55" t="s">
        <v>56</v>
      </c>
      <c r="G23" s="56"/>
      <c r="H23" s="55" t="s">
        <v>68</v>
      </c>
      <c r="I23" s="57">
        <f t="shared" si="2"/>
        <v>834</v>
      </c>
      <c r="J23" s="118">
        <v>11.18</v>
      </c>
      <c r="K23" s="59">
        <v>2.1</v>
      </c>
      <c r="L23" s="62">
        <v>0.14000000000000001</v>
      </c>
      <c r="M23" s="61"/>
      <c r="N23" s="59"/>
      <c r="O23" s="62"/>
      <c r="P23" s="63" t="str">
        <f t="shared" si="3"/>
        <v>I A</v>
      </c>
      <c r="Q23" s="55" t="s">
        <v>120</v>
      </c>
      <c r="R23" s="64" t="s">
        <v>156</v>
      </c>
      <c r="S23" s="65"/>
      <c r="T23" s="7"/>
      <c r="U23" s="7"/>
    </row>
    <row r="24" spans="1:21" s="66" customFormat="1" ht="13.8">
      <c r="A24" s="50">
        <v>7</v>
      </c>
      <c r="B24" s="51">
        <v>1</v>
      </c>
      <c r="C24" s="52" t="s">
        <v>157</v>
      </c>
      <c r="D24" s="53" t="s">
        <v>158</v>
      </c>
      <c r="E24" s="54" t="s">
        <v>159</v>
      </c>
      <c r="F24" s="55" t="s">
        <v>50</v>
      </c>
      <c r="G24" s="56" t="s">
        <v>160</v>
      </c>
      <c r="H24" s="55"/>
      <c r="I24" s="57">
        <f t="shared" si="2"/>
        <v>803</v>
      </c>
      <c r="J24" s="118">
        <v>11.29</v>
      </c>
      <c r="K24" s="59">
        <v>2.1</v>
      </c>
      <c r="L24" s="62">
        <v>0.2</v>
      </c>
      <c r="M24" s="61"/>
      <c r="N24" s="59"/>
      <c r="O24" s="62"/>
      <c r="P24" s="63" t="str">
        <f t="shared" si="3"/>
        <v>I A</v>
      </c>
      <c r="Q24" s="55" t="s">
        <v>161</v>
      </c>
      <c r="R24" s="64" t="s">
        <v>162</v>
      </c>
      <c r="S24" s="65"/>
      <c r="T24" s="7"/>
      <c r="U24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9"/>
  <sheetViews>
    <sheetView tabSelected="1" workbookViewId="0">
      <selection activeCell="AB11" sqref="AB11"/>
    </sheetView>
  </sheetViews>
  <sheetFormatPr defaultColWidth="9.109375" defaultRowHeight="13.2"/>
  <cols>
    <col min="1" max="1" width="5.109375" style="29" customWidth="1"/>
    <col min="2" max="2" width="4.33203125" style="29" customWidth="1"/>
    <col min="3" max="3" width="11.33203125" style="23" customWidth="1"/>
    <col min="4" max="4" width="13.33203125" style="24" customWidth="1"/>
    <col min="5" max="5" width="9" style="25" customWidth="1"/>
    <col min="6" max="6" width="13.109375" style="24" customWidth="1"/>
    <col min="7" max="7" width="8.33203125" style="26" customWidth="1"/>
    <col min="8" max="8" width="8.44140625" style="24" customWidth="1"/>
    <col min="9" max="9" width="5.44140625" style="7" customWidth="1"/>
    <col min="10" max="10" width="6.44140625" style="27" customWidth="1"/>
    <col min="11" max="11" width="4" style="27" customWidth="1"/>
    <col min="12" max="13" width="6" style="27" customWidth="1"/>
    <col min="14" max="14" width="4" style="27" customWidth="1"/>
    <col min="15" max="15" width="4.6640625" style="27" hidden="1" customWidth="1"/>
    <col min="16" max="16" width="4.44140625" style="7" customWidth="1"/>
    <col min="17" max="17" width="26.5546875" style="24" customWidth="1"/>
    <col min="18" max="18" width="6.88671875" style="9" hidden="1" customWidth="1"/>
    <col min="19" max="19" width="4.109375" style="10" customWidth="1"/>
    <col min="20" max="21" width="2.33203125" style="24" customWidth="1"/>
    <col min="22" max="22" width="3.33203125" style="24" customWidth="1"/>
    <col min="23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5" customHeight="1">
      <c r="A3" s="22"/>
      <c r="B3" s="22"/>
      <c r="Q3" s="28"/>
    </row>
    <row r="4" spans="1:21" ht="15.75" customHeight="1">
      <c r="C4" s="30" t="s">
        <v>109</v>
      </c>
      <c r="E4" s="31"/>
      <c r="Q4" s="32"/>
    </row>
    <row r="5" spans="1:21" ht="3.75" customHeight="1"/>
    <row r="6" spans="1:21" ht="13.8" thickBot="1">
      <c r="B6" s="33"/>
      <c r="C6" s="34"/>
      <c r="D6" s="35"/>
      <c r="E6" s="36" t="s">
        <v>16</v>
      </c>
      <c r="F6" s="37"/>
      <c r="G6" s="38"/>
    </row>
    <row r="7" spans="1:21" s="49" customFormat="1" ht="13.8" thickBot="1">
      <c r="A7" s="39" t="s">
        <v>80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6" customFormat="1" ht="13.8">
      <c r="A8" s="50">
        <v>1</v>
      </c>
      <c r="B8" s="51">
        <v>60</v>
      </c>
      <c r="C8" s="52" t="s">
        <v>149</v>
      </c>
      <c r="D8" s="53" t="s">
        <v>150</v>
      </c>
      <c r="E8" s="54" t="s">
        <v>151</v>
      </c>
      <c r="F8" s="55" t="s">
        <v>56</v>
      </c>
      <c r="G8" s="56"/>
      <c r="H8" s="55" t="s">
        <v>68</v>
      </c>
      <c r="I8" s="57">
        <f>IF(ISBLANK(J8),"",TRUNC(24.63*(J8-17)^2))</f>
        <v>934</v>
      </c>
      <c r="J8" s="118">
        <v>10.84</v>
      </c>
      <c r="K8" s="59">
        <v>2.1</v>
      </c>
      <c r="L8" s="62">
        <v>0.13400000000000001</v>
      </c>
      <c r="M8" s="280">
        <v>10.84</v>
      </c>
      <c r="N8" s="59">
        <v>0.1</v>
      </c>
      <c r="O8" s="62"/>
      <c r="P8" s="63" t="str">
        <f t="shared" ref="P8:P15" si="0">IF(ISBLANK(J8),"",IF(J8&gt;13.14,"",IF(J8&lt;=10.28,"TSM",IF(J8&lt;=10.58,"SM",IF(J8&lt;=10.9,"KSM",IF(J8&lt;=11.35,"I A",IF(J8&lt;=12,"II A",IF(J8&lt;=13.14,"III A"))))))))</f>
        <v>KSM</v>
      </c>
      <c r="Q8" s="55" t="s">
        <v>120</v>
      </c>
      <c r="R8" s="64" t="s">
        <v>152</v>
      </c>
      <c r="S8" s="65"/>
      <c r="T8" s="7"/>
      <c r="U8" s="7"/>
    </row>
    <row r="9" spans="1:21" s="66" customFormat="1" ht="13.8">
      <c r="A9" s="50">
        <v>2</v>
      </c>
      <c r="B9" s="51">
        <v>17</v>
      </c>
      <c r="C9" s="52" t="s">
        <v>122</v>
      </c>
      <c r="D9" s="53" t="s">
        <v>123</v>
      </c>
      <c r="E9" s="54" t="s">
        <v>124</v>
      </c>
      <c r="F9" s="55" t="s">
        <v>22</v>
      </c>
      <c r="G9" s="56" t="s">
        <v>125</v>
      </c>
      <c r="H9" s="55" t="s">
        <v>126</v>
      </c>
      <c r="I9" s="57">
        <v>925</v>
      </c>
      <c r="J9" s="118">
        <v>11.05</v>
      </c>
      <c r="K9" s="59">
        <v>-1.3</v>
      </c>
      <c r="L9" s="62">
        <v>0.161</v>
      </c>
      <c r="M9" s="280">
        <v>10.87</v>
      </c>
      <c r="N9" s="59">
        <v>0.1</v>
      </c>
      <c r="O9" s="62"/>
      <c r="P9" s="63" t="s">
        <v>163</v>
      </c>
      <c r="Q9" s="55" t="s">
        <v>127</v>
      </c>
      <c r="R9" s="64" t="s">
        <v>128</v>
      </c>
      <c r="S9" s="65"/>
      <c r="T9" s="7"/>
      <c r="U9" s="7"/>
    </row>
    <row r="10" spans="1:21" s="66" customFormat="1" ht="13.8">
      <c r="A10" s="50">
        <v>3</v>
      </c>
      <c r="B10" s="51">
        <v>58</v>
      </c>
      <c r="C10" s="52" t="s">
        <v>117</v>
      </c>
      <c r="D10" s="53" t="s">
        <v>118</v>
      </c>
      <c r="E10" s="54" t="s">
        <v>119</v>
      </c>
      <c r="F10" s="55" t="s">
        <v>56</v>
      </c>
      <c r="G10" s="56"/>
      <c r="H10" s="55" t="s">
        <v>68</v>
      </c>
      <c r="I10" s="57">
        <v>910</v>
      </c>
      <c r="J10" s="118">
        <v>11.13</v>
      </c>
      <c r="K10" s="59">
        <v>-1.3</v>
      </c>
      <c r="L10" s="62">
        <v>0.14599999999999999</v>
      </c>
      <c r="M10" s="280">
        <v>10.92</v>
      </c>
      <c r="N10" s="59">
        <v>0.1</v>
      </c>
      <c r="O10" s="62"/>
      <c r="P10" s="63" t="str">
        <f t="shared" si="0"/>
        <v>I A</v>
      </c>
      <c r="Q10" s="55" t="s">
        <v>120</v>
      </c>
      <c r="R10" s="64" t="s">
        <v>121</v>
      </c>
      <c r="S10" s="65"/>
      <c r="T10" s="7"/>
      <c r="U10" s="7"/>
    </row>
    <row r="11" spans="1:21" s="66" customFormat="1" ht="13.8">
      <c r="A11" s="50">
        <v>4</v>
      </c>
      <c r="B11" s="51">
        <v>55</v>
      </c>
      <c r="C11" s="52" t="s">
        <v>129</v>
      </c>
      <c r="D11" s="53" t="s">
        <v>130</v>
      </c>
      <c r="E11" s="54" t="s">
        <v>131</v>
      </c>
      <c r="F11" s="55" t="s">
        <v>56</v>
      </c>
      <c r="G11" s="56" t="s">
        <v>132</v>
      </c>
      <c r="H11" s="55" t="s">
        <v>58</v>
      </c>
      <c r="I11" s="57">
        <v>874</v>
      </c>
      <c r="J11" s="118">
        <v>11.3</v>
      </c>
      <c r="K11" s="59">
        <v>-1.3</v>
      </c>
      <c r="L11" s="62">
        <v>0.16</v>
      </c>
      <c r="M11" s="280">
        <v>11.04</v>
      </c>
      <c r="N11" s="59">
        <v>0.1</v>
      </c>
      <c r="O11" s="62"/>
      <c r="P11" s="63" t="str">
        <f t="shared" si="0"/>
        <v>I A</v>
      </c>
      <c r="Q11" s="55" t="s">
        <v>59</v>
      </c>
      <c r="R11" s="64">
        <v>10.88</v>
      </c>
      <c r="S11" s="65"/>
      <c r="T11" s="7"/>
      <c r="U11" s="7"/>
    </row>
    <row r="12" spans="1:21" s="66" customFormat="1" ht="13.8">
      <c r="A12" s="50">
        <v>5</v>
      </c>
      <c r="B12" s="51">
        <v>1</v>
      </c>
      <c r="C12" s="52" t="s">
        <v>157</v>
      </c>
      <c r="D12" s="53" t="s">
        <v>158</v>
      </c>
      <c r="E12" s="54" t="s">
        <v>159</v>
      </c>
      <c r="F12" s="55" t="s">
        <v>50</v>
      </c>
      <c r="G12" s="56" t="s">
        <v>160</v>
      </c>
      <c r="H12" s="55"/>
      <c r="I12" s="57">
        <v>814</v>
      </c>
      <c r="J12" s="118">
        <v>11.29</v>
      </c>
      <c r="K12" s="59">
        <v>2.1</v>
      </c>
      <c r="L12" s="62">
        <v>0.2</v>
      </c>
      <c r="M12" s="280">
        <v>11.25</v>
      </c>
      <c r="N12" s="59">
        <v>0.1</v>
      </c>
      <c r="O12" s="62"/>
      <c r="P12" s="63" t="str">
        <f t="shared" si="0"/>
        <v>I A</v>
      </c>
      <c r="Q12" s="55" t="s">
        <v>161</v>
      </c>
      <c r="R12" s="64" t="s">
        <v>162</v>
      </c>
      <c r="S12" s="65"/>
      <c r="T12" s="7"/>
      <c r="U12" s="7"/>
    </row>
    <row r="13" spans="1:21" s="66" customFormat="1" ht="13.8">
      <c r="A13" s="50">
        <v>6</v>
      </c>
      <c r="B13" s="51">
        <v>59</v>
      </c>
      <c r="C13" s="52" t="s">
        <v>153</v>
      </c>
      <c r="D13" s="53" t="s">
        <v>154</v>
      </c>
      <c r="E13" s="54" t="s">
        <v>155</v>
      </c>
      <c r="F13" s="55" t="s">
        <v>56</v>
      </c>
      <c r="G13" s="56"/>
      <c r="H13" s="55" t="s">
        <v>68</v>
      </c>
      <c r="I13" s="57">
        <f>IF(ISBLANK(J13),"",TRUNC(24.63*(J13-17)^2))</f>
        <v>834</v>
      </c>
      <c r="J13" s="118">
        <v>11.18</v>
      </c>
      <c r="K13" s="59">
        <v>2.1</v>
      </c>
      <c r="L13" s="62">
        <v>0.14000000000000001</v>
      </c>
      <c r="M13" s="280">
        <v>11.37</v>
      </c>
      <c r="N13" s="59">
        <v>0.1</v>
      </c>
      <c r="O13" s="62"/>
      <c r="P13" s="63" t="str">
        <f t="shared" si="0"/>
        <v>I A</v>
      </c>
      <c r="Q13" s="55" t="s">
        <v>120</v>
      </c>
      <c r="R13" s="64" t="s">
        <v>156</v>
      </c>
      <c r="S13" s="65"/>
      <c r="T13" s="7"/>
      <c r="U13" s="7"/>
    </row>
    <row r="14" spans="1:21" s="66" customFormat="1" ht="13.8">
      <c r="A14" s="50">
        <v>7</v>
      </c>
      <c r="B14" s="51">
        <v>5</v>
      </c>
      <c r="C14" s="52" t="s">
        <v>136</v>
      </c>
      <c r="D14" s="53" t="s">
        <v>137</v>
      </c>
      <c r="E14" s="54" t="s">
        <v>138</v>
      </c>
      <c r="F14" s="55" t="s">
        <v>139</v>
      </c>
      <c r="G14" s="56" t="s">
        <v>140</v>
      </c>
      <c r="H14" s="55"/>
      <c r="I14" s="57">
        <v>758</v>
      </c>
      <c r="J14" s="118">
        <v>11.51</v>
      </c>
      <c r="K14" s="59">
        <v>2.1</v>
      </c>
      <c r="L14" s="62">
        <v>0.152</v>
      </c>
      <c r="M14" s="280">
        <v>11.45</v>
      </c>
      <c r="N14" s="59">
        <v>0.1</v>
      </c>
      <c r="O14" s="62"/>
      <c r="P14" s="63" t="str">
        <f t="shared" si="0"/>
        <v>II A</v>
      </c>
      <c r="Q14" s="55" t="s">
        <v>141</v>
      </c>
      <c r="R14" s="64" t="s">
        <v>142</v>
      </c>
      <c r="S14" s="65"/>
      <c r="T14" s="7"/>
      <c r="U14" s="7"/>
    </row>
    <row r="15" spans="1:21" s="66" customFormat="1" ht="14.4" thickBot="1">
      <c r="A15" s="50">
        <v>8</v>
      </c>
      <c r="B15" s="51">
        <v>3</v>
      </c>
      <c r="C15" s="52" t="s">
        <v>133</v>
      </c>
      <c r="D15" s="53" t="s">
        <v>134</v>
      </c>
      <c r="E15" s="54" t="s">
        <v>135</v>
      </c>
      <c r="F15" s="55" t="s">
        <v>50</v>
      </c>
      <c r="G15" s="56" t="s">
        <v>51</v>
      </c>
      <c r="H15" s="55"/>
      <c r="I15" s="57">
        <v>720</v>
      </c>
      <c r="J15" s="118">
        <v>11.81</v>
      </c>
      <c r="K15" s="59">
        <v>-1.3</v>
      </c>
      <c r="L15" s="62">
        <v>0.157</v>
      </c>
      <c r="M15" s="280">
        <v>11.59</v>
      </c>
      <c r="N15" s="59">
        <v>0.1</v>
      </c>
      <c r="O15" s="62"/>
      <c r="P15" s="63" t="str">
        <f t="shared" si="0"/>
        <v>II A</v>
      </c>
      <c r="Q15" s="55" t="s">
        <v>52</v>
      </c>
      <c r="R15" s="64"/>
      <c r="S15" s="65"/>
      <c r="T15" s="7"/>
      <c r="U15" s="7"/>
    </row>
    <row r="16" spans="1:21" s="49" customFormat="1" ht="13.8" thickBot="1">
      <c r="A16" s="39" t="s">
        <v>80</v>
      </c>
      <c r="B16" s="40" t="s">
        <v>5</v>
      </c>
      <c r="C16" s="41" t="s">
        <v>6</v>
      </c>
      <c r="D16" s="42" t="s">
        <v>7</v>
      </c>
      <c r="E16" s="43" t="s">
        <v>8</v>
      </c>
      <c r="F16" s="44" t="s">
        <v>9</v>
      </c>
      <c r="G16" s="44" t="s">
        <v>10</v>
      </c>
      <c r="H16" s="44" t="s">
        <v>11</v>
      </c>
      <c r="I16" s="43" t="s">
        <v>12</v>
      </c>
      <c r="J16" s="45" t="s">
        <v>13</v>
      </c>
      <c r="K16" s="44" t="s">
        <v>14</v>
      </c>
      <c r="L16" s="44" t="s">
        <v>15</v>
      </c>
      <c r="M16" s="44" t="s">
        <v>16</v>
      </c>
      <c r="N16" s="44" t="s">
        <v>14</v>
      </c>
      <c r="O16" s="44" t="s">
        <v>15</v>
      </c>
      <c r="P16" s="46" t="s">
        <v>17</v>
      </c>
      <c r="Q16" s="47" t="s">
        <v>18</v>
      </c>
      <c r="R16" s="48"/>
      <c r="S16" s="48"/>
    </row>
    <row r="17" spans="1:21" s="66" customFormat="1" ht="13.8">
      <c r="A17" s="50">
        <v>9</v>
      </c>
      <c r="B17" s="51">
        <v>52</v>
      </c>
      <c r="C17" s="52" t="s">
        <v>95</v>
      </c>
      <c r="D17" s="53" t="s">
        <v>110</v>
      </c>
      <c r="E17" s="54" t="s">
        <v>111</v>
      </c>
      <c r="F17" s="55" t="s">
        <v>56</v>
      </c>
      <c r="G17" s="56" t="s">
        <v>112</v>
      </c>
      <c r="H17" s="55"/>
      <c r="I17" s="57">
        <f>IF(ISBLANK(J17),"",TRUNC(24.63*(J17-17)^2))</f>
        <v>444</v>
      </c>
      <c r="J17" s="118">
        <v>12.75</v>
      </c>
      <c r="K17" s="59">
        <v>-1.3</v>
      </c>
      <c r="L17" s="62">
        <v>0.191</v>
      </c>
      <c r="M17" s="61"/>
      <c r="N17" s="59"/>
      <c r="O17" s="62"/>
      <c r="P17" s="63" t="str">
        <f>IF(ISBLANK(J17),"",IF(J17&gt;13.14,"",IF(J17&lt;=10.28,"TSM",IF(J17&lt;=10.58,"SM",IF(J17&lt;=10.9,"KSM",IF(J17&lt;=11.35,"I A",IF(J17&lt;=12,"II A",IF(J17&lt;=13.14,"III A"))))))))</f>
        <v>III A</v>
      </c>
      <c r="Q17" s="55" t="s">
        <v>113</v>
      </c>
      <c r="R17" s="64"/>
      <c r="S17" s="65"/>
      <c r="T17" s="7"/>
      <c r="U17" s="7"/>
    </row>
    <row r="18" spans="1:21" s="66" customFormat="1" ht="13.8">
      <c r="A18" s="50">
        <v>10</v>
      </c>
      <c r="B18" s="51">
        <v>53</v>
      </c>
      <c r="C18" s="52" t="s">
        <v>114</v>
      </c>
      <c r="D18" s="53" t="s">
        <v>115</v>
      </c>
      <c r="E18" s="54" t="s">
        <v>116</v>
      </c>
      <c r="F18" s="55" t="s">
        <v>56</v>
      </c>
      <c r="G18" s="56" t="s">
        <v>112</v>
      </c>
      <c r="H18" s="55"/>
      <c r="I18" s="57">
        <f>IF(ISBLANK(J18),"",TRUNC(24.63*(J18-17)^2))</f>
        <v>414</v>
      </c>
      <c r="J18" s="118">
        <v>12.9</v>
      </c>
      <c r="K18" s="59">
        <v>-1.3</v>
      </c>
      <c r="L18" s="62">
        <v>0.189</v>
      </c>
      <c r="M18" s="61"/>
      <c r="N18" s="59"/>
      <c r="O18" s="62"/>
      <c r="P18" s="63" t="str">
        <f>IF(ISBLANK(J18),"",IF(J18&gt;13.14,"",IF(J18&lt;=10.28,"TSM",IF(J18&lt;=10.58,"SM",IF(J18&lt;=10.9,"KSM",IF(J18&lt;=11.35,"I A",IF(J18&lt;=12,"II A",IF(J18&lt;=13.14,"III A"))))))))</f>
        <v>III A</v>
      </c>
      <c r="Q18" s="55" t="s">
        <v>113</v>
      </c>
      <c r="R18" s="64"/>
      <c r="S18" s="65"/>
      <c r="T18" s="7"/>
      <c r="U18" s="7"/>
    </row>
    <row r="19" spans="1:21" s="66" customFormat="1" ht="13.8">
      <c r="A19" s="50"/>
      <c r="B19" s="51">
        <v>63</v>
      </c>
      <c r="C19" s="52" t="s">
        <v>143</v>
      </c>
      <c r="D19" s="53" t="s">
        <v>144</v>
      </c>
      <c r="E19" s="54" t="s">
        <v>145</v>
      </c>
      <c r="F19" s="55" t="s">
        <v>56</v>
      </c>
      <c r="G19" s="56"/>
      <c r="H19" s="55" t="s">
        <v>68</v>
      </c>
      <c r="I19" s="57"/>
      <c r="J19" s="118" t="s">
        <v>146</v>
      </c>
      <c r="K19" s="59"/>
      <c r="L19" s="62">
        <v>-2.4E-2</v>
      </c>
      <c r="M19" s="61"/>
      <c r="N19" s="59"/>
      <c r="O19" s="62"/>
      <c r="P19" s="63" t="str">
        <f>IF(ISBLANK(J19),"",IF(J19&gt;13.14,"",IF(J19&lt;=10.28,"TSM",IF(J19&lt;=10.58,"SM",IF(J19&lt;=10.9,"KSM",IF(J19&lt;=11.35,"I A",IF(J19&lt;=12,"II A",IF(J19&lt;=13.14,"III A"))))))))</f>
        <v/>
      </c>
      <c r="Q19" s="55" t="s">
        <v>147</v>
      </c>
      <c r="R19" s="64" t="s">
        <v>148</v>
      </c>
      <c r="S19" s="65"/>
      <c r="T19" s="7"/>
      <c r="U19" s="7"/>
    </row>
  </sheetData>
  <sortState ref="A8:V15">
    <sortCondition ref="M8:M15"/>
  </sortState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22"/>
  <sheetViews>
    <sheetView workbookViewId="0">
      <selection activeCell="E26" sqref="E26"/>
    </sheetView>
  </sheetViews>
  <sheetFormatPr defaultColWidth="9.109375" defaultRowHeight="13.2"/>
  <cols>
    <col min="1" max="1" width="5.109375" style="29" customWidth="1"/>
    <col min="2" max="2" width="5.44140625" style="29" customWidth="1"/>
    <col min="3" max="3" width="9.44140625" style="23" customWidth="1"/>
    <col min="4" max="4" width="14.44140625" style="24" customWidth="1"/>
    <col min="5" max="5" width="9.33203125" style="25" customWidth="1"/>
    <col min="6" max="6" width="13.109375" style="24" customWidth="1"/>
    <col min="7" max="7" width="7.44140625" style="24" customWidth="1"/>
    <col min="8" max="8" width="11.33203125" style="24" customWidth="1"/>
    <col min="9" max="9" width="6" style="7" customWidth="1"/>
    <col min="10" max="10" width="8.6640625" style="27" customWidth="1"/>
    <col min="11" max="12" width="5.44140625" style="27" customWidth="1"/>
    <col min="13" max="13" width="2.44140625" style="27" hidden="1" customWidth="1"/>
    <col min="14" max="14" width="6" style="27" hidden="1" customWidth="1"/>
    <col min="15" max="15" width="4" style="27" hidden="1" customWidth="1"/>
    <col min="16" max="16" width="4.6640625" style="27" hidden="1" customWidth="1"/>
    <col min="17" max="17" width="6.88671875" style="7" customWidth="1"/>
    <col min="18" max="18" width="28.88671875" style="24" customWidth="1"/>
    <col min="19" max="19" width="8.6640625" style="249" customWidth="1"/>
    <col min="20" max="21" width="2" style="250" customWidth="1"/>
    <col min="22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I1" s="7"/>
      <c r="J1" s="8"/>
      <c r="K1" s="8"/>
      <c r="L1" s="8"/>
      <c r="M1" s="8"/>
      <c r="N1" s="8"/>
      <c r="O1" s="8"/>
      <c r="P1" s="8"/>
      <c r="Q1" s="7"/>
      <c r="S1" s="249"/>
      <c r="T1" s="250"/>
      <c r="U1" s="250"/>
    </row>
    <row r="2" spans="1:21" s="14" customFormat="1" ht="22.95" customHeight="1">
      <c r="A2" s="11" t="s">
        <v>1</v>
      </c>
      <c r="B2" s="12"/>
      <c r="C2" s="13"/>
      <c r="E2" s="15"/>
      <c r="I2" s="17"/>
      <c r="J2" s="18"/>
      <c r="K2" s="18"/>
      <c r="L2" s="18"/>
      <c r="M2" s="18"/>
      <c r="N2" s="18"/>
      <c r="O2" s="18"/>
      <c r="P2" s="18"/>
      <c r="Q2" s="17"/>
      <c r="R2" s="19"/>
      <c r="S2" s="251"/>
      <c r="T2" s="252"/>
      <c r="U2" s="252"/>
    </row>
    <row r="3" spans="1:21" ht="15" customHeight="1">
      <c r="A3" s="22"/>
      <c r="B3" s="22"/>
      <c r="R3" s="28"/>
    </row>
    <row r="4" spans="1:21" ht="15.75" customHeight="1">
      <c r="C4" s="30" t="s">
        <v>345</v>
      </c>
      <c r="E4" s="31"/>
      <c r="R4" s="32"/>
    </row>
    <row r="5" spans="1:21" ht="3.75" customHeight="1"/>
    <row r="6" spans="1:21" ht="13.8" thickBot="1">
      <c r="B6" s="33"/>
      <c r="C6" s="34"/>
      <c r="D6" s="35">
        <v>1</v>
      </c>
      <c r="E6" s="36" t="s">
        <v>3</v>
      </c>
      <c r="F6" s="37">
        <v>2</v>
      </c>
      <c r="G6" s="122"/>
    </row>
    <row r="7" spans="1:21" s="133" customFormat="1" ht="13.8" thickBot="1">
      <c r="A7" s="123" t="s">
        <v>4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87" t="s">
        <v>165</v>
      </c>
      <c r="K7" s="87" t="s">
        <v>14</v>
      </c>
      <c r="L7" s="87" t="s">
        <v>15</v>
      </c>
      <c r="M7" s="87"/>
      <c r="N7" s="87" t="s">
        <v>16</v>
      </c>
      <c r="O7" s="87" t="s">
        <v>14</v>
      </c>
      <c r="P7" s="87" t="s">
        <v>15</v>
      </c>
      <c r="Q7" s="129" t="s">
        <v>17</v>
      </c>
      <c r="R7" s="130" t="s">
        <v>18</v>
      </c>
      <c r="S7" s="251"/>
      <c r="T7" s="252"/>
      <c r="U7" s="252"/>
    </row>
    <row r="8" spans="1:21" ht="15" customHeight="1">
      <c r="A8" s="50">
        <v>1</v>
      </c>
      <c r="B8" s="51">
        <v>39</v>
      </c>
      <c r="C8" s="52" t="s">
        <v>346</v>
      </c>
      <c r="D8" s="53" t="s">
        <v>347</v>
      </c>
      <c r="E8" s="54" t="s">
        <v>348</v>
      </c>
      <c r="F8" s="55" t="s">
        <v>290</v>
      </c>
      <c r="G8" s="56" t="s">
        <v>175</v>
      </c>
      <c r="H8" s="55" t="s">
        <v>176</v>
      </c>
      <c r="I8" s="281">
        <f t="shared" ref="I8:I13" si="0">IF(ISBLANK(J8),"",TRUNC(5.08*(J8-35.5)^2))</f>
        <v>751</v>
      </c>
      <c r="J8" s="282">
        <v>23.34</v>
      </c>
      <c r="K8" s="283">
        <v>0.3</v>
      </c>
      <c r="L8" s="284">
        <v>0.187</v>
      </c>
      <c r="M8" s="284"/>
      <c r="N8" s="282"/>
      <c r="O8" s="283"/>
      <c r="P8" s="284"/>
      <c r="Q8" s="285" t="str">
        <f t="shared" ref="Q8:Q13" si="1">IF(ISBLANK(J8),"",IF(J8&gt;27.24,"",IF(J8&lt;=20.75,"TSM",IF(J8&lt;=21.35,"SM",IF(J8&lt;=22.1,"KSM",IF(J8&lt;=23.1,"I A",IF(J8&lt;=24.7,"II A",IF(J8&lt;=27.24,"III A"))))))))</f>
        <v>II A</v>
      </c>
      <c r="R8" s="253" t="s">
        <v>349</v>
      </c>
      <c r="S8" s="254"/>
    </row>
    <row r="9" spans="1:21" ht="15" customHeight="1">
      <c r="A9" s="50">
        <v>2</v>
      </c>
      <c r="B9" s="51">
        <v>46</v>
      </c>
      <c r="C9" s="52" t="s">
        <v>143</v>
      </c>
      <c r="D9" s="53" t="s">
        <v>350</v>
      </c>
      <c r="E9" s="54" t="s">
        <v>351</v>
      </c>
      <c r="F9" s="55" t="s">
        <v>56</v>
      </c>
      <c r="G9" s="56"/>
      <c r="H9" s="55"/>
      <c r="I9" s="281">
        <f t="shared" si="0"/>
        <v>523</v>
      </c>
      <c r="J9" s="282">
        <v>25.35</v>
      </c>
      <c r="K9" s="283">
        <v>0.3</v>
      </c>
      <c r="L9" s="284">
        <v>0.23599999999999999</v>
      </c>
      <c r="M9" s="284"/>
      <c r="N9" s="282"/>
      <c r="O9" s="283"/>
      <c r="P9" s="284"/>
      <c r="Q9" s="285" t="str">
        <f t="shared" si="1"/>
        <v>III A</v>
      </c>
      <c r="R9" s="253" t="s">
        <v>352</v>
      </c>
      <c r="S9" s="254"/>
    </row>
    <row r="10" spans="1:21" ht="15" customHeight="1">
      <c r="A10" s="50">
        <v>3</v>
      </c>
      <c r="B10" s="51">
        <v>53</v>
      </c>
      <c r="C10" s="52" t="s">
        <v>114</v>
      </c>
      <c r="D10" s="53" t="s">
        <v>115</v>
      </c>
      <c r="E10" s="54" t="s">
        <v>116</v>
      </c>
      <c r="F10" s="55" t="s">
        <v>56</v>
      </c>
      <c r="G10" s="56" t="s">
        <v>112</v>
      </c>
      <c r="H10" s="55"/>
      <c r="I10" s="281">
        <f t="shared" si="0"/>
        <v>461</v>
      </c>
      <c r="J10" s="282">
        <v>25.97</v>
      </c>
      <c r="K10" s="283">
        <v>0.3</v>
      </c>
      <c r="L10" s="284">
        <v>0.22600000000000001</v>
      </c>
      <c r="M10" s="284"/>
      <c r="N10" s="282"/>
      <c r="O10" s="283"/>
      <c r="P10" s="284"/>
      <c r="Q10" s="285" t="str">
        <f t="shared" si="1"/>
        <v>III A</v>
      </c>
      <c r="R10" s="253" t="s">
        <v>113</v>
      </c>
      <c r="S10" s="254" t="s">
        <v>353</v>
      </c>
    </row>
    <row r="11" spans="1:21" ht="15" customHeight="1">
      <c r="A11" s="50">
        <v>4</v>
      </c>
      <c r="B11" s="51">
        <v>5</v>
      </c>
      <c r="C11" s="52" t="s">
        <v>136</v>
      </c>
      <c r="D11" s="53" t="s">
        <v>137</v>
      </c>
      <c r="E11" s="54" t="s">
        <v>138</v>
      </c>
      <c r="F11" s="55" t="s">
        <v>139</v>
      </c>
      <c r="G11" s="56" t="s">
        <v>140</v>
      </c>
      <c r="H11" s="55"/>
      <c r="I11" s="281"/>
      <c r="J11" s="282" t="s">
        <v>146</v>
      </c>
      <c r="K11" s="283"/>
      <c r="L11" s="284">
        <v>-9.8000000000000004E-2</v>
      </c>
      <c r="M11" s="284"/>
      <c r="N11" s="282"/>
      <c r="O11" s="283"/>
      <c r="P11" s="284"/>
      <c r="Q11" s="285" t="str">
        <f t="shared" si="1"/>
        <v/>
      </c>
      <c r="R11" s="253" t="s">
        <v>141</v>
      </c>
      <c r="S11" s="254">
        <v>23.18</v>
      </c>
    </row>
    <row r="12" spans="1:21" ht="15" customHeight="1">
      <c r="A12" s="50">
        <v>5</v>
      </c>
      <c r="B12" s="51">
        <v>21</v>
      </c>
      <c r="C12" s="52" t="s">
        <v>91</v>
      </c>
      <c r="D12" s="53" t="s">
        <v>354</v>
      </c>
      <c r="E12" s="54" t="s">
        <v>294</v>
      </c>
      <c r="F12" s="55" t="s">
        <v>22</v>
      </c>
      <c r="G12" s="56" t="s">
        <v>23</v>
      </c>
      <c r="H12" s="55" t="s">
        <v>24</v>
      </c>
      <c r="I12" s="281">
        <f t="shared" si="0"/>
        <v>803</v>
      </c>
      <c r="J12" s="282">
        <v>22.92</v>
      </c>
      <c r="K12" s="283">
        <v>0.3</v>
      </c>
      <c r="L12" s="284">
        <v>0.2</v>
      </c>
      <c r="M12" s="284"/>
      <c r="N12" s="282"/>
      <c r="O12" s="283"/>
      <c r="P12" s="284"/>
      <c r="Q12" s="285" t="str">
        <f t="shared" si="1"/>
        <v>I A</v>
      </c>
      <c r="R12" s="253" t="s">
        <v>26</v>
      </c>
      <c r="S12" s="254" t="s">
        <v>355</v>
      </c>
    </row>
    <row r="13" spans="1:21" ht="15" customHeight="1">
      <c r="A13" s="50">
        <v>6</v>
      </c>
      <c r="B13" s="51">
        <v>52</v>
      </c>
      <c r="C13" s="52" t="s">
        <v>95</v>
      </c>
      <c r="D13" s="53" t="s">
        <v>110</v>
      </c>
      <c r="E13" s="54" t="s">
        <v>111</v>
      </c>
      <c r="F13" s="55" t="s">
        <v>56</v>
      </c>
      <c r="G13" s="56" t="s">
        <v>112</v>
      </c>
      <c r="H13" s="55"/>
      <c r="I13" s="281">
        <f t="shared" si="0"/>
        <v>514</v>
      </c>
      <c r="J13" s="282">
        <v>25.44</v>
      </c>
      <c r="K13" s="283">
        <v>0.3</v>
      </c>
      <c r="L13" s="284">
        <v>0.16300000000000001</v>
      </c>
      <c r="M13" s="284"/>
      <c r="N13" s="282"/>
      <c r="O13" s="283"/>
      <c r="P13" s="284"/>
      <c r="Q13" s="285" t="str">
        <f t="shared" si="1"/>
        <v>III A</v>
      </c>
      <c r="R13" s="253" t="s">
        <v>113</v>
      </c>
      <c r="S13" s="254" t="s">
        <v>356</v>
      </c>
    </row>
    <row r="14" spans="1:21" ht="3.75" customHeight="1"/>
    <row r="15" spans="1:21" ht="13.8" thickBot="1">
      <c r="B15" s="33"/>
      <c r="C15" s="34"/>
      <c r="D15" s="35">
        <v>2</v>
      </c>
      <c r="E15" s="36" t="s">
        <v>3</v>
      </c>
      <c r="F15" s="37">
        <v>2</v>
      </c>
      <c r="G15" s="122"/>
    </row>
    <row r="16" spans="1:21" s="133" customFormat="1" ht="13.8" thickBot="1">
      <c r="A16" s="123" t="s">
        <v>4</v>
      </c>
      <c r="B16" s="124" t="s">
        <v>5</v>
      </c>
      <c r="C16" s="125" t="s">
        <v>6</v>
      </c>
      <c r="D16" s="126" t="s">
        <v>7</v>
      </c>
      <c r="E16" s="127" t="s">
        <v>8</v>
      </c>
      <c r="F16" s="87" t="s">
        <v>9</v>
      </c>
      <c r="G16" s="87" t="s">
        <v>10</v>
      </c>
      <c r="H16" s="87" t="s">
        <v>11</v>
      </c>
      <c r="I16" s="127" t="s">
        <v>12</v>
      </c>
      <c r="J16" s="87" t="s">
        <v>165</v>
      </c>
      <c r="K16" s="87" t="s">
        <v>14</v>
      </c>
      <c r="L16" s="87" t="s">
        <v>15</v>
      </c>
      <c r="M16" s="87"/>
      <c r="N16" s="87" t="s">
        <v>16</v>
      </c>
      <c r="O16" s="87" t="s">
        <v>14</v>
      </c>
      <c r="P16" s="87" t="s">
        <v>15</v>
      </c>
      <c r="Q16" s="129" t="s">
        <v>17</v>
      </c>
      <c r="R16" s="130" t="s">
        <v>18</v>
      </c>
      <c r="S16" s="251"/>
      <c r="T16" s="252"/>
      <c r="U16" s="252"/>
    </row>
    <row r="17" spans="1:19" ht="15" customHeight="1">
      <c r="A17" s="50">
        <v>1</v>
      </c>
      <c r="B17" s="51">
        <v>71</v>
      </c>
      <c r="C17" s="52" t="s">
        <v>357</v>
      </c>
      <c r="D17" s="53" t="s">
        <v>358</v>
      </c>
      <c r="E17" s="54" t="s">
        <v>359</v>
      </c>
      <c r="F17" s="55" t="s">
        <v>56</v>
      </c>
      <c r="G17" s="56" t="s">
        <v>57</v>
      </c>
      <c r="H17" s="55"/>
      <c r="I17" s="281">
        <f t="shared" ref="I17:I21" si="2">IF(ISBLANK(J17),"",TRUNC(5.08*(J17-35.5)^2))</f>
        <v>778</v>
      </c>
      <c r="J17" s="282">
        <v>23.12</v>
      </c>
      <c r="K17" s="283">
        <v>1.2</v>
      </c>
      <c r="L17" s="284">
        <v>0.17299999999999999</v>
      </c>
      <c r="M17" s="284"/>
      <c r="N17" s="282"/>
      <c r="O17" s="283"/>
      <c r="P17" s="284"/>
      <c r="Q17" s="285" t="str">
        <f t="shared" ref="Q17:Q22" si="3">IF(ISBLANK(J17),"",IF(J17&gt;27.24,"",IF(J17&lt;=20.75,"TSM",IF(J17&lt;=21.35,"SM",IF(J17&lt;=22.1,"KSM",IF(J17&lt;=23.1,"I A",IF(J17&lt;=24.7,"II A",IF(J17&lt;=27.24,"III A"))))))))</f>
        <v>II A</v>
      </c>
      <c r="R17" s="253" t="s">
        <v>232</v>
      </c>
      <c r="S17" s="254"/>
    </row>
    <row r="18" spans="1:19" ht="15" customHeight="1">
      <c r="A18" s="50">
        <v>2</v>
      </c>
      <c r="B18" s="51">
        <v>49</v>
      </c>
      <c r="C18" s="52" t="s">
        <v>360</v>
      </c>
      <c r="D18" s="53" t="s">
        <v>361</v>
      </c>
      <c r="E18" s="54" t="s">
        <v>289</v>
      </c>
      <c r="F18" s="55" t="s">
        <v>56</v>
      </c>
      <c r="G18" s="56"/>
      <c r="H18" s="55"/>
      <c r="I18" s="281">
        <f t="shared" si="2"/>
        <v>819</v>
      </c>
      <c r="J18" s="282">
        <v>22.8</v>
      </c>
      <c r="K18" s="283">
        <v>1.2</v>
      </c>
      <c r="L18" s="284">
        <v>0.157</v>
      </c>
      <c r="M18" s="284"/>
      <c r="N18" s="282"/>
      <c r="O18" s="283"/>
      <c r="P18" s="284"/>
      <c r="Q18" s="285" t="str">
        <f t="shared" si="3"/>
        <v>I A</v>
      </c>
      <c r="R18" s="253" t="s">
        <v>362</v>
      </c>
      <c r="S18" s="254" t="s">
        <v>363</v>
      </c>
    </row>
    <row r="19" spans="1:19" ht="15" customHeight="1">
      <c r="A19" s="50">
        <v>3</v>
      </c>
      <c r="B19" s="51">
        <v>42</v>
      </c>
      <c r="C19" s="52" t="s">
        <v>364</v>
      </c>
      <c r="D19" s="53" t="s">
        <v>365</v>
      </c>
      <c r="E19" s="54" t="s">
        <v>366</v>
      </c>
      <c r="F19" s="55" t="s">
        <v>367</v>
      </c>
      <c r="G19" s="56" t="s">
        <v>175</v>
      </c>
      <c r="H19" s="55" t="s">
        <v>368</v>
      </c>
      <c r="I19" s="281">
        <f t="shared" si="2"/>
        <v>845</v>
      </c>
      <c r="J19" s="282">
        <v>22.6</v>
      </c>
      <c r="K19" s="283">
        <v>1.2</v>
      </c>
      <c r="L19" s="284">
        <v>0.19800000000000001</v>
      </c>
      <c r="M19" s="284"/>
      <c r="N19" s="282"/>
      <c r="O19" s="283"/>
      <c r="P19" s="284"/>
      <c r="Q19" s="285" t="str">
        <f t="shared" si="3"/>
        <v>I A</v>
      </c>
      <c r="R19" s="253" t="s">
        <v>369</v>
      </c>
      <c r="S19" s="254" t="s">
        <v>370</v>
      </c>
    </row>
    <row r="20" spans="1:19" ht="15" customHeight="1">
      <c r="A20" s="50">
        <v>4</v>
      </c>
      <c r="B20" s="51">
        <v>26</v>
      </c>
      <c r="C20" s="52" t="s">
        <v>371</v>
      </c>
      <c r="D20" s="53" t="s">
        <v>372</v>
      </c>
      <c r="E20" s="54" t="s">
        <v>373</v>
      </c>
      <c r="F20" s="55" t="s">
        <v>374</v>
      </c>
      <c r="G20" s="56" t="s">
        <v>23</v>
      </c>
      <c r="H20" s="55" t="s">
        <v>126</v>
      </c>
      <c r="I20" s="281">
        <f t="shared" si="2"/>
        <v>893</v>
      </c>
      <c r="J20" s="282">
        <v>22.24</v>
      </c>
      <c r="K20" s="283">
        <v>1.2</v>
      </c>
      <c r="L20" s="284">
        <v>0.14799999999999999</v>
      </c>
      <c r="M20" s="284"/>
      <c r="N20" s="282"/>
      <c r="O20" s="283"/>
      <c r="P20" s="284"/>
      <c r="Q20" s="285" t="str">
        <f t="shared" si="3"/>
        <v>I A</v>
      </c>
      <c r="R20" s="253" t="s">
        <v>375</v>
      </c>
      <c r="S20" s="254" t="s">
        <v>376</v>
      </c>
    </row>
    <row r="21" spans="1:19" ht="15" customHeight="1">
      <c r="A21" s="50">
        <v>5</v>
      </c>
      <c r="B21" s="51">
        <v>61</v>
      </c>
      <c r="C21" s="52" t="s">
        <v>377</v>
      </c>
      <c r="D21" s="53" t="s">
        <v>378</v>
      </c>
      <c r="E21" s="54" t="s">
        <v>36</v>
      </c>
      <c r="F21" s="55" t="s">
        <v>56</v>
      </c>
      <c r="G21" s="56"/>
      <c r="H21" s="55" t="s">
        <v>68</v>
      </c>
      <c r="I21" s="281">
        <f t="shared" si="2"/>
        <v>1099</v>
      </c>
      <c r="J21" s="282">
        <v>20.79</v>
      </c>
      <c r="K21" s="283">
        <v>1.2</v>
      </c>
      <c r="L21" s="284">
        <v>0.16500000000000001</v>
      </c>
      <c r="M21" s="284"/>
      <c r="N21" s="282"/>
      <c r="O21" s="283"/>
      <c r="P21" s="284"/>
      <c r="Q21" s="285" t="str">
        <f t="shared" si="3"/>
        <v>SM</v>
      </c>
      <c r="R21" s="253" t="s">
        <v>120</v>
      </c>
      <c r="S21" s="254" t="s">
        <v>379</v>
      </c>
    </row>
    <row r="22" spans="1:19" ht="15" customHeight="1">
      <c r="A22" s="50">
        <v>6</v>
      </c>
      <c r="B22" s="51">
        <v>17</v>
      </c>
      <c r="C22" s="52" t="s">
        <v>122</v>
      </c>
      <c r="D22" s="53" t="s">
        <v>123</v>
      </c>
      <c r="E22" s="54" t="s">
        <v>124</v>
      </c>
      <c r="F22" s="55" t="s">
        <v>22</v>
      </c>
      <c r="G22" s="56" t="s">
        <v>125</v>
      </c>
      <c r="H22" s="55" t="s">
        <v>126</v>
      </c>
      <c r="I22" s="281"/>
      <c r="J22" s="282" t="s">
        <v>25</v>
      </c>
      <c r="K22" s="283"/>
      <c r="L22" s="284"/>
      <c r="M22" s="284"/>
      <c r="N22" s="282"/>
      <c r="O22" s="283"/>
      <c r="P22" s="284"/>
      <c r="Q22" s="285" t="str">
        <f t="shared" si="3"/>
        <v/>
      </c>
      <c r="R22" s="253" t="s">
        <v>127</v>
      </c>
      <c r="S22" s="254" t="s">
        <v>380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8"/>
  <sheetViews>
    <sheetView workbookViewId="0">
      <selection activeCell="D23" sqref="D23"/>
    </sheetView>
  </sheetViews>
  <sheetFormatPr defaultColWidth="9.109375" defaultRowHeight="13.2"/>
  <cols>
    <col min="1" max="1" width="5.109375" style="29" customWidth="1"/>
    <col min="2" max="2" width="5.44140625" style="29" customWidth="1"/>
    <col min="3" max="3" width="9.44140625" style="23" customWidth="1"/>
    <col min="4" max="4" width="14.44140625" style="24" customWidth="1"/>
    <col min="5" max="5" width="9.33203125" style="25" customWidth="1"/>
    <col min="6" max="6" width="13.109375" style="24" customWidth="1"/>
    <col min="7" max="7" width="7.44140625" style="24" customWidth="1"/>
    <col min="8" max="8" width="11.33203125" style="24" customWidth="1"/>
    <col min="9" max="9" width="6" style="7" customWidth="1"/>
    <col min="10" max="10" width="8.6640625" style="27" customWidth="1"/>
    <col min="11" max="12" width="5.44140625" style="27" customWidth="1"/>
    <col min="13" max="13" width="2.44140625" style="27" hidden="1" customWidth="1"/>
    <col min="14" max="14" width="6" style="27" hidden="1" customWidth="1"/>
    <col min="15" max="15" width="4" style="27" hidden="1" customWidth="1"/>
    <col min="16" max="16" width="4.6640625" style="27" hidden="1" customWidth="1"/>
    <col min="17" max="17" width="6.88671875" style="7" customWidth="1"/>
    <col min="18" max="18" width="28.88671875" style="24" customWidth="1"/>
    <col min="19" max="19" width="8.6640625" style="249" hidden="1" customWidth="1"/>
    <col min="20" max="21" width="2" style="250" customWidth="1"/>
    <col min="22" max="16384" width="9.109375" style="24"/>
  </cols>
  <sheetData>
    <row r="1" spans="1:21" s="4" customFormat="1" ht="18.75" customHeight="1">
      <c r="A1" s="1" t="s">
        <v>0</v>
      </c>
      <c r="B1" s="2"/>
      <c r="C1" s="3"/>
      <c r="E1" s="5"/>
      <c r="I1" s="7"/>
      <c r="J1" s="8"/>
      <c r="K1" s="8"/>
      <c r="L1" s="8"/>
      <c r="M1" s="8"/>
      <c r="N1" s="8"/>
      <c r="O1" s="8"/>
      <c r="P1" s="8"/>
      <c r="Q1" s="7"/>
      <c r="S1" s="249"/>
      <c r="T1" s="250"/>
      <c r="U1" s="250"/>
    </row>
    <row r="2" spans="1:21" s="14" customFormat="1" ht="22.95" customHeight="1">
      <c r="A2" s="11" t="s">
        <v>1</v>
      </c>
      <c r="B2" s="12"/>
      <c r="C2" s="13"/>
      <c r="E2" s="15"/>
      <c r="I2" s="17"/>
      <c r="J2" s="18"/>
      <c r="K2" s="18"/>
      <c r="L2" s="18"/>
      <c r="M2" s="18"/>
      <c r="N2" s="18"/>
      <c r="O2" s="18"/>
      <c r="P2" s="18"/>
      <c r="Q2" s="17"/>
      <c r="R2" s="19"/>
      <c r="S2" s="251"/>
      <c r="T2" s="252"/>
      <c r="U2" s="252"/>
    </row>
    <row r="3" spans="1:21" ht="15" customHeight="1">
      <c r="A3" s="22"/>
      <c r="B3" s="22"/>
      <c r="R3" s="28"/>
    </row>
    <row r="4" spans="1:21" ht="15.75" customHeight="1">
      <c r="C4" s="30" t="s">
        <v>345</v>
      </c>
      <c r="E4" s="31"/>
      <c r="R4" s="32"/>
    </row>
    <row r="5" spans="1:21" ht="3.75" customHeight="1"/>
    <row r="6" spans="1:21" ht="13.8" thickBot="1">
      <c r="B6" s="33"/>
      <c r="C6" s="34"/>
      <c r="D6" s="35" t="s">
        <v>405</v>
      </c>
      <c r="E6" s="36"/>
      <c r="F6" s="37"/>
      <c r="G6" s="122"/>
    </row>
    <row r="7" spans="1:21" s="133" customFormat="1" ht="13.8" thickBot="1">
      <c r="A7" s="123" t="s">
        <v>80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87" t="s">
        <v>165</v>
      </c>
      <c r="K7" s="87" t="s">
        <v>14</v>
      </c>
      <c r="L7" s="87" t="s">
        <v>15</v>
      </c>
      <c r="M7" s="87"/>
      <c r="N7" s="87" t="s">
        <v>16</v>
      </c>
      <c r="O7" s="87" t="s">
        <v>14</v>
      </c>
      <c r="P7" s="87" t="s">
        <v>15</v>
      </c>
      <c r="Q7" s="129" t="s">
        <v>17</v>
      </c>
      <c r="R7" s="130" t="s">
        <v>18</v>
      </c>
      <c r="S7" s="251"/>
      <c r="T7" s="252"/>
      <c r="U7" s="252"/>
    </row>
    <row r="8" spans="1:21" ht="15" customHeight="1">
      <c r="A8" s="50">
        <v>1</v>
      </c>
      <c r="B8" s="51">
        <v>61</v>
      </c>
      <c r="C8" s="52" t="s">
        <v>377</v>
      </c>
      <c r="D8" s="53" t="s">
        <v>378</v>
      </c>
      <c r="E8" s="54" t="s">
        <v>36</v>
      </c>
      <c r="F8" s="55" t="s">
        <v>56</v>
      </c>
      <c r="G8" s="56"/>
      <c r="H8" s="55" t="s">
        <v>68</v>
      </c>
      <c r="I8" s="57">
        <f t="shared" ref="I8:I17" si="0">IF(ISBLANK(J8),"",TRUNC(5.08*(J8-35.5)^2))</f>
        <v>1099</v>
      </c>
      <c r="J8" s="282">
        <v>20.79</v>
      </c>
      <c r="K8" s="283">
        <v>1.2</v>
      </c>
      <c r="L8" s="284">
        <v>0.16500000000000001</v>
      </c>
      <c r="M8" s="284"/>
      <c r="N8" s="282"/>
      <c r="O8" s="283"/>
      <c r="P8" s="284"/>
      <c r="Q8" s="63" t="str">
        <f t="shared" ref="Q8:Q18" si="1">IF(ISBLANK(J8),"",IF(J8&gt;27.24,"",IF(J8&lt;=20.75,"TSM",IF(J8&lt;=21.35,"SM",IF(J8&lt;=22.1,"KSM",IF(J8&lt;=23.1,"I A",IF(J8&lt;=24.7,"II A",IF(J8&lt;=27.24,"III A"))))))))</f>
        <v>SM</v>
      </c>
      <c r="R8" s="55" t="s">
        <v>120</v>
      </c>
      <c r="S8" s="254" t="s">
        <v>379</v>
      </c>
    </row>
    <row r="9" spans="1:21" ht="15" customHeight="1">
      <c r="A9" s="50">
        <v>2</v>
      </c>
      <c r="B9" s="51">
        <v>26</v>
      </c>
      <c r="C9" s="52" t="s">
        <v>371</v>
      </c>
      <c r="D9" s="53" t="s">
        <v>372</v>
      </c>
      <c r="E9" s="54" t="s">
        <v>373</v>
      </c>
      <c r="F9" s="55" t="s">
        <v>374</v>
      </c>
      <c r="G9" s="56" t="s">
        <v>23</v>
      </c>
      <c r="H9" s="55" t="s">
        <v>126</v>
      </c>
      <c r="I9" s="57">
        <f t="shared" si="0"/>
        <v>893</v>
      </c>
      <c r="J9" s="282">
        <v>22.24</v>
      </c>
      <c r="K9" s="283">
        <v>1.2</v>
      </c>
      <c r="L9" s="284">
        <v>0.14799999999999999</v>
      </c>
      <c r="M9" s="284"/>
      <c r="N9" s="282"/>
      <c r="O9" s="283"/>
      <c r="P9" s="284"/>
      <c r="Q9" s="63" t="str">
        <f t="shared" si="1"/>
        <v>I A</v>
      </c>
      <c r="R9" s="55" t="s">
        <v>375</v>
      </c>
      <c r="S9" s="254" t="s">
        <v>376</v>
      </c>
    </row>
    <row r="10" spans="1:21" ht="15" customHeight="1">
      <c r="A10" s="50">
        <v>3</v>
      </c>
      <c r="B10" s="51">
        <v>42</v>
      </c>
      <c r="C10" s="52" t="s">
        <v>364</v>
      </c>
      <c r="D10" s="53" t="s">
        <v>365</v>
      </c>
      <c r="E10" s="54" t="s">
        <v>366</v>
      </c>
      <c r="F10" s="55" t="s">
        <v>367</v>
      </c>
      <c r="G10" s="56" t="s">
        <v>175</v>
      </c>
      <c r="H10" s="55" t="s">
        <v>368</v>
      </c>
      <c r="I10" s="57">
        <f t="shared" si="0"/>
        <v>845</v>
      </c>
      <c r="J10" s="282">
        <v>22.6</v>
      </c>
      <c r="K10" s="283">
        <v>1.2</v>
      </c>
      <c r="L10" s="284">
        <v>0.19800000000000001</v>
      </c>
      <c r="M10" s="284"/>
      <c r="N10" s="282"/>
      <c r="O10" s="283"/>
      <c r="P10" s="284"/>
      <c r="Q10" s="63" t="str">
        <f t="shared" si="1"/>
        <v>I A</v>
      </c>
      <c r="R10" s="55" t="s">
        <v>369</v>
      </c>
      <c r="S10" s="254" t="s">
        <v>370</v>
      </c>
    </row>
    <row r="11" spans="1:21" ht="15" customHeight="1">
      <c r="A11" s="50">
        <v>4</v>
      </c>
      <c r="B11" s="51">
        <v>49</v>
      </c>
      <c r="C11" s="52" t="s">
        <v>360</v>
      </c>
      <c r="D11" s="53" t="s">
        <v>361</v>
      </c>
      <c r="E11" s="54" t="s">
        <v>289</v>
      </c>
      <c r="F11" s="55" t="s">
        <v>56</v>
      </c>
      <c r="G11" s="56"/>
      <c r="H11" s="55"/>
      <c r="I11" s="57">
        <f t="shared" si="0"/>
        <v>819</v>
      </c>
      <c r="J11" s="282">
        <v>22.8</v>
      </c>
      <c r="K11" s="283">
        <v>1.2</v>
      </c>
      <c r="L11" s="284">
        <v>0.157</v>
      </c>
      <c r="M11" s="284"/>
      <c r="N11" s="282"/>
      <c r="O11" s="283"/>
      <c r="P11" s="284"/>
      <c r="Q11" s="63" t="str">
        <f t="shared" si="1"/>
        <v>I A</v>
      </c>
      <c r="R11" s="55" t="s">
        <v>362</v>
      </c>
      <c r="S11" s="254" t="s">
        <v>363</v>
      </c>
    </row>
    <row r="12" spans="1:21" ht="15" customHeight="1">
      <c r="A12" s="50">
        <v>5</v>
      </c>
      <c r="B12" s="51">
        <v>21</v>
      </c>
      <c r="C12" s="52" t="s">
        <v>91</v>
      </c>
      <c r="D12" s="53" t="s">
        <v>354</v>
      </c>
      <c r="E12" s="54" t="s">
        <v>294</v>
      </c>
      <c r="F12" s="55" t="s">
        <v>22</v>
      </c>
      <c r="G12" s="56" t="s">
        <v>23</v>
      </c>
      <c r="H12" s="55" t="s">
        <v>24</v>
      </c>
      <c r="I12" s="57">
        <f t="shared" si="0"/>
        <v>803</v>
      </c>
      <c r="J12" s="282">
        <v>22.92</v>
      </c>
      <c r="K12" s="283">
        <v>0.3</v>
      </c>
      <c r="L12" s="284">
        <v>0.2</v>
      </c>
      <c r="M12" s="284"/>
      <c r="N12" s="282"/>
      <c r="O12" s="283"/>
      <c r="P12" s="284"/>
      <c r="Q12" s="63" t="str">
        <f t="shared" si="1"/>
        <v>I A</v>
      </c>
      <c r="R12" s="55" t="s">
        <v>26</v>
      </c>
      <c r="S12" s="254" t="s">
        <v>355</v>
      </c>
    </row>
    <row r="13" spans="1:21" ht="15" customHeight="1">
      <c r="A13" s="50">
        <v>6</v>
      </c>
      <c r="B13" s="51">
        <v>71</v>
      </c>
      <c r="C13" s="52" t="s">
        <v>357</v>
      </c>
      <c r="D13" s="53" t="s">
        <v>358</v>
      </c>
      <c r="E13" s="54" t="s">
        <v>359</v>
      </c>
      <c r="F13" s="55" t="s">
        <v>56</v>
      </c>
      <c r="G13" s="56" t="s">
        <v>57</v>
      </c>
      <c r="H13" s="55"/>
      <c r="I13" s="57">
        <f t="shared" si="0"/>
        <v>778</v>
      </c>
      <c r="J13" s="282">
        <v>23.12</v>
      </c>
      <c r="K13" s="283">
        <v>1.2</v>
      </c>
      <c r="L13" s="284">
        <v>0.17299999999999999</v>
      </c>
      <c r="M13" s="284"/>
      <c r="N13" s="282"/>
      <c r="O13" s="283"/>
      <c r="P13" s="284"/>
      <c r="Q13" s="63" t="str">
        <f t="shared" si="1"/>
        <v>II A</v>
      </c>
      <c r="R13" s="55" t="s">
        <v>232</v>
      </c>
      <c r="S13" s="254"/>
    </row>
    <row r="14" spans="1:21" s="250" customFormat="1" ht="15" customHeight="1">
      <c r="A14" s="50">
        <v>7</v>
      </c>
      <c r="B14" s="51">
        <v>39</v>
      </c>
      <c r="C14" s="52" t="s">
        <v>346</v>
      </c>
      <c r="D14" s="53" t="s">
        <v>347</v>
      </c>
      <c r="E14" s="54" t="s">
        <v>348</v>
      </c>
      <c r="F14" s="55" t="s">
        <v>290</v>
      </c>
      <c r="G14" s="56" t="s">
        <v>175</v>
      </c>
      <c r="H14" s="55" t="s">
        <v>176</v>
      </c>
      <c r="I14" s="57">
        <f t="shared" si="0"/>
        <v>751</v>
      </c>
      <c r="J14" s="282">
        <v>23.34</v>
      </c>
      <c r="K14" s="283">
        <v>0.3</v>
      </c>
      <c r="L14" s="284">
        <v>0.187</v>
      </c>
      <c r="M14" s="284"/>
      <c r="N14" s="282"/>
      <c r="O14" s="283"/>
      <c r="P14" s="284"/>
      <c r="Q14" s="63" t="str">
        <f t="shared" si="1"/>
        <v>II A</v>
      </c>
      <c r="R14" s="55" t="s">
        <v>349</v>
      </c>
      <c r="S14" s="254"/>
    </row>
    <row r="15" spans="1:21" s="250" customFormat="1" ht="15" customHeight="1">
      <c r="A15" s="50">
        <v>8</v>
      </c>
      <c r="B15" s="51">
        <v>46</v>
      </c>
      <c r="C15" s="52" t="s">
        <v>143</v>
      </c>
      <c r="D15" s="53" t="s">
        <v>350</v>
      </c>
      <c r="E15" s="54" t="s">
        <v>351</v>
      </c>
      <c r="F15" s="55" t="s">
        <v>56</v>
      </c>
      <c r="G15" s="56"/>
      <c r="H15" s="55"/>
      <c r="I15" s="57">
        <f t="shared" si="0"/>
        <v>523</v>
      </c>
      <c r="J15" s="282">
        <v>25.35</v>
      </c>
      <c r="K15" s="283">
        <v>0.3</v>
      </c>
      <c r="L15" s="284">
        <v>0.23599999999999999</v>
      </c>
      <c r="M15" s="284"/>
      <c r="N15" s="282"/>
      <c r="O15" s="283"/>
      <c r="P15" s="284"/>
      <c r="Q15" s="63" t="str">
        <f t="shared" si="1"/>
        <v>III A</v>
      </c>
      <c r="R15" s="55" t="s">
        <v>352</v>
      </c>
      <c r="S15" s="254"/>
    </row>
    <row r="16" spans="1:21" s="250" customFormat="1" ht="15" customHeight="1">
      <c r="A16" s="50">
        <v>9</v>
      </c>
      <c r="B16" s="51">
        <v>52</v>
      </c>
      <c r="C16" s="52" t="s">
        <v>95</v>
      </c>
      <c r="D16" s="53" t="s">
        <v>110</v>
      </c>
      <c r="E16" s="54" t="s">
        <v>111</v>
      </c>
      <c r="F16" s="55" t="s">
        <v>56</v>
      </c>
      <c r="G16" s="56" t="s">
        <v>112</v>
      </c>
      <c r="H16" s="55"/>
      <c r="I16" s="57">
        <f t="shared" si="0"/>
        <v>514</v>
      </c>
      <c r="J16" s="282">
        <v>25.44</v>
      </c>
      <c r="K16" s="283">
        <v>0.3</v>
      </c>
      <c r="L16" s="284">
        <v>0.16300000000000001</v>
      </c>
      <c r="M16" s="284"/>
      <c r="N16" s="282"/>
      <c r="O16" s="283"/>
      <c r="P16" s="284"/>
      <c r="Q16" s="63" t="str">
        <f t="shared" si="1"/>
        <v>III A</v>
      </c>
      <c r="R16" s="55" t="s">
        <v>113</v>
      </c>
      <c r="S16" s="254" t="s">
        <v>356</v>
      </c>
    </row>
    <row r="17" spans="1:19" s="250" customFormat="1" ht="15" customHeight="1">
      <c r="A17" s="50">
        <v>10</v>
      </c>
      <c r="B17" s="51">
        <v>53</v>
      </c>
      <c r="C17" s="52" t="s">
        <v>114</v>
      </c>
      <c r="D17" s="53" t="s">
        <v>115</v>
      </c>
      <c r="E17" s="54" t="s">
        <v>116</v>
      </c>
      <c r="F17" s="55" t="s">
        <v>56</v>
      </c>
      <c r="G17" s="56" t="s">
        <v>112</v>
      </c>
      <c r="H17" s="55"/>
      <c r="I17" s="57">
        <f t="shared" si="0"/>
        <v>461</v>
      </c>
      <c r="J17" s="282">
        <v>25.97</v>
      </c>
      <c r="K17" s="283">
        <v>0.3</v>
      </c>
      <c r="L17" s="284">
        <v>0.22600000000000001</v>
      </c>
      <c r="M17" s="284"/>
      <c r="N17" s="282"/>
      <c r="O17" s="283"/>
      <c r="P17" s="284"/>
      <c r="Q17" s="63" t="str">
        <f t="shared" si="1"/>
        <v>III A</v>
      </c>
      <c r="R17" s="55" t="s">
        <v>113</v>
      </c>
      <c r="S17" s="254" t="s">
        <v>353</v>
      </c>
    </row>
    <row r="18" spans="1:19" s="250" customFormat="1" ht="15" customHeight="1">
      <c r="A18" s="50"/>
      <c r="B18" s="51">
        <v>5</v>
      </c>
      <c r="C18" s="52" t="s">
        <v>136</v>
      </c>
      <c r="D18" s="53" t="s">
        <v>137</v>
      </c>
      <c r="E18" s="54" t="s">
        <v>138</v>
      </c>
      <c r="F18" s="55" t="s">
        <v>139</v>
      </c>
      <c r="G18" s="56" t="s">
        <v>140</v>
      </c>
      <c r="H18" s="55"/>
      <c r="I18" s="57"/>
      <c r="J18" s="282" t="s">
        <v>146</v>
      </c>
      <c r="K18" s="283"/>
      <c r="L18" s="284">
        <v>-9.8000000000000004E-2</v>
      </c>
      <c r="M18" s="284"/>
      <c r="N18" s="282"/>
      <c r="O18" s="283"/>
      <c r="P18" s="284"/>
      <c r="Q18" s="63" t="str">
        <f t="shared" si="1"/>
        <v/>
      </c>
      <c r="R18" s="55" t="s">
        <v>141</v>
      </c>
      <c r="S18" s="254">
        <v>23.18</v>
      </c>
    </row>
  </sheetData>
  <sortState ref="A8:U19">
    <sortCondition ref="J8:J19"/>
  </sortState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0"/>
  <sheetViews>
    <sheetView workbookViewId="0">
      <selection activeCell="I24" sqref="I24"/>
    </sheetView>
  </sheetViews>
  <sheetFormatPr defaultColWidth="9.109375" defaultRowHeight="13.2"/>
  <cols>
    <col min="1" max="1" width="4.6640625" style="29" customWidth="1"/>
    <col min="2" max="2" width="4.33203125" style="29" customWidth="1"/>
    <col min="3" max="3" width="12.5546875" style="23" customWidth="1"/>
    <col min="4" max="4" width="15.44140625" style="24" customWidth="1"/>
    <col min="5" max="5" width="9.33203125" style="25" customWidth="1"/>
    <col min="6" max="6" width="13.109375" style="24" customWidth="1"/>
    <col min="7" max="7" width="8.5546875" style="24" customWidth="1"/>
    <col min="8" max="8" width="10.44140625" style="24" customWidth="1"/>
    <col min="9" max="9" width="7.44140625" style="7" customWidth="1"/>
    <col min="10" max="10" width="9.33203125" style="27" customWidth="1"/>
    <col min="11" max="11" width="5.88671875" style="27" customWidth="1"/>
    <col min="12" max="12" width="4.44140625" style="7" customWidth="1"/>
    <col min="13" max="13" width="24.88671875" style="24" customWidth="1"/>
    <col min="14" max="14" width="5.88671875" style="200" customWidth="1"/>
    <col min="15" max="15" width="5.88671875" style="10" customWidth="1"/>
    <col min="16" max="16" width="2" style="24" customWidth="1"/>
    <col min="17" max="17" width="2.33203125" style="24" customWidth="1"/>
    <col min="18" max="18" width="9.109375" style="24" customWidth="1"/>
    <col min="19" max="16384" width="9.109375" style="24"/>
  </cols>
  <sheetData>
    <row r="1" spans="1:18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200"/>
      <c r="O1" s="10"/>
    </row>
    <row r="2" spans="1:18" s="14" customFormat="1" ht="22.95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201"/>
      <c r="O2" s="21"/>
    </row>
    <row r="3" spans="1:18" ht="15" customHeight="1">
      <c r="A3" s="22"/>
      <c r="B3" s="22"/>
      <c r="M3" s="28"/>
    </row>
    <row r="4" spans="1:18" ht="15.75" customHeight="1">
      <c r="C4" s="30" t="s">
        <v>220</v>
      </c>
      <c r="E4" s="31"/>
      <c r="M4" s="32"/>
    </row>
    <row r="5" spans="1:18" ht="3.75" customHeight="1">
      <c r="I5" s="121">
        <v>1.1574074074074073E-5</v>
      </c>
    </row>
    <row r="6" spans="1:18" ht="13.8" thickBot="1">
      <c r="B6" s="33"/>
      <c r="C6" s="35"/>
      <c r="D6" s="36"/>
      <c r="E6" s="37"/>
      <c r="F6" s="37"/>
      <c r="G6" s="122"/>
    </row>
    <row r="7" spans="1:18" s="133" customFormat="1" ht="13.8" thickBot="1">
      <c r="A7" s="123" t="s">
        <v>80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128" t="s">
        <v>165</v>
      </c>
      <c r="K7" s="87" t="s">
        <v>15</v>
      </c>
      <c r="L7" s="129" t="s">
        <v>17</v>
      </c>
      <c r="M7" s="130" t="s">
        <v>18</v>
      </c>
      <c r="N7" s="131"/>
      <c r="O7" s="131"/>
      <c r="P7" s="132"/>
      <c r="Q7" s="132"/>
    </row>
    <row r="8" spans="1:18" ht="15" customHeight="1">
      <c r="A8" s="50">
        <v>1</v>
      </c>
      <c r="B8" s="51">
        <v>8</v>
      </c>
      <c r="C8" s="52" t="s">
        <v>221</v>
      </c>
      <c r="D8" s="53" t="s">
        <v>222</v>
      </c>
      <c r="E8" s="134" t="s">
        <v>223</v>
      </c>
      <c r="F8" s="55" t="s">
        <v>22</v>
      </c>
      <c r="G8" s="55"/>
      <c r="H8" s="55"/>
      <c r="I8" s="57">
        <f>IF(ISBLANK(J8),"",TRUNC(0.335*((J8/$I$5)-110)^2))</f>
        <v>1116</v>
      </c>
      <c r="J8" s="202">
        <v>6.0497685185185188E-4</v>
      </c>
      <c r="K8" s="62">
        <v>0.24299999999999999</v>
      </c>
      <c r="L8" s="63" t="str">
        <f>IF(ISBLANK(J8),"",IF(J8&gt;0.000811805555555556,"",IF(J8&lt;=0.000605324074074074,"TSM",IF(J8&lt;=0.000625,"SM",IF(J8&lt;=0.000659722222222222,"KSM",IF(J8&lt;=0.000694444444444444,"I A",IF(J8&lt;=0.000742361111111111,"II A",IF(J8&lt;=0.000811805555555556,"III A"))))))))</f>
        <v>TSM</v>
      </c>
      <c r="M8" s="55" t="s">
        <v>224</v>
      </c>
      <c r="N8" s="203"/>
      <c r="O8" s="204"/>
      <c r="P8" s="205"/>
      <c r="Q8" s="206"/>
      <c r="R8" s="133"/>
    </row>
    <row r="9" spans="1:18" ht="15" customHeight="1">
      <c r="A9" s="50">
        <v>2</v>
      </c>
      <c r="B9" s="51">
        <v>64</v>
      </c>
      <c r="C9" s="52" t="s">
        <v>225</v>
      </c>
      <c r="D9" s="53" t="s">
        <v>226</v>
      </c>
      <c r="E9" s="134" t="s">
        <v>227</v>
      </c>
      <c r="F9" s="55" t="s">
        <v>56</v>
      </c>
      <c r="G9" s="55"/>
      <c r="H9" s="55" t="s">
        <v>68</v>
      </c>
      <c r="I9" s="57">
        <f>IF(ISBLANK(J9),"",TRUNC(0.335*((J9/$I$5)-110)^2))</f>
        <v>1038</v>
      </c>
      <c r="J9" s="202">
        <v>6.2858796296296295E-4</v>
      </c>
      <c r="K9" s="62">
        <v>0.20399999999999999</v>
      </c>
      <c r="L9" s="63" t="str">
        <f>IF(ISBLANK(J9),"",IF(J9&gt;0.000811805555555556,"",IF(J9&lt;=0.000605324074074074,"TSM",IF(J9&lt;=0.000625,"SM",IF(J9&lt;=0.000659722222222222,"KSM",IF(J9&lt;=0.000694444444444444,"I A",IF(J9&lt;=0.000742361111111111,"II A",IF(J9&lt;=0.000811805555555556,"III A"))))))))</f>
        <v>KSM</v>
      </c>
      <c r="M9" s="55" t="s">
        <v>228</v>
      </c>
      <c r="N9" s="203"/>
      <c r="O9" s="204"/>
      <c r="P9" s="205"/>
      <c r="Q9" s="206"/>
      <c r="R9" s="133"/>
    </row>
    <row r="10" spans="1:18" ht="15" customHeight="1">
      <c r="A10" s="50">
        <v>3</v>
      </c>
      <c r="B10" s="51">
        <v>70</v>
      </c>
      <c r="C10" s="52" t="s">
        <v>229</v>
      </c>
      <c r="D10" s="53" t="s">
        <v>230</v>
      </c>
      <c r="E10" s="134" t="s">
        <v>231</v>
      </c>
      <c r="F10" s="55" t="s">
        <v>56</v>
      </c>
      <c r="G10" s="55" t="s">
        <v>57</v>
      </c>
      <c r="H10" s="55"/>
      <c r="I10" s="57">
        <f>IF(ISBLANK(J10),"",TRUNC(0.335*((J10/$I$5)-110)^2))</f>
        <v>883</v>
      </c>
      <c r="J10" s="202">
        <v>6.7870370370370383E-4</v>
      </c>
      <c r="K10" s="62">
        <v>0.27900000000000003</v>
      </c>
      <c r="L10" s="63" t="str">
        <f>IF(ISBLANK(J10),"",IF(J10&gt;0.000811805555555556,"",IF(J10&lt;=0.000605324074074074,"TSM",IF(J10&lt;=0.000625,"SM",IF(J10&lt;=0.000659722222222222,"KSM",IF(J10&lt;=0.000694444444444444,"I A",IF(J10&lt;=0.000742361111111111,"II A",IF(J10&lt;=0.000811805555555556,"III A"))))))))</f>
        <v>I A</v>
      </c>
      <c r="M10" s="55" t="s">
        <v>232</v>
      </c>
      <c r="N10" s="203"/>
      <c r="O10" s="204"/>
      <c r="P10" s="205"/>
      <c r="Q10" s="206"/>
      <c r="R10" s="133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workbookViewId="0">
      <selection activeCell="F22" sqref="F22"/>
    </sheetView>
  </sheetViews>
  <sheetFormatPr defaultColWidth="9.109375" defaultRowHeight="13.2"/>
  <cols>
    <col min="1" max="1" width="5.109375" style="29" customWidth="1"/>
    <col min="2" max="2" width="3.88671875" style="29" customWidth="1"/>
    <col min="3" max="3" width="13.6640625" style="23" customWidth="1"/>
    <col min="4" max="4" width="13.5546875" style="24" customWidth="1"/>
    <col min="5" max="5" width="9.33203125" style="25" customWidth="1"/>
    <col min="6" max="6" width="11.6640625" style="24" customWidth="1"/>
    <col min="7" max="7" width="13.44140625" style="24" customWidth="1"/>
    <col min="8" max="8" width="9" style="24" customWidth="1"/>
    <col min="9" max="9" width="5.44140625" style="7" customWidth="1"/>
    <col min="10" max="10" width="8.33203125" style="27" customWidth="1"/>
    <col min="11" max="11" width="4.44140625" style="7" customWidth="1"/>
    <col min="12" max="12" width="25.88671875" style="24" customWidth="1"/>
    <col min="13" max="13" width="6.33203125" style="249" customWidth="1"/>
    <col min="14" max="14" width="2" style="250" customWidth="1"/>
    <col min="15" max="16384" width="9.109375" style="24"/>
  </cols>
  <sheetData>
    <row r="1" spans="1:16" s="4" customFormat="1" ht="18.75" customHeight="1">
      <c r="A1" s="1" t="s">
        <v>0</v>
      </c>
      <c r="B1" s="2"/>
      <c r="C1" s="3"/>
      <c r="E1" s="5"/>
      <c r="I1" s="7"/>
      <c r="J1" s="8"/>
      <c r="K1" s="7"/>
      <c r="M1" s="249"/>
      <c r="N1" s="250"/>
    </row>
    <row r="2" spans="1:16" s="14" customFormat="1" ht="22.95" customHeight="1">
      <c r="A2" s="11" t="s">
        <v>1</v>
      </c>
      <c r="B2" s="12"/>
      <c r="C2" s="13"/>
      <c r="E2" s="15"/>
      <c r="I2" s="17"/>
      <c r="J2" s="18"/>
      <c r="K2" s="17"/>
      <c r="L2" s="19"/>
      <c r="M2" s="251"/>
      <c r="N2" s="252"/>
    </row>
    <row r="3" spans="1:16" ht="15" customHeight="1">
      <c r="A3" s="22"/>
      <c r="B3" s="22"/>
      <c r="L3" s="28"/>
    </row>
    <row r="4" spans="1:16" ht="15.75" customHeight="1">
      <c r="C4" s="30" t="s">
        <v>263</v>
      </c>
      <c r="E4" s="31"/>
      <c r="L4" s="32"/>
    </row>
    <row r="5" spans="1:16" ht="3.75" customHeight="1">
      <c r="I5" s="121">
        <v>1.1574074074074073E-5</v>
      </c>
    </row>
    <row r="6" spans="1:16" ht="13.8" thickBot="1">
      <c r="B6" s="33"/>
      <c r="C6" s="34"/>
      <c r="D6" s="35"/>
      <c r="E6" s="36"/>
      <c r="F6" s="37"/>
      <c r="G6" s="122"/>
    </row>
    <row r="7" spans="1:16" s="133" customFormat="1" ht="13.8" thickBot="1">
      <c r="A7" s="123" t="s">
        <v>80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87" t="s">
        <v>165</v>
      </c>
      <c r="K7" s="129" t="s">
        <v>17</v>
      </c>
      <c r="L7" s="130" t="s">
        <v>18</v>
      </c>
      <c r="M7" s="251"/>
      <c r="N7" s="252"/>
      <c r="O7" s="24"/>
      <c r="P7" s="24"/>
    </row>
    <row r="8" spans="1:16" ht="15" customHeight="1">
      <c r="A8" s="50">
        <v>1</v>
      </c>
      <c r="B8" s="51">
        <v>57</v>
      </c>
      <c r="C8" s="52" t="s">
        <v>264</v>
      </c>
      <c r="D8" s="53" t="s">
        <v>265</v>
      </c>
      <c r="E8" s="54" t="s">
        <v>266</v>
      </c>
      <c r="F8" s="55" t="s">
        <v>56</v>
      </c>
      <c r="G8" s="56" t="s">
        <v>57</v>
      </c>
      <c r="H8" s="55" t="s">
        <v>267</v>
      </c>
      <c r="I8" s="244">
        <f t="shared" ref="I8:I13" si="0">IF(ISBLANK(J8),"",TRUNC(0.198*((J8/$I$5)-182)^2))</f>
        <v>969</v>
      </c>
      <c r="J8" s="136">
        <v>1.2964120370370371E-3</v>
      </c>
      <c r="K8" s="255" t="str">
        <f t="shared" ref="K8:K13" si="1">IF(ISBLANK(J8),"",IF(J8&gt;0.00174930555555556,"",IF(J8&lt;=0.0012337962962963,"TSM",IF(J8&lt;=0.00126736111111111,"SM",IF(J8&lt;=0.00131944444444444,"KSM",IF(J8&lt;=0.00140046296296296,"I A",IF(J8&lt;=0.00152777777777778,"II A",IF(J8&lt;=0.00174930555555556,"III A"))))))))</f>
        <v>KSM</v>
      </c>
      <c r="L8" s="253" t="s">
        <v>268</v>
      </c>
      <c r="M8" s="254"/>
    </row>
    <row r="9" spans="1:16" ht="15" customHeight="1">
      <c r="A9" s="50">
        <v>2</v>
      </c>
      <c r="B9" s="51">
        <v>76</v>
      </c>
      <c r="C9" s="52" t="s">
        <v>269</v>
      </c>
      <c r="D9" s="53" t="s">
        <v>270</v>
      </c>
      <c r="E9" s="54" t="s">
        <v>271</v>
      </c>
      <c r="F9" s="55" t="s">
        <v>56</v>
      </c>
      <c r="G9" s="56"/>
      <c r="H9" s="55" t="s">
        <v>24</v>
      </c>
      <c r="I9" s="244">
        <f t="shared" si="0"/>
        <v>956</v>
      </c>
      <c r="J9" s="136">
        <v>1.301851851851852E-3</v>
      </c>
      <c r="K9" s="255" t="str">
        <f t="shared" si="1"/>
        <v>KSM</v>
      </c>
      <c r="L9" s="253" t="s">
        <v>272</v>
      </c>
      <c r="M9" s="254"/>
    </row>
    <row r="10" spans="1:16" ht="15" customHeight="1">
      <c r="A10" s="50">
        <v>3</v>
      </c>
      <c r="B10" s="51">
        <v>56</v>
      </c>
      <c r="C10" s="52" t="s">
        <v>114</v>
      </c>
      <c r="D10" s="53" t="s">
        <v>273</v>
      </c>
      <c r="E10" s="54" t="s">
        <v>274</v>
      </c>
      <c r="F10" s="55" t="s">
        <v>56</v>
      </c>
      <c r="G10" s="56"/>
      <c r="H10" s="55" t="s">
        <v>267</v>
      </c>
      <c r="I10" s="244">
        <f t="shared" si="0"/>
        <v>894</v>
      </c>
      <c r="J10" s="136">
        <v>1.3283564814814816E-3</v>
      </c>
      <c r="K10" s="255" t="str">
        <f t="shared" si="1"/>
        <v>I A</v>
      </c>
      <c r="L10" s="253" t="s">
        <v>268</v>
      </c>
      <c r="M10" s="254"/>
    </row>
    <row r="11" spans="1:16" ht="15" customHeight="1">
      <c r="A11" s="50">
        <v>4</v>
      </c>
      <c r="B11" s="51">
        <v>77</v>
      </c>
      <c r="C11" s="52" t="s">
        <v>275</v>
      </c>
      <c r="D11" s="53" t="s">
        <v>276</v>
      </c>
      <c r="E11" s="54" t="s">
        <v>277</v>
      </c>
      <c r="F11" s="55" t="s">
        <v>278</v>
      </c>
      <c r="G11" s="56" t="s">
        <v>279</v>
      </c>
      <c r="H11" s="55" t="s">
        <v>24</v>
      </c>
      <c r="I11" s="244">
        <f t="shared" si="0"/>
        <v>852</v>
      </c>
      <c r="J11" s="136">
        <v>1.3471064814814815E-3</v>
      </c>
      <c r="K11" s="255" t="str">
        <f t="shared" si="1"/>
        <v>I A</v>
      </c>
      <c r="L11" s="253" t="s">
        <v>280</v>
      </c>
      <c r="M11" s="254"/>
    </row>
    <row r="12" spans="1:16" ht="15" customHeight="1">
      <c r="A12" s="50">
        <v>5</v>
      </c>
      <c r="B12" s="51">
        <v>4</v>
      </c>
      <c r="C12" s="52" t="s">
        <v>281</v>
      </c>
      <c r="D12" s="53" t="s">
        <v>137</v>
      </c>
      <c r="E12" s="54" t="s">
        <v>138</v>
      </c>
      <c r="F12" s="55" t="s">
        <v>282</v>
      </c>
      <c r="G12" s="56" t="s">
        <v>283</v>
      </c>
      <c r="H12" s="55" t="s">
        <v>267</v>
      </c>
      <c r="I12" s="244">
        <f t="shared" si="0"/>
        <v>835</v>
      </c>
      <c r="J12" s="136">
        <v>1.3548611111111112E-3</v>
      </c>
      <c r="K12" s="255" t="str">
        <f t="shared" si="1"/>
        <v>I A</v>
      </c>
      <c r="L12" s="253" t="s">
        <v>284</v>
      </c>
      <c r="M12" s="254"/>
    </row>
    <row r="13" spans="1:16" ht="15" customHeight="1">
      <c r="A13" s="50">
        <v>6</v>
      </c>
      <c r="B13" s="51">
        <v>79</v>
      </c>
      <c r="C13" s="52" t="s">
        <v>285</v>
      </c>
      <c r="D13" s="53" t="s">
        <v>286</v>
      </c>
      <c r="E13" s="54" t="s">
        <v>287</v>
      </c>
      <c r="F13" s="55" t="s">
        <v>56</v>
      </c>
      <c r="G13" s="56"/>
      <c r="H13" s="55"/>
      <c r="I13" s="244">
        <f t="shared" si="0"/>
        <v>651</v>
      </c>
      <c r="J13" s="136">
        <v>1.4423611111111111E-3</v>
      </c>
      <c r="K13" s="255" t="str">
        <f t="shared" si="1"/>
        <v>II A</v>
      </c>
      <c r="L13" s="253" t="s">
        <v>288</v>
      </c>
      <c r="M13" s="254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1"/>
  <sheetViews>
    <sheetView workbookViewId="0">
      <selection activeCell="D18" sqref="D18"/>
    </sheetView>
  </sheetViews>
  <sheetFormatPr defaultColWidth="9.109375" defaultRowHeight="13.2"/>
  <cols>
    <col min="1" max="1" width="5.109375" style="29" customWidth="1"/>
    <col min="2" max="2" width="4.5546875" style="29" customWidth="1"/>
    <col min="3" max="3" width="10.6640625" style="23" customWidth="1"/>
    <col min="4" max="4" width="14.109375" style="24" customWidth="1"/>
    <col min="5" max="5" width="9.33203125" style="25" customWidth="1"/>
    <col min="6" max="6" width="13" style="24" customWidth="1"/>
    <col min="7" max="7" width="7.109375" style="24" customWidth="1"/>
    <col min="8" max="8" width="14.5546875" style="24" customWidth="1"/>
    <col min="9" max="9" width="6.33203125" style="7" customWidth="1"/>
    <col min="10" max="10" width="8.6640625" style="27" customWidth="1"/>
    <col min="11" max="11" width="5.44140625" style="7" customWidth="1"/>
    <col min="12" max="12" width="27.33203125" style="24" customWidth="1"/>
    <col min="13" max="13" width="8.109375" style="119" customWidth="1"/>
    <col min="14" max="14" width="11.6640625" style="119" customWidth="1"/>
    <col min="15" max="15" width="3.33203125" style="24" customWidth="1"/>
    <col min="16" max="16384" width="9.109375" style="24"/>
  </cols>
  <sheetData>
    <row r="1" spans="1:15" s="4" customFormat="1" ht="18.75" customHeight="1">
      <c r="A1" s="1" t="s">
        <v>0</v>
      </c>
      <c r="B1" s="2"/>
      <c r="C1" s="3"/>
      <c r="E1" s="5"/>
      <c r="I1" s="7"/>
      <c r="J1" s="8"/>
      <c r="K1" s="7"/>
      <c r="M1" s="119"/>
      <c r="N1" s="119"/>
    </row>
    <row r="2" spans="1:15" s="14" customFormat="1" ht="22.95" customHeight="1">
      <c r="A2" s="11" t="s">
        <v>1</v>
      </c>
      <c r="B2" s="12"/>
      <c r="C2" s="13"/>
      <c r="E2" s="15"/>
      <c r="I2" s="17"/>
      <c r="J2" s="18"/>
      <c r="K2" s="17"/>
      <c r="L2" s="19"/>
      <c r="M2" s="120"/>
      <c r="N2" s="120"/>
    </row>
    <row r="3" spans="1:15" ht="15" customHeight="1">
      <c r="A3" s="22"/>
      <c r="B3" s="22"/>
      <c r="L3" s="28"/>
    </row>
    <row r="4" spans="1:15" ht="15.75" customHeight="1">
      <c r="C4" s="30" t="s">
        <v>164</v>
      </c>
      <c r="E4" s="31"/>
      <c r="L4" s="32"/>
    </row>
    <row r="5" spans="1:15" ht="3.75" customHeight="1">
      <c r="I5" s="121">
        <v>1.1574074074074073E-5</v>
      </c>
    </row>
    <row r="6" spans="1:15" ht="13.8" thickBot="1">
      <c r="B6" s="33"/>
      <c r="C6" s="34"/>
      <c r="D6" s="35"/>
      <c r="E6" s="36"/>
      <c r="F6" s="37"/>
      <c r="G6" s="122"/>
    </row>
    <row r="7" spans="1:15" s="133" customFormat="1" ht="13.8" thickBot="1">
      <c r="A7" s="123" t="s">
        <v>80</v>
      </c>
      <c r="B7" s="124" t="s">
        <v>5</v>
      </c>
      <c r="C7" s="125" t="s">
        <v>6</v>
      </c>
      <c r="D7" s="126" t="s">
        <v>7</v>
      </c>
      <c r="E7" s="127" t="s">
        <v>8</v>
      </c>
      <c r="F7" s="87" t="s">
        <v>9</v>
      </c>
      <c r="G7" s="87" t="s">
        <v>10</v>
      </c>
      <c r="H7" s="87" t="s">
        <v>11</v>
      </c>
      <c r="I7" s="127" t="s">
        <v>12</v>
      </c>
      <c r="J7" s="128" t="s">
        <v>165</v>
      </c>
      <c r="K7" s="129" t="s">
        <v>17</v>
      </c>
      <c r="L7" s="130" t="s">
        <v>18</v>
      </c>
      <c r="M7" s="131"/>
      <c r="N7" s="131"/>
      <c r="O7" s="132"/>
    </row>
    <row r="8" spans="1:15" ht="15" customHeight="1">
      <c r="A8" s="50">
        <v>1</v>
      </c>
      <c r="B8" s="51">
        <v>78</v>
      </c>
      <c r="C8" s="52" t="s">
        <v>166</v>
      </c>
      <c r="D8" s="53" t="s">
        <v>167</v>
      </c>
      <c r="E8" s="134" t="s">
        <v>168</v>
      </c>
      <c r="F8" s="55" t="s">
        <v>169</v>
      </c>
      <c r="G8" s="55" t="s">
        <v>57</v>
      </c>
      <c r="H8" s="55" t="s">
        <v>24</v>
      </c>
      <c r="I8" s="135">
        <f>IF(ISBLANK(J8),"",TRUNC(0.04066*((J8/$I$5)-385)^2))</f>
        <v>1051</v>
      </c>
      <c r="J8" s="136">
        <v>2.5943287037037037E-3</v>
      </c>
      <c r="K8" s="137" t="str">
        <f>IF(ISBLANK(J8),"",IF(J8&gt;0.00362430555555556,"",IF(J8&lt;=0.00253472222222222,"TSM",IF(J8&lt;=0.00261574074074074,"SM",IF(J8&lt;=0.00273148148148148,"KSM",IF(J8&lt;=0.00289351851851852,"I A",IF(J8&lt;=0.00318287037037037,"II A",IF(J8&lt;=0.00362430555555556,"III A"))))))))</f>
        <v>SM</v>
      </c>
      <c r="L8" s="55" t="s">
        <v>170</v>
      </c>
    </row>
    <row r="9" spans="1:15" ht="15" customHeight="1">
      <c r="A9" s="50">
        <v>2</v>
      </c>
      <c r="B9" s="51">
        <v>41</v>
      </c>
      <c r="C9" s="52" t="s">
        <v>171</v>
      </c>
      <c r="D9" s="53" t="s">
        <v>172</v>
      </c>
      <c r="E9" s="134" t="s">
        <v>173</v>
      </c>
      <c r="F9" s="55" t="s">
        <v>174</v>
      </c>
      <c r="G9" s="55" t="s">
        <v>175</v>
      </c>
      <c r="H9" s="55" t="s">
        <v>176</v>
      </c>
      <c r="I9" s="135">
        <f>IF(ISBLANK(J9),"",TRUNC(0.04066*((J9/$I$5)-385)^2))</f>
        <v>916</v>
      </c>
      <c r="J9" s="136">
        <v>2.7187500000000002E-3</v>
      </c>
      <c r="K9" s="137" t="str">
        <f>IF(ISBLANK(J9),"",IF(J9&gt;0.00362430555555556,"",IF(J9&lt;=0.00253472222222222,"TSM",IF(J9&lt;=0.00261574074074074,"SM",IF(J9&lt;=0.00273148148148148,"KSM",IF(J9&lt;=0.00289351851851852,"I A",IF(J9&lt;=0.00318287037037037,"II A",IF(J9&lt;=0.00362430555555556,"III A"))))))))</f>
        <v>KSM</v>
      </c>
      <c r="L9" s="55" t="s">
        <v>177</v>
      </c>
    </row>
    <row r="10" spans="1:15" ht="15" customHeight="1">
      <c r="A10" s="50">
        <v>3</v>
      </c>
      <c r="B10" s="51">
        <v>68</v>
      </c>
      <c r="C10" s="52" t="s">
        <v>171</v>
      </c>
      <c r="D10" s="53" t="s">
        <v>130</v>
      </c>
      <c r="E10" s="134" t="s">
        <v>178</v>
      </c>
      <c r="F10" s="55" t="s">
        <v>56</v>
      </c>
      <c r="G10" s="55"/>
      <c r="H10" s="55" t="s">
        <v>179</v>
      </c>
      <c r="I10" s="135">
        <f>IF(ISBLANK(J10),"",TRUNC(0.04066*((J10/$I$5)-385)^2))</f>
        <v>739</v>
      </c>
      <c r="J10" s="136">
        <v>2.8950231481481483E-3</v>
      </c>
      <c r="K10" s="137" t="str">
        <f>IF(ISBLANK(J10),"",IF(J10&gt;0.00362430555555556,"",IF(J10&lt;=0.00253472222222222,"TSM",IF(J10&lt;=0.00261574074074074,"SM",IF(J10&lt;=0.00273148148148148,"KSM",IF(J10&lt;=0.00289351851851852,"I A",IF(J10&lt;=0.00318287037037037,"II A",IF(J10&lt;=0.00362430555555556,"III A"))))))))</f>
        <v>II A</v>
      </c>
      <c r="L10" s="55" t="s">
        <v>180</v>
      </c>
    </row>
    <row r="11" spans="1:15" ht="15" customHeight="1">
      <c r="A11" s="50">
        <v>4</v>
      </c>
      <c r="B11" s="51">
        <v>69</v>
      </c>
      <c r="C11" s="52" t="s">
        <v>181</v>
      </c>
      <c r="D11" s="53" t="s">
        <v>182</v>
      </c>
      <c r="E11" s="134" t="s">
        <v>183</v>
      </c>
      <c r="F11" s="55" t="s">
        <v>56</v>
      </c>
      <c r="G11" s="55"/>
      <c r="H11" s="55" t="s">
        <v>179</v>
      </c>
      <c r="I11" s="135">
        <f>IF(ISBLANK(J11),"",TRUNC(0.04066*((J11/$I$5)-385)^2))</f>
        <v>732</v>
      </c>
      <c r="J11" s="136">
        <v>2.9025462962962967E-3</v>
      </c>
      <c r="K11" s="137" t="str">
        <f>IF(ISBLANK(J11),"",IF(J11&gt;0.00362430555555556,"",IF(J11&lt;=0.00253472222222222,"TSM",IF(J11&lt;=0.00261574074074074,"SM",IF(J11&lt;=0.00273148148148148,"KSM",IF(J11&lt;=0.00289351851851852,"I A",IF(J11&lt;=0.00318287037037037,"II A",IF(J11&lt;=0.00362430555555556,"III A"))))))))</f>
        <v>II A</v>
      </c>
      <c r="L11" s="55" t="s">
        <v>180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100 M par.bėg.</vt:lpstr>
      <vt:lpstr>100 M F</vt:lpstr>
      <vt:lpstr>100 V par.bėg.</vt:lpstr>
      <vt:lpstr>100 V F</vt:lpstr>
      <vt:lpstr>200 V beg</vt:lpstr>
      <vt:lpstr>200 V suvestinė</vt:lpstr>
      <vt:lpstr>400 M bėg.</vt:lpstr>
      <vt:lpstr>800 V bėgimai</vt:lpstr>
      <vt:lpstr>1500 V</vt:lpstr>
      <vt:lpstr>400bb M bėg.</vt:lpstr>
      <vt:lpstr>Aukstis M </vt:lpstr>
      <vt:lpstr>Aukstis V</vt:lpstr>
      <vt:lpstr>Tolis M</vt:lpstr>
      <vt:lpstr>Tolis V</vt:lpstr>
      <vt:lpstr>Trisuolis M</vt:lpstr>
      <vt:lpstr>Diskas M</vt:lpstr>
      <vt:lpstr>Diskas 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viltis</dc:creator>
  <cp:lastModifiedBy>Step</cp:lastModifiedBy>
  <cp:lastPrinted>2021-06-29T15:42:58Z</cp:lastPrinted>
  <dcterms:created xsi:type="dcterms:W3CDTF">2021-06-29T13:18:50Z</dcterms:created>
  <dcterms:modified xsi:type="dcterms:W3CDTF">2021-06-29T17:29:04Z</dcterms:modified>
</cp:coreProperties>
</file>