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rbinis\"/>
    </mc:Choice>
  </mc:AlternateContent>
  <xr:revisionPtr revIDLastSave="0" documentId="8_{0605F0C4-207B-4033-B66D-1CAD4787E96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TU mačas " sheetId="16" r:id="rId1"/>
    <sheet name="60 M bėg." sheetId="18" r:id="rId2"/>
    <sheet name="60 M Finalas" sheetId="29" r:id="rId3"/>
    <sheet name="60 M Suvestinė" sheetId="22" r:id="rId4"/>
    <sheet name="60 V bėg." sheetId="19" r:id="rId5"/>
    <sheet name="60 V Finalas" sheetId="28" r:id="rId6"/>
    <sheet name="60 V Suvestinė" sheetId="23" r:id="rId7"/>
    <sheet name="400 M" sheetId="24" r:id="rId8"/>
    <sheet name="400 V" sheetId="25" r:id="rId9"/>
    <sheet name="800 M" sheetId="26" r:id="rId10"/>
    <sheet name="800 V" sheetId="27" r:id="rId11"/>
    <sheet name="60bb M" sheetId="20" r:id="rId12"/>
    <sheet name="60bb V" sheetId="21" r:id="rId13"/>
    <sheet name="4x200 M+V" sheetId="17" r:id="rId14"/>
    <sheet name="Aukstis M" sheetId="9" r:id="rId15"/>
    <sheet name="Aukstis V" sheetId="10" r:id="rId16"/>
    <sheet name="Tolis M" sheetId="11" r:id="rId17"/>
    <sheet name="Tolis V" sheetId="12" r:id="rId18"/>
    <sheet name="Rutulys M" sheetId="13" r:id="rId19"/>
    <sheet name="Rutulys V" sheetId="14" r:id="rId20"/>
    <sheet name="Komandiniai" sheetId="30" r:id="rId21"/>
  </sheets>
  <definedNames>
    <definedName name="_xlnm._FilterDatabase" localSheetId="16" hidden="1">'Tolis M'!$A$8:$Q$8</definedName>
    <definedName name="_xlnm._FilterDatabase" localSheetId="17" hidden="1">'Tolis V'!$O$8:$O$8</definedName>
  </definedNames>
  <calcPr calcId="191029"/>
</workbook>
</file>

<file path=xl/calcChain.xml><?xml version="1.0" encoding="utf-8"?>
<calcChain xmlns="http://schemas.openxmlformats.org/spreadsheetml/2006/main">
  <c r="J14" i="29" l="1"/>
  <c r="J13" i="29"/>
  <c r="J12" i="29"/>
  <c r="J11" i="29"/>
  <c r="J10" i="29"/>
  <c r="J9" i="29"/>
  <c r="G13" i="29"/>
  <c r="G12" i="29"/>
  <c r="G11" i="29"/>
  <c r="G10" i="29"/>
  <c r="G9" i="29"/>
  <c r="M11" i="22"/>
  <c r="M9" i="22"/>
  <c r="G11" i="22"/>
  <c r="G9" i="22"/>
  <c r="M14" i="22"/>
  <c r="G14" i="22"/>
  <c r="M13" i="22"/>
  <c r="G13" i="22"/>
  <c r="M12" i="22"/>
  <c r="G12" i="22"/>
  <c r="M10" i="22"/>
  <c r="G10" i="22"/>
  <c r="I14" i="17"/>
  <c r="H14" i="17"/>
  <c r="I13" i="17"/>
  <c r="H13" i="17"/>
  <c r="I22" i="17"/>
  <c r="H22" i="17"/>
  <c r="I21" i="17"/>
  <c r="H21" i="17"/>
  <c r="I10" i="17"/>
  <c r="H10" i="17"/>
  <c r="I9" i="17"/>
  <c r="H9" i="17"/>
  <c r="G13" i="17" l="1"/>
  <c r="G9" i="17"/>
  <c r="G21" i="17"/>
  <c r="M11" i="23"/>
  <c r="M12" i="23"/>
  <c r="G11" i="23"/>
  <c r="G12" i="23"/>
  <c r="M10" i="23"/>
  <c r="M9" i="23"/>
  <c r="G10" i="23"/>
  <c r="G9" i="23"/>
  <c r="M14" i="23"/>
  <c r="M13" i="23"/>
  <c r="M15" i="23"/>
  <c r="M16" i="23"/>
  <c r="G14" i="23"/>
  <c r="G13" i="23"/>
  <c r="M14" i="28"/>
  <c r="M13" i="28"/>
  <c r="M12" i="28"/>
  <c r="M11" i="28"/>
  <c r="M10" i="28"/>
  <c r="M9" i="28"/>
  <c r="G12" i="28"/>
  <c r="G11" i="28"/>
  <c r="G10" i="28"/>
  <c r="G9" i="28"/>
  <c r="G10" i="10" l="1"/>
  <c r="G11" i="10"/>
  <c r="G9" i="10"/>
  <c r="I13" i="27" l="1"/>
  <c r="G13" i="27"/>
  <c r="I12" i="27"/>
  <c r="I11" i="27"/>
  <c r="G11" i="27"/>
  <c r="I10" i="27"/>
  <c r="G10" i="27"/>
  <c r="I9" i="27"/>
  <c r="G9" i="27"/>
  <c r="I10" i="26" l="1"/>
  <c r="I9" i="26"/>
  <c r="G9" i="26"/>
  <c r="J9" i="25" l="1"/>
  <c r="G9" i="25"/>
  <c r="J10" i="25"/>
  <c r="G10" i="25"/>
  <c r="J11" i="25"/>
  <c r="J12" i="25"/>
  <c r="J9" i="24" l="1"/>
  <c r="G9" i="24"/>
  <c r="J11" i="24"/>
  <c r="G11" i="24"/>
  <c r="J10" i="24"/>
  <c r="G10" i="24"/>
  <c r="J12" i="24"/>
  <c r="M17" i="23" l="1"/>
  <c r="M18" i="23"/>
  <c r="M18" i="22"/>
  <c r="G18" i="22"/>
  <c r="M17" i="22"/>
  <c r="G17" i="22"/>
  <c r="M19" i="22"/>
  <c r="G19" i="22"/>
  <c r="M16" i="22"/>
  <c r="G16" i="22"/>
  <c r="M15" i="22"/>
  <c r="G15" i="22"/>
  <c r="I17" i="17"/>
  <c r="H17" i="17"/>
  <c r="J9" i="21"/>
  <c r="G9" i="21"/>
  <c r="J9" i="20" l="1"/>
  <c r="G9" i="20"/>
  <c r="J11" i="20"/>
  <c r="G11" i="20"/>
  <c r="J10" i="20"/>
  <c r="G10" i="20"/>
  <c r="M20" i="19" l="1"/>
  <c r="G20" i="19"/>
  <c r="M19" i="19"/>
  <c r="G19" i="19"/>
  <c r="M21" i="19"/>
  <c r="M18" i="19"/>
  <c r="G18" i="19"/>
  <c r="M22" i="19"/>
  <c r="M13" i="19"/>
  <c r="M11" i="19"/>
  <c r="G11" i="19"/>
  <c r="M9" i="19"/>
  <c r="G9" i="19"/>
  <c r="M10" i="19"/>
  <c r="G10" i="19"/>
  <c r="M12" i="19"/>
  <c r="M22" i="18" l="1"/>
  <c r="G22" i="18"/>
  <c r="M19" i="18"/>
  <c r="G19" i="18"/>
  <c r="M21" i="18"/>
  <c r="G21" i="18"/>
  <c r="M20" i="18"/>
  <c r="G20" i="18"/>
  <c r="M18" i="18"/>
  <c r="G18" i="18"/>
  <c r="M23" i="18"/>
  <c r="G23" i="18"/>
  <c r="M10" i="18"/>
  <c r="G10" i="18"/>
  <c r="M9" i="18"/>
  <c r="G9" i="18"/>
  <c r="M12" i="18"/>
  <c r="G12" i="18"/>
  <c r="M11" i="18"/>
  <c r="G11" i="18"/>
  <c r="M13" i="18"/>
  <c r="G13" i="18"/>
  <c r="H18" i="17" l="1"/>
  <c r="I18" i="17"/>
  <c r="G17" i="17" l="1"/>
  <c r="O10" i="12" l="1"/>
  <c r="G10" i="12" s="1"/>
  <c r="O9" i="12"/>
  <c r="G9" i="12" s="1"/>
  <c r="O11" i="12"/>
  <c r="P11" i="12" s="1"/>
  <c r="O9" i="11"/>
  <c r="G9" i="11" s="1"/>
  <c r="O11" i="11"/>
  <c r="O10" i="11"/>
  <c r="G10" i="11" s="1"/>
  <c r="O10" i="14"/>
  <c r="G10" i="14" s="1"/>
  <c r="O9" i="14"/>
  <c r="O9" i="13"/>
  <c r="G9" i="13" s="1"/>
  <c r="O10" i="13"/>
  <c r="O11" i="13"/>
  <c r="G11" i="13" s="1"/>
  <c r="S10" i="10"/>
  <c r="S11" i="10"/>
  <c r="S9" i="10"/>
  <c r="G9" i="9"/>
  <c r="O9" i="9"/>
  <c r="P11" i="11" l="1"/>
  <c r="G11" i="11"/>
  <c r="P9" i="14"/>
  <c r="G9" i="14"/>
  <c r="P10" i="13"/>
  <c r="G10" i="13"/>
  <c r="P9" i="12"/>
  <c r="P10" i="12"/>
  <c r="P11" i="13"/>
  <c r="P9" i="13"/>
  <c r="P10" i="11"/>
  <c r="P9" i="11"/>
  <c r="P10" i="14"/>
</calcChain>
</file>

<file path=xl/sharedStrings.xml><?xml version="1.0" encoding="utf-8"?>
<sst xmlns="http://schemas.openxmlformats.org/spreadsheetml/2006/main" count="978" uniqueCount="219">
  <si>
    <t>60 m bėgimas moterims</t>
  </si>
  <si>
    <t>finalas - 6q</t>
  </si>
  <si>
    <t>Nr.</t>
  </si>
  <si>
    <t>Vardas</t>
  </si>
  <si>
    <t>Pavardė</t>
  </si>
  <si>
    <t>Gim.data</t>
  </si>
  <si>
    <t>Komanda</t>
  </si>
  <si>
    <t>Taškai</t>
  </si>
  <si>
    <t>Rez.p.b.</t>
  </si>
  <si>
    <t>R.l.</t>
  </si>
  <si>
    <t>Finalas</t>
  </si>
  <si>
    <t>Kv. l.</t>
  </si>
  <si>
    <t>Treneris</t>
  </si>
  <si>
    <t>SB</t>
  </si>
  <si>
    <t>PB</t>
  </si>
  <si>
    <t>60 m bėgimas vyrams</t>
  </si>
  <si>
    <t>400 m bėgimas moterims</t>
  </si>
  <si>
    <t>Rezultatas</t>
  </si>
  <si>
    <t>Viktorija</t>
  </si>
  <si>
    <t>400 m bėgimas vyrams</t>
  </si>
  <si>
    <t>800 m bėgimas moterims</t>
  </si>
  <si>
    <t>60 m barjerinis bėgimas moterims</t>
  </si>
  <si>
    <t>60 m barjerinis bėgimas vyrams</t>
  </si>
  <si>
    <t>Šuolis į aukštį moterims</t>
  </si>
  <si>
    <t>B a n d y m a i</t>
  </si>
  <si>
    <t>Rezultas</t>
  </si>
  <si>
    <t>Kv.l.</t>
  </si>
  <si>
    <t>Viltė</t>
  </si>
  <si>
    <t>KU</t>
  </si>
  <si>
    <t>Šuolis į aukštį vyrams</t>
  </si>
  <si>
    <t>Kaunas</t>
  </si>
  <si>
    <t>Šuolis į tolį moterims</t>
  </si>
  <si>
    <t>Bandymai</t>
  </si>
  <si>
    <t>Eilė</t>
  </si>
  <si>
    <t>Rez.</t>
  </si>
  <si>
    <t>Šuolis į tolį vyrams</t>
  </si>
  <si>
    <t>Algirdas</t>
  </si>
  <si>
    <t>Asauskas</t>
  </si>
  <si>
    <t>1998-09-12</t>
  </si>
  <si>
    <t>KTU</t>
  </si>
  <si>
    <t>Rutulio stūmimas moterims</t>
  </si>
  <si>
    <t>Rutulio stūmimas vyrams</t>
  </si>
  <si>
    <t>2020-03-06</t>
  </si>
  <si>
    <t>bėgimas iš 2</t>
  </si>
  <si>
    <t>BALTIJOS ŠALIŲ TECHNIKOS UNIVERSITETŲ STUDENTŲ LENGVOSIOS ATLETIKOS VARŽYBOS</t>
  </si>
  <si>
    <t>Varžybų vyriausiasis teisėjas</t>
  </si>
  <si>
    <t>Varžybų vyriausiasis sekretorius</t>
  </si>
  <si>
    <t>Alfonsas</t>
  </si>
  <si>
    <t>BULIUOLIS</t>
  </si>
  <si>
    <t>BALTIJOS ŠALIŲ TECHNIKOS UNIVERSITETŲ STUDENTŲ</t>
  </si>
  <si>
    <t>LENGVOSIOS ATLETIKOS VARŽYBOS</t>
  </si>
  <si>
    <t>Simona</t>
  </si>
  <si>
    <t>Bukovskė</t>
  </si>
  <si>
    <t>1998-02-10</t>
  </si>
  <si>
    <t>A. Gricevičius, I. Gricevičienė</t>
  </si>
  <si>
    <t>Ramunė</t>
  </si>
  <si>
    <t>Stabingytė</t>
  </si>
  <si>
    <t>1998-06-15</t>
  </si>
  <si>
    <t>G. Šerėnienė</t>
  </si>
  <si>
    <t>Justina</t>
  </si>
  <si>
    <t>Pacevičiūtė</t>
  </si>
  <si>
    <t>1998-01-15</t>
  </si>
  <si>
    <t>Gedvilė</t>
  </si>
  <si>
    <t>Orintaitė</t>
  </si>
  <si>
    <t>1998-11-02</t>
  </si>
  <si>
    <t>E.Karaškienė</t>
  </si>
  <si>
    <t>Guoda</t>
  </si>
  <si>
    <t>Petkevičiūtė</t>
  </si>
  <si>
    <t>VGTU</t>
  </si>
  <si>
    <t>R. Snarskienė</t>
  </si>
  <si>
    <t>Ivickytė</t>
  </si>
  <si>
    <t>P. Žukienė</t>
  </si>
  <si>
    <t>Narbutaitytė</t>
  </si>
  <si>
    <t>1999-10-03</t>
  </si>
  <si>
    <t>L. Milikauskaitė</t>
  </si>
  <si>
    <t>Dace</t>
  </si>
  <si>
    <t>Asme</t>
  </si>
  <si>
    <t>RTU</t>
  </si>
  <si>
    <t>S. Lorence, V. Bonders</t>
  </si>
  <si>
    <t>Pārsla</t>
  </si>
  <si>
    <t>Sietiņa</t>
  </si>
  <si>
    <t>V. Bonders</t>
  </si>
  <si>
    <t>Liega</t>
  </si>
  <si>
    <t>Krasovska</t>
  </si>
  <si>
    <t>I. Vītola, A. Austrups</t>
  </si>
  <si>
    <t>Alevtina</t>
  </si>
  <si>
    <t>Tarasova</t>
  </si>
  <si>
    <t>J. Tarasova, V. Bonders</t>
  </si>
  <si>
    <t>2000-05-17</t>
  </si>
  <si>
    <t>1997-02-19</t>
  </si>
  <si>
    <t>1999-06-02</t>
  </si>
  <si>
    <t>1995-01-02</t>
  </si>
  <si>
    <t>2000-04-12</t>
  </si>
  <si>
    <t>1997-01-31</t>
  </si>
  <si>
    <t>Ričardas</t>
  </si>
  <si>
    <t>Gudonavičius</t>
  </si>
  <si>
    <t>1998-04-13</t>
  </si>
  <si>
    <t>Rokas</t>
  </si>
  <si>
    <t>Berūkštis</t>
  </si>
  <si>
    <t>2000-05-11</t>
  </si>
  <si>
    <t>Lukas</t>
  </si>
  <si>
    <t>Krikštanavičius</t>
  </si>
  <si>
    <t>1998-11-27</t>
  </si>
  <si>
    <t>Dovydas</t>
  </si>
  <si>
    <t>Treinys</t>
  </si>
  <si>
    <t>1996-11-19</t>
  </si>
  <si>
    <t>Robert</t>
  </si>
  <si>
    <t>Antonovič</t>
  </si>
  <si>
    <t>1998-05-01</t>
  </si>
  <si>
    <t>Ramojus</t>
  </si>
  <si>
    <t>Balevičius</t>
  </si>
  <si>
    <t>1999-05-31</t>
  </si>
  <si>
    <t>Tomaš</t>
  </si>
  <si>
    <t>Paškovski</t>
  </si>
  <si>
    <t>2000-03-12</t>
  </si>
  <si>
    <t>Maksim</t>
  </si>
  <si>
    <t>Bolotin</t>
  </si>
  <si>
    <t>1998-06-12</t>
  </si>
  <si>
    <t>Jurijs</t>
  </si>
  <si>
    <t>Kravčonoks</t>
  </si>
  <si>
    <t>1999-02-22</t>
  </si>
  <si>
    <t>Valērijs</t>
  </si>
  <si>
    <t>Valinščikovs</t>
  </si>
  <si>
    <t>1997-08-11</t>
  </si>
  <si>
    <t>E. Karaškienė, G. Šerėnienė</t>
  </si>
  <si>
    <t>A.Gavelytė</t>
  </si>
  <si>
    <t>savarankiškai</t>
  </si>
  <si>
    <t>P.Žukienė</t>
  </si>
  <si>
    <t>L. Juchnevičienė</t>
  </si>
  <si>
    <t>J. Strumskytė</t>
  </si>
  <si>
    <t>L. Grinčikaitė-Samuolė</t>
  </si>
  <si>
    <t>J. Iļjušima-Pavlova</t>
  </si>
  <si>
    <t>Aurimas</t>
  </si>
  <si>
    <t>Valauskas</t>
  </si>
  <si>
    <t>1997-07-04</t>
  </si>
  <si>
    <t>Vilmantė</t>
  </si>
  <si>
    <t>Gruodytė</t>
  </si>
  <si>
    <t>1998-02-14</t>
  </si>
  <si>
    <t>J. Beržinskienė</t>
  </si>
  <si>
    <t>Tomas</t>
  </si>
  <si>
    <t>Justinas</t>
  </si>
  <si>
    <t>ind.</t>
  </si>
  <si>
    <t>Laurinaitis</t>
  </si>
  <si>
    <t>1996-05-16</t>
  </si>
  <si>
    <t>J. Garalevičius</t>
  </si>
  <si>
    <t>Erika</t>
  </si>
  <si>
    <t>Krūminaitė</t>
  </si>
  <si>
    <t>1998-04-24</t>
  </si>
  <si>
    <t>V. Baronienė</t>
  </si>
  <si>
    <t>Kārlis</t>
  </si>
  <si>
    <t>Sondors</t>
  </si>
  <si>
    <t>1997-04-15</t>
  </si>
  <si>
    <t>Akvilė</t>
  </si>
  <si>
    <t>Gedminaitė</t>
  </si>
  <si>
    <t>1997-01-07</t>
  </si>
  <si>
    <t>I. Jakubaitytė</t>
  </si>
  <si>
    <t>Gricius</t>
  </si>
  <si>
    <t>1997-06-02</t>
  </si>
  <si>
    <t>A. Vilčinskienė, R. Adomaitienė</t>
  </si>
  <si>
    <t>Sandis</t>
  </si>
  <si>
    <t>Rošāns</t>
  </si>
  <si>
    <t>1999-12-19</t>
  </si>
  <si>
    <t>A. Vilčinskienė, R.Adomaitienė</t>
  </si>
  <si>
    <t>Laima</t>
  </si>
  <si>
    <t>Barbane</t>
  </si>
  <si>
    <t>1990-08-21</t>
  </si>
  <si>
    <t>Džeina</t>
  </si>
  <si>
    <t>Dombrava</t>
  </si>
  <si>
    <t>2000-07-06</t>
  </si>
  <si>
    <t>I. Aperāne</t>
  </si>
  <si>
    <t>Benas</t>
  </si>
  <si>
    <t>Šeštauskas</t>
  </si>
  <si>
    <t>1998-05-09</t>
  </si>
  <si>
    <t>Rentelis</t>
  </si>
  <si>
    <t>1994-05-12</t>
  </si>
  <si>
    <t>LIETUVOS UNIVERSITETŲ STUDENTŲ LENGVOSIOS ATLETIKOS ŽIEMOS ČEMPIONATAS</t>
  </si>
  <si>
    <t>Kaunas,</t>
  </si>
  <si>
    <t>Taškai M</t>
  </si>
  <si>
    <t>Taškai V</t>
  </si>
  <si>
    <t>4x200 m mišri estafetė</t>
  </si>
  <si>
    <t>Ugnė</t>
  </si>
  <si>
    <t>Žvinklytė</t>
  </si>
  <si>
    <t>Klaipėda</t>
  </si>
  <si>
    <t>b.k.</t>
  </si>
  <si>
    <t>2001-04-12</t>
  </si>
  <si>
    <t>Karolina</t>
  </si>
  <si>
    <t>Zeleniūtė</t>
  </si>
  <si>
    <t>59,88</t>
  </si>
  <si>
    <t>1:00.14</t>
  </si>
  <si>
    <t>53.15</t>
  </si>
  <si>
    <t>52.96</t>
  </si>
  <si>
    <t>1:03.12</t>
  </si>
  <si>
    <t>1:03.66</t>
  </si>
  <si>
    <t>2000-07-03</t>
  </si>
  <si>
    <t>Ernesta</t>
  </si>
  <si>
    <t>KARAŠKIENĖ</t>
  </si>
  <si>
    <t>Vieta</t>
  </si>
  <si>
    <t>q</t>
  </si>
  <si>
    <t>X</t>
  </si>
  <si>
    <t>DNS</t>
  </si>
  <si>
    <t>Suvestinė</t>
  </si>
  <si>
    <t>-</t>
  </si>
  <si>
    <t>x</t>
  </si>
  <si>
    <t>800 m bėgimas vyrams</t>
  </si>
  <si>
    <t>Miliūnas</t>
  </si>
  <si>
    <t>1996-07-17</t>
  </si>
  <si>
    <t>A. Miliauskas</t>
  </si>
  <si>
    <t>2:02,00</t>
  </si>
  <si>
    <t>Viskupaitis</t>
  </si>
  <si>
    <t>1997-06-25</t>
  </si>
  <si>
    <t>2:11,21</t>
  </si>
  <si>
    <t>O</t>
  </si>
  <si>
    <t>XO</t>
  </si>
  <si>
    <t>XXX</t>
  </si>
  <si>
    <t>XXO</t>
  </si>
  <si>
    <t>X-</t>
  </si>
  <si>
    <t>F</t>
  </si>
  <si>
    <t>Taškai</t>
  </si>
  <si>
    <t>2020 m. kovo 6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</si>
</sst>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3" formatCode="_-* #,##0.00\ _€_-;\-* #,##0.00\ _€_-;_-* &quot;-&quot;??\ _€_-;_-@_-"/>
    <numFmt numFmtId="164" formatCode="0.000"/>
    <numFmt numFmtId="165" formatCode="m:ss.00"/>
    <numFmt numFmtId="166" formatCode="ss.00"/>
    <numFmt numFmtId="167" formatCode="#,##0;\-#,##0;&quot;-&quot;"/>
    <numFmt numFmtId="168" formatCode="#,##0.00;\-#,##0.00;&quot;-&quot;"/>
    <numFmt numFmtId="169" formatCode="#,##0%;\-#,##0%;&quot;- &quot;"/>
    <numFmt numFmtId="170" formatCode="#,##0.0%;\-#,##0.0%;&quot;- &quot;"/>
    <numFmt numFmtId="171" formatCode="#,##0.00%;\-#,##0.00%;&quot;- &quot;"/>
    <numFmt numFmtId="172" formatCode="#,##0.0;\-#,##0.0;&quot;-&quot;"/>
    <numFmt numFmtId="173" formatCode="_(* #,##0.00_);_(* \(#,##0.00\);_(* &quot;-&quot;??_);_(@_)"/>
    <numFmt numFmtId="174" formatCode="_-* #,##0.00\ &quot;Lt&quot;_-;\-* #,##0.00\ &quot;Lt&quot;_-;_-* &quot;-&quot;??\ &quot;Lt&quot;_-;_-@_-"/>
    <numFmt numFmtId="175" formatCode="_-* #,##0_-;\-* #,##0_-;_-* &quot;-&quot;_-;_-@_-"/>
    <numFmt numFmtId="176" formatCode="_-* #,##0.00_-;\-* #,##0.00_-;_-* &quot;-&quot;??_-;_-@_-"/>
    <numFmt numFmtId="177" formatCode="[$-427]General"/>
    <numFmt numFmtId="178" formatCode="#,##0.00&quot; &quot;[$Lt-427];[Red]&quot;-&quot;#,##0.00&quot; &quot;[$Lt-427]"/>
    <numFmt numFmtId="179" formatCode="[Red]0%;[Red]\(0%\)"/>
    <numFmt numFmtId="180" formatCode="yyyy\-mm\-dd;@"/>
    <numFmt numFmtId="181" formatCode="[$-FC27]yyyy\ &quot;m.&quot;\ mmmm\ d\ &quot;d.&quot;;@"/>
    <numFmt numFmtId="182" formatCode="[m]:ss.00"/>
    <numFmt numFmtId="183" formatCode="hh:mm;@"/>
    <numFmt numFmtId="184" formatCode="0.0"/>
    <numFmt numFmtId="185" formatCode="yyyy/mm/dd;@"/>
    <numFmt numFmtId="186" formatCode="0%;\(0%\)"/>
    <numFmt numFmtId="187" formatCode="\ \ @"/>
    <numFmt numFmtId="188" formatCode="\ \ \ \ @"/>
    <numFmt numFmtId="189" formatCode="_-&quot;IRL&quot;* #,##0_-;\-&quot;IRL&quot;* #,##0_-;_-&quot;IRL&quot;* &quot;-&quot;_-;_-@_-"/>
    <numFmt numFmtId="190" formatCode="_-&quot;IRL&quot;* #,##0.00_-;\-&quot;IRL&quot;* #,##0.00_-;_-&quot;IRL&quot;* &quot;-&quot;??_-;_-@_-"/>
  </numFmts>
  <fonts count="8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4"/>
      <name val="Times New Roman"/>
      <family val="1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b/>
      <sz val="8"/>
      <name val="Times New Roman"/>
      <family val="1"/>
      <charset val="186"/>
    </font>
    <font>
      <sz val="8"/>
      <name val="Times New Roman"/>
      <family val="1"/>
      <charset val="186"/>
    </font>
    <font>
      <b/>
      <sz val="11"/>
      <name val="Times New Roman"/>
      <family val="1"/>
    </font>
    <font>
      <i/>
      <sz val="8"/>
      <name val="Times New Roman"/>
      <family val="1"/>
      <charset val="186"/>
    </font>
    <font>
      <sz val="10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7"/>
      <name val="Times New Roman"/>
      <family val="1"/>
    </font>
    <font>
      <sz val="8"/>
      <name val="Arial"/>
      <family val="2"/>
      <charset val="186"/>
    </font>
    <font>
      <sz val="10"/>
      <color indexed="9"/>
      <name val="Times New Roman"/>
      <family val="1"/>
    </font>
    <font>
      <sz val="10"/>
      <color theme="1"/>
      <name val="Times New Roman"/>
      <family val="1"/>
      <charset val="186"/>
    </font>
    <font>
      <sz val="11"/>
      <color indexed="9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</font>
    <font>
      <sz val="6"/>
      <name val="Times New Roman"/>
      <family val="1"/>
      <charset val="186"/>
    </font>
    <font>
      <sz val="9"/>
      <name val="Times New Roman"/>
      <family val="1"/>
      <charset val="186"/>
    </font>
    <font>
      <b/>
      <sz val="16"/>
      <name val="Times New Roman"/>
      <family val="1"/>
    </font>
    <font>
      <b/>
      <sz val="11"/>
      <name val="Times New Roman"/>
      <family val="1"/>
      <charset val="186"/>
    </font>
    <font>
      <i/>
      <sz val="12"/>
      <name val="Times New Roman"/>
      <family val="1"/>
    </font>
    <font>
      <i/>
      <sz val="8"/>
      <name val="Times New Roman"/>
      <family val="1"/>
    </font>
    <font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7"/>
      <name val="Times New Roman"/>
      <family val="1"/>
    </font>
    <font>
      <sz val="11"/>
      <color indexed="8"/>
      <name val="Calibri"/>
      <family val="2"/>
      <charset val="186"/>
    </font>
    <font>
      <sz val="11"/>
      <color indexed="8"/>
      <name val="Calibri"/>
      <family val="2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sz val="10"/>
      <color indexed="8"/>
      <name val="Arial"/>
      <family val="2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0"/>
      <color indexed="12"/>
      <name val="Arial"/>
      <family val="2"/>
    </font>
    <font>
      <sz val="10"/>
      <color theme="1"/>
      <name val="Arial1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sz val="8"/>
      <name val="Arial"/>
      <family val="2"/>
    </font>
    <font>
      <b/>
      <sz val="12"/>
      <name val="Arial"/>
      <family val="2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u/>
      <sz val="8"/>
      <color indexed="12"/>
      <name val="Times New Roman"/>
      <family val="1"/>
      <charset val="186"/>
    </font>
    <font>
      <sz val="11"/>
      <color indexed="62"/>
      <name val="Calibri"/>
      <family val="2"/>
      <charset val="186"/>
    </font>
    <font>
      <sz val="10"/>
      <color indexed="8"/>
      <name val="Arial"/>
      <family val="2"/>
      <charset val="186"/>
    </font>
    <font>
      <sz val="10"/>
      <color indexed="14"/>
      <name val="Arial"/>
      <family val="2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Arial Narrow"/>
      <family val="2"/>
      <charset val="186"/>
    </font>
    <font>
      <sz val="10"/>
      <color indexed="8"/>
      <name val="Times New Roman"/>
      <family val="2"/>
    </font>
    <font>
      <sz val="10"/>
      <color theme="1"/>
      <name val="Times New Roman"/>
      <family val="2"/>
      <charset val="186"/>
    </font>
    <font>
      <sz val="11"/>
      <name val="Arial"/>
      <family val="2"/>
    </font>
    <font>
      <sz val="10"/>
      <name val="Arial"/>
      <family val="2"/>
      <charset val="204"/>
    </font>
    <font>
      <sz val="10"/>
      <name val="TimesLT"/>
    </font>
    <font>
      <b/>
      <sz val="11"/>
      <color indexed="63"/>
      <name val="Calibri"/>
      <family val="2"/>
      <charset val="186"/>
    </font>
    <font>
      <sz val="10"/>
      <color indexed="10"/>
      <name val="Arial"/>
      <family val="2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name val="Arial Cyr"/>
      <charset val="204"/>
    </font>
    <font>
      <b/>
      <sz val="15"/>
      <name val="Times New Roman"/>
      <family val="1"/>
    </font>
    <font>
      <sz val="15"/>
      <name val="Times New Roman"/>
      <family val="1"/>
    </font>
    <font>
      <b/>
      <sz val="20"/>
      <name val="Times New Roman"/>
      <family val="1"/>
    </font>
    <font>
      <sz val="11"/>
      <color theme="1"/>
      <name val="Calibri"/>
      <family val="2"/>
      <scheme val="minor"/>
    </font>
    <font>
      <sz val="11"/>
      <color indexed="9"/>
      <name val="Times New Roman"/>
      <family val="1"/>
    </font>
    <font>
      <sz val="9"/>
      <name val="Times New Roman"/>
      <family val="1"/>
    </font>
    <font>
      <sz val="8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9"/>
      <name val="Times New Roman"/>
      <family val="1"/>
      <charset val="204"/>
    </font>
    <font>
      <b/>
      <sz val="16"/>
      <name val="Arial"/>
      <family val="2"/>
      <charset val="186"/>
    </font>
    <font>
      <sz val="16"/>
      <name val="Arial"/>
      <family val="2"/>
      <charset val="186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72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6" fillId="0" borderId="0"/>
    <xf numFmtId="0" fontId="26" fillId="0" borderId="0"/>
    <xf numFmtId="0" fontId="36" fillId="2" borderId="0" applyNumberFormat="0" applyBorder="0" applyAlignment="0" applyProtection="0"/>
    <xf numFmtId="0" fontId="36" fillId="3" borderId="0" applyNumberFormat="0" applyBorder="0" applyAlignment="0" applyProtection="0"/>
    <xf numFmtId="0" fontId="36" fillId="4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7" fillId="2" borderId="0" applyNumberFormat="0" applyBorder="0" applyAlignment="0" applyProtection="0"/>
    <xf numFmtId="0" fontId="37" fillId="3" borderId="0" applyNumberFormat="0" applyBorder="0" applyAlignment="0" applyProtection="0"/>
    <xf numFmtId="0" fontId="37" fillId="4" borderId="0" applyNumberFormat="0" applyBorder="0" applyAlignment="0" applyProtection="0"/>
    <xf numFmtId="0" fontId="37" fillId="5" borderId="0" applyNumberFormat="0" applyBorder="0" applyAlignment="0" applyProtection="0"/>
    <xf numFmtId="0" fontId="37" fillId="6" borderId="0" applyNumberFormat="0" applyBorder="0" applyAlignment="0" applyProtection="0"/>
    <xf numFmtId="0" fontId="37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5" borderId="0" applyNumberFormat="0" applyBorder="0" applyAlignment="0" applyProtection="0"/>
    <xf numFmtId="0" fontId="36" fillId="8" borderId="0" applyNumberFormat="0" applyBorder="0" applyAlignment="0" applyProtection="0"/>
    <xf numFmtId="0" fontId="36" fillId="11" borderId="0" applyNumberFormat="0" applyBorder="0" applyAlignment="0" applyProtection="0"/>
    <xf numFmtId="0" fontId="37" fillId="8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5" borderId="0" applyNumberFormat="0" applyBorder="0" applyAlignment="0" applyProtection="0"/>
    <xf numFmtId="0" fontId="37" fillId="8" borderId="0" applyNumberFormat="0" applyBorder="0" applyAlignment="0" applyProtection="0"/>
    <xf numFmtId="0" fontId="37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9" borderId="0" applyNumberFormat="0" applyBorder="0" applyAlignment="0" applyProtection="0"/>
    <xf numFmtId="0" fontId="38" fillId="10" borderId="0" applyNumberFormat="0" applyBorder="0" applyAlignment="0" applyProtection="0"/>
    <xf numFmtId="0" fontId="38" fillId="13" borderId="0" applyNumberFormat="0" applyBorder="0" applyAlignment="0" applyProtection="0"/>
    <xf numFmtId="0" fontId="38" fillId="14" borderId="0" applyNumberFormat="0" applyBorder="0" applyAlignment="0" applyProtection="0"/>
    <xf numFmtId="0" fontId="38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18" borderId="0" applyNumberFormat="0" applyBorder="0" applyAlignment="0" applyProtection="0"/>
    <xf numFmtId="0" fontId="38" fillId="13" borderId="0" applyNumberFormat="0" applyBorder="0" applyAlignment="0" applyProtection="0"/>
    <xf numFmtId="0" fontId="38" fillId="14" borderId="0" applyNumberFormat="0" applyBorder="0" applyAlignment="0" applyProtection="0"/>
    <xf numFmtId="0" fontId="38" fillId="19" borderId="0" applyNumberFormat="0" applyBorder="0" applyAlignment="0" applyProtection="0"/>
    <xf numFmtId="0" fontId="39" fillId="3" borderId="0" applyNumberFormat="0" applyBorder="0" applyAlignment="0" applyProtection="0"/>
    <xf numFmtId="167" fontId="40" fillId="0" borderId="0" applyFill="0" applyBorder="0" applyAlignment="0"/>
    <xf numFmtId="168" fontId="40" fillId="0" borderId="0" applyFill="0" applyBorder="0" applyAlignment="0"/>
    <xf numFmtId="169" fontId="40" fillId="0" borderId="0" applyFill="0" applyBorder="0" applyAlignment="0"/>
    <xf numFmtId="170" fontId="40" fillId="0" borderId="0" applyFill="0" applyBorder="0" applyAlignment="0"/>
    <xf numFmtId="171" fontId="40" fillId="0" borderId="0" applyFill="0" applyBorder="0" applyAlignment="0"/>
    <xf numFmtId="167" fontId="40" fillId="0" borderId="0" applyFill="0" applyBorder="0" applyAlignment="0"/>
    <xf numFmtId="172" fontId="40" fillId="0" borderId="0" applyFill="0" applyBorder="0" applyAlignment="0"/>
    <xf numFmtId="168" fontId="40" fillId="0" borderId="0" applyFill="0" applyBorder="0" applyAlignment="0"/>
    <xf numFmtId="0" fontId="41" fillId="20" borderId="13" applyNumberFormat="0" applyAlignment="0" applyProtection="0"/>
    <xf numFmtId="0" fontId="42" fillId="21" borderId="14" applyNumberFormat="0" applyAlignment="0" applyProtection="0"/>
    <xf numFmtId="167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8" fontId="26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6" fillId="0" borderId="0" applyFont="0" applyFill="0" applyBorder="0" applyAlignment="0" applyProtection="0"/>
    <xf numFmtId="14" fontId="40" fillId="0" borderId="0" applyFill="0" applyBorder="0" applyAlignment="0"/>
    <xf numFmtId="175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67" fontId="43" fillId="0" borderId="0" applyFill="0" applyBorder="0" applyAlignment="0"/>
    <xf numFmtId="168" fontId="43" fillId="0" borderId="0" applyFill="0" applyBorder="0" applyAlignment="0"/>
    <xf numFmtId="167" fontId="43" fillId="0" borderId="0" applyFill="0" applyBorder="0" applyAlignment="0"/>
    <xf numFmtId="172" fontId="43" fillId="0" borderId="0" applyFill="0" applyBorder="0" applyAlignment="0"/>
    <xf numFmtId="168" fontId="43" fillId="0" borderId="0" applyFill="0" applyBorder="0" applyAlignment="0"/>
    <xf numFmtId="177" fontId="44" fillId="0" borderId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38" fontId="47" fillId="22" borderId="0" applyNumberFormat="0" applyBorder="0" applyAlignment="0" applyProtection="0"/>
    <xf numFmtId="0" fontId="48" fillId="0" borderId="15" applyNumberFormat="0" applyAlignment="0" applyProtection="0">
      <alignment horizontal="left" vertical="center"/>
    </xf>
    <xf numFmtId="0" fontId="48" fillId="0" borderId="4">
      <alignment horizontal="left" vertical="center"/>
    </xf>
    <xf numFmtId="0" fontId="49" fillId="0" borderId="16" applyNumberFormat="0" applyFill="0" applyAlignment="0" applyProtection="0"/>
    <xf numFmtId="0" fontId="50" fillId="0" borderId="17" applyNumberFormat="0" applyFill="0" applyAlignment="0" applyProtection="0"/>
    <xf numFmtId="0" fontId="51" fillId="0" borderId="18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10" fontId="47" fillId="23" borderId="1" applyNumberFormat="0" applyBorder="0" applyAlignment="0" applyProtection="0"/>
    <xf numFmtId="0" fontId="53" fillId="7" borderId="1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178" fontId="54" fillId="0" borderId="0" applyNumberFormat="0" applyBorder="0" applyProtection="0"/>
    <xf numFmtId="0" fontId="37" fillId="0" borderId="0"/>
    <xf numFmtId="0" fontId="26" fillId="0" borderId="0"/>
    <xf numFmtId="0" fontId="36" fillId="0" borderId="0"/>
    <xf numFmtId="0" fontId="2" fillId="0" borderId="0"/>
    <xf numFmtId="0" fontId="36" fillId="0" borderId="0"/>
    <xf numFmtId="0" fontId="36" fillId="0" borderId="0"/>
    <xf numFmtId="167" fontId="55" fillId="0" borderId="0" applyFill="0" applyBorder="0" applyAlignment="0"/>
    <xf numFmtId="168" fontId="55" fillId="0" borderId="0" applyFill="0" applyBorder="0" applyAlignment="0"/>
    <xf numFmtId="167" fontId="55" fillId="0" borderId="0" applyFill="0" applyBorder="0" applyAlignment="0"/>
    <xf numFmtId="172" fontId="55" fillId="0" borderId="0" applyFill="0" applyBorder="0" applyAlignment="0"/>
    <xf numFmtId="168" fontId="55" fillId="0" borderId="0" applyFill="0" applyBorder="0" applyAlignment="0"/>
    <xf numFmtId="0" fontId="56" fillId="0" borderId="19" applyNumberFormat="0" applyFill="0" applyAlignment="0" applyProtection="0"/>
    <xf numFmtId="0" fontId="57" fillId="24" borderId="0" applyNumberFormat="0" applyBorder="0" applyAlignment="0" applyProtection="0"/>
    <xf numFmtId="179" fontId="58" fillId="0" borderId="0"/>
    <xf numFmtId="180" fontId="36" fillId="0" borderId="0"/>
    <xf numFmtId="0" fontId="2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0" fontId="2" fillId="0" borderId="0"/>
    <xf numFmtId="180" fontId="36" fillId="0" borderId="0"/>
    <xf numFmtId="180" fontId="36" fillId="0" borderId="0"/>
    <xf numFmtId="180" fontId="37" fillId="0" borderId="0"/>
    <xf numFmtId="0" fontId="2" fillId="0" borderId="0"/>
    <xf numFmtId="0" fontId="2" fillId="0" borderId="0"/>
    <xf numFmtId="180" fontId="36" fillId="0" borderId="0"/>
    <xf numFmtId="180" fontId="36" fillId="0" borderId="0"/>
    <xf numFmtId="21" fontId="36" fillId="0" borderId="0"/>
    <xf numFmtId="21" fontId="36" fillId="0" borderId="0"/>
    <xf numFmtId="21" fontId="36" fillId="0" borderId="0"/>
    <xf numFmtId="21" fontId="37" fillId="0" borderId="0"/>
    <xf numFmtId="21" fontId="36" fillId="0" borderId="0"/>
    <xf numFmtId="21" fontId="36" fillId="0" borderId="0"/>
    <xf numFmtId="21" fontId="37" fillId="0" borderId="0"/>
    <xf numFmtId="21" fontId="36" fillId="0" borderId="0"/>
    <xf numFmtId="21" fontId="36" fillId="0" borderId="0"/>
    <xf numFmtId="21" fontId="37" fillId="0" borderId="0"/>
    <xf numFmtId="21" fontId="36" fillId="0" borderId="0"/>
    <xf numFmtId="21" fontId="3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" fillId="0" borderId="0"/>
    <xf numFmtId="0" fontId="2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21" fontId="36" fillId="0" borderId="0"/>
    <xf numFmtId="21" fontId="36" fillId="0" borderId="0"/>
    <xf numFmtId="21" fontId="36" fillId="0" borderId="0"/>
    <xf numFmtId="21" fontId="37" fillId="0" borderId="0"/>
    <xf numFmtId="21" fontId="36" fillId="0" borderId="0"/>
    <xf numFmtId="21" fontId="36" fillId="0" borderId="0"/>
    <xf numFmtId="21" fontId="37" fillId="0" borderId="0"/>
    <xf numFmtId="21" fontId="36" fillId="0" borderId="0"/>
    <xf numFmtId="21" fontId="36" fillId="0" borderId="0"/>
    <xf numFmtId="21" fontId="37" fillId="0" borderId="0"/>
    <xf numFmtId="21" fontId="36" fillId="0" borderId="0"/>
    <xf numFmtId="21" fontId="36" fillId="0" borderId="0"/>
    <xf numFmtId="0" fontId="26" fillId="0" borderId="0"/>
    <xf numFmtId="0" fontId="2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0" fontId="26" fillId="0" borderId="0"/>
    <xf numFmtId="0" fontId="2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0" fontId="26" fillId="0" borderId="0"/>
    <xf numFmtId="0" fontId="2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0" fontId="26" fillId="0" borderId="0"/>
    <xf numFmtId="0" fontId="26" fillId="0" borderId="0"/>
    <xf numFmtId="180" fontId="36" fillId="0" borderId="0"/>
    <xf numFmtId="180" fontId="36" fillId="0" borderId="0"/>
    <xf numFmtId="180" fontId="36" fillId="0" borderId="0"/>
    <xf numFmtId="0" fontId="26" fillId="0" borderId="0"/>
    <xf numFmtId="180" fontId="36" fillId="0" borderId="0"/>
    <xf numFmtId="0" fontId="26" fillId="0" borderId="0"/>
    <xf numFmtId="0" fontId="26" fillId="0" borderId="0"/>
    <xf numFmtId="0" fontId="26" fillId="0" borderId="0"/>
    <xf numFmtId="180" fontId="36" fillId="0" borderId="0"/>
    <xf numFmtId="180" fontId="36" fillId="0" borderId="0"/>
    <xf numFmtId="0" fontId="2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0" fontId="2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0" fontId="26" fillId="0" borderId="0"/>
    <xf numFmtId="0" fontId="26" fillId="0" borderId="0"/>
    <xf numFmtId="180" fontId="36" fillId="0" borderId="0"/>
    <xf numFmtId="0" fontId="2" fillId="0" borderId="0"/>
    <xf numFmtId="180" fontId="36" fillId="0" borderId="0"/>
    <xf numFmtId="0" fontId="26" fillId="0" borderId="0"/>
    <xf numFmtId="180" fontId="36" fillId="0" borderId="0"/>
    <xf numFmtId="0" fontId="26" fillId="0" borderId="0"/>
    <xf numFmtId="0" fontId="26" fillId="0" borderId="0"/>
    <xf numFmtId="0" fontId="26" fillId="0" borderId="0"/>
    <xf numFmtId="180" fontId="36" fillId="0" borderId="0"/>
    <xf numFmtId="180" fontId="36" fillId="0" borderId="0"/>
    <xf numFmtId="0" fontId="2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0" fontId="2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0" fontId="26" fillId="0" borderId="0"/>
    <xf numFmtId="0" fontId="2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0" fontId="26" fillId="0" borderId="0"/>
    <xf numFmtId="0" fontId="2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0" fontId="26" fillId="0" borderId="0"/>
    <xf numFmtId="0" fontId="2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36" fillId="0" borderId="0"/>
    <xf numFmtId="0" fontId="26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36" fillId="0" borderId="0"/>
    <xf numFmtId="0" fontId="26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" fillId="0" borderId="0"/>
    <xf numFmtId="0" fontId="59" fillId="0" borderId="0"/>
    <xf numFmtId="0" fontId="60" fillId="0" borderId="0"/>
    <xf numFmtId="180" fontId="36" fillId="0" borderId="0"/>
    <xf numFmtId="0" fontId="2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0" fontId="2" fillId="0" borderId="0"/>
    <xf numFmtId="0" fontId="2" fillId="0" borderId="0"/>
    <xf numFmtId="0" fontId="2" fillId="0" borderId="0"/>
    <xf numFmtId="180" fontId="36" fillId="0" borderId="0"/>
    <xf numFmtId="0" fontId="26" fillId="0" borderId="0"/>
    <xf numFmtId="0" fontId="2" fillId="0" borderId="0"/>
    <xf numFmtId="0" fontId="2" fillId="0" borderId="0"/>
    <xf numFmtId="180" fontId="2" fillId="0" borderId="0"/>
    <xf numFmtId="180" fontId="2" fillId="0" borderId="0"/>
    <xf numFmtId="180" fontId="2" fillId="0" borderId="0"/>
    <xf numFmtId="180" fontId="2" fillId="0" borderId="0"/>
    <xf numFmtId="180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80" fontId="2" fillId="0" borderId="0"/>
    <xf numFmtId="181" fontId="2" fillId="0" borderId="0"/>
    <xf numFmtId="180" fontId="36" fillId="0" borderId="0"/>
    <xf numFmtId="180" fontId="2" fillId="0" borderId="0"/>
    <xf numFmtId="180" fontId="2" fillId="0" borderId="0"/>
    <xf numFmtId="180" fontId="2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2" fillId="0" borderId="0"/>
    <xf numFmtId="0" fontId="2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70" fontId="36" fillId="0" borderId="0"/>
    <xf numFmtId="17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170" fontId="36" fillId="0" borderId="0"/>
    <xf numFmtId="170" fontId="36" fillId="0" borderId="0"/>
    <xf numFmtId="170" fontId="36" fillId="0" borderId="0"/>
    <xf numFmtId="170" fontId="37" fillId="0" borderId="0"/>
    <xf numFmtId="170" fontId="36" fillId="0" borderId="0"/>
    <xf numFmtId="170" fontId="36" fillId="0" borderId="0"/>
    <xf numFmtId="170" fontId="37" fillId="0" borderId="0"/>
    <xf numFmtId="170" fontId="36" fillId="0" borderId="0"/>
    <xf numFmtId="170" fontId="36" fillId="0" borderId="0"/>
    <xf numFmtId="170" fontId="37" fillId="0" borderId="0"/>
    <xf numFmtId="170" fontId="36" fillId="0" borderId="0"/>
    <xf numFmtId="170" fontId="36" fillId="0" borderId="0"/>
    <xf numFmtId="170" fontId="36" fillId="0" borderId="0"/>
    <xf numFmtId="170" fontId="36" fillId="0" borderId="0"/>
    <xf numFmtId="170" fontId="36" fillId="0" borderId="0"/>
    <xf numFmtId="170" fontId="37" fillId="0" borderId="0"/>
    <xf numFmtId="170" fontId="36" fillId="0" borderId="0"/>
    <xf numFmtId="170" fontId="36" fillId="0" borderId="0"/>
    <xf numFmtId="170" fontId="37" fillId="0" borderId="0"/>
    <xf numFmtId="170" fontId="36" fillId="0" borderId="0"/>
    <xf numFmtId="170" fontId="36" fillId="0" borderId="0"/>
    <xf numFmtId="170" fontId="37" fillId="0" borderId="0"/>
    <xf numFmtId="170" fontId="36" fillId="0" borderId="0"/>
    <xf numFmtId="170" fontId="36" fillId="0" borderId="0"/>
    <xf numFmtId="170" fontId="36" fillId="0" borderId="0"/>
    <xf numFmtId="170" fontId="36" fillId="0" borderId="0"/>
    <xf numFmtId="170" fontId="36" fillId="0" borderId="0"/>
    <xf numFmtId="170" fontId="37" fillId="0" borderId="0"/>
    <xf numFmtId="170" fontId="36" fillId="0" borderId="0"/>
    <xf numFmtId="170" fontId="36" fillId="0" borderId="0"/>
    <xf numFmtId="170" fontId="37" fillId="0" borderId="0"/>
    <xf numFmtId="170" fontId="36" fillId="0" borderId="0"/>
    <xf numFmtId="170" fontId="36" fillId="0" borderId="0"/>
    <xf numFmtId="170" fontId="37" fillId="0" borderId="0"/>
    <xf numFmtId="170" fontId="36" fillId="0" borderId="0"/>
    <xf numFmtId="170" fontId="36" fillId="0" borderId="0"/>
    <xf numFmtId="170" fontId="36" fillId="0" borderId="0"/>
    <xf numFmtId="170" fontId="36" fillId="0" borderId="0"/>
    <xf numFmtId="170" fontId="37" fillId="0" borderId="0"/>
    <xf numFmtId="170" fontId="36" fillId="0" borderId="0"/>
    <xf numFmtId="170" fontId="36" fillId="0" borderId="0"/>
    <xf numFmtId="170" fontId="37" fillId="0" borderId="0"/>
    <xf numFmtId="170" fontId="36" fillId="0" borderId="0"/>
    <xf numFmtId="170" fontId="36" fillId="0" borderId="0"/>
    <xf numFmtId="170" fontId="37" fillId="0" borderId="0"/>
    <xf numFmtId="170" fontId="36" fillId="0" borderId="0"/>
    <xf numFmtId="17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1" fontId="36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1" fontId="36" fillId="0" borderId="0"/>
    <xf numFmtId="181" fontId="36" fillId="0" borderId="0"/>
    <xf numFmtId="181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1" fontId="36" fillId="0" borderId="0"/>
    <xf numFmtId="181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6" fillId="0" borderId="0"/>
    <xf numFmtId="181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1" fontId="36" fillId="0" borderId="0"/>
    <xf numFmtId="181" fontId="36" fillId="0" borderId="0"/>
    <xf numFmtId="167" fontId="36" fillId="0" borderId="0"/>
    <xf numFmtId="167" fontId="36" fillId="0" borderId="0"/>
    <xf numFmtId="167" fontId="36" fillId="0" borderId="0"/>
    <xf numFmtId="167" fontId="37" fillId="0" borderId="0"/>
    <xf numFmtId="167" fontId="36" fillId="0" borderId="0"/>
    <xf numFmtId="167" fontId="36" fillId="0" borderId="0"/>
    <xf numFmtId="167" fontId="37" fillId="0" borderId="0"/>
    <xf numFmtId="167" fontId="36" fillId="0" borderId="0"/>
    <xf numFmtId="167" fontId="36" fillId="0" borderId="0"/>
    <xf numFmtId="167" fontId="37" fillId="0" borderId="0"/>
    <xf numFmtId="167" fontId="36" fillId="0" borderId="0"/>
    <xf numFmtId="167" fontId="36" fillId="0" borderId="0"/>
    <xf numFmtId="167" fontId="36" fillId="0" borderId="0"/>
    <xf numFmtId="167" fontId="36" fillId="0" borderId="0"/>
    <xf numFmtId="167" fontId="36" fillId="0" borderId="0"/>
    <xf numFmtId="167" fontId="37" fillId="0" borderId="0"/>
    <xf numFmtId="167" fontId="36" fillId="0" borderId="0"/>
    <xf numFmtId="167" fontId="36" fillId="0" borderId="0"/>
    <xf numFmtId="167" fontId="37" fillId="0" borderId="0"/>
    <xf numFmtId="167" fontId="36" fillId="0" borderId="0"/>
    <xf numFmtId="167" fontId="36" fillId="0" borderId="0"/>
    <xf numFmtId="167" fontId="37" fillId="0" borderId="0"/>
    <xf numFmtId="167" fontId="36" fillId="0" borderId="0"/>
    <xf numFmtId="167" fontId="36" fillId="0" borderId="0"/>
    <xf numFmtId="167" fontId="36" fillId="0" borderId="0"/>
    <xf numFmtId="167" fontId="36" fillId="0" borderId="0"/>
    <xf numFmtId="167" fontId="36" fillId="0" borderId="0"/>
    <xf numFmtId="167" fontId="37" fillId="0" borderId="0"/>
    <xf numFmtId="167" fontId="36" fillId="0" borderId="0"/>
    <xf numFmtId="167" fontId="36" fillId="0" borderId="0"/>
    <xf numFmtId="167" fontId="37" fillId="0" borderId="0"/>
    <xf numFmtId="167" fontId="36" fillId="0" borderId="0"/>
    <xf numFmtId="167" fontId="36" fillId="0" borderId="0"/>
    <xf numFmtId="167" fontId="37" fillId="0" borderId="0"/>
    <xf numFmtId="167" fontId="36" fillId="0" borderId="0"/>
    <xf numFmtId="167" fontId="36" fillId="0" borderId="0"/>
    <xf numFmtId="167" fontId="36" fillId="0" borderId="0"/>
    <xf numFmtId="167" fontId="36" fillId="0" borderId="0"/>
    <xf numFmtId="167" fontId="36" fillId="0" borderId="0"/>
    <xf numFmtId="167" fontId="37" fillId="0" borderId="0"/>
    <xf numFmtId="167" fontId="36" fillId="0" borderId="0"/>
    <xf numFmtId="167" fontId="36" fillId="0" borderId="0"/>
    <xf numFmtId="167" fontId="37" fillId="0" borderId="0"/>
    <xf numFmtId="167" fontId="36" fillId="0" borderId="0"/>
    <xf numFmtId="167" fontId="36" fillId="0" borderId="0"/>
    <xf numFmtId="167" fontId="37" fillId="0" borderId="0"/>
    <xf numFmtId="167" fontId="36" fillId="0" borderId="0"/>
    <xf numFmtId="167" fontId="36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6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79" fontId="36" fillId="0" borderId="0"/>
    <xf numFmtId="182" fontId="36" fillId="0" borderId="0"/>
    <xf numFmtId="182" fontId="36" fillId="0" borderId="0"/>
    <xf numFmtId="182" fontId="37" fillId="0" borderId="0"/>
    <xf numFmtId="179" fontId="36" fillId="0" borderId="0"/>
    <xf numFmtId="179" fontId="36" fillId="0" borderId="0"/>
    <xf numFmtId="183" fontId="36" fillId="0" borderId="0"/>
    <xf numFmtId="183" fontId="36" fillId="0" borderId="0"/>
    <xf numFmtId="183" fontId="37" fillId="0" borderId="0"/>
    <xf numFmtId="183" fontId="36" fillId="0" borderId="0"/>
    <xf numFmtId="183" fontId="36" fillId="0" borderId="0"/>
    <xf numFmtId="183" fontId="37" fillId="0" borderId="0"/>
    <xf numFmtId="183" fontId="36" fillId="0" borderId="0"/>
    <xf numFmtId="183" fontId="36" fillId="0" borderId="0"/>
    <xf numFmtId="183" fontId="37" fillId="0" borderId="0"/>
    <xf numFmtId="183" fontId="36" fillId="0" borderId="0"/>
    <xf numFmtId="183" fontId="36" fillId="0" borderId="0"/>
    <xf numFmtId="183" fontId="37" fillId="0" borderId="0"/>
    <xf numFmtId="183" fontId="36" fillId="0" borderId="0"/>
    <xf numFmtId="183" fontId="36" fillId="0" borderId="0"/>
    <xf numFmtId="183" fontId="37" fillId="0" borderId="0"/>
    <xf numFmtId="183" fontId="36" fillId="0" borderId="0"/>
    <xf numFmtId="183" fontId="36" fillId="0" borderId="0"/>
    <xf numFmtId="183" fontId="37" fillId="0" borderId="0"/>
    <xf numFmtId="181" fontId="36" fillId="0" borderId="0"/>
    <xf numFmtId="181" fontId="36" fillId="0" borderId="0"/>
    <xf numFmtId="181" fontId="36" fillId="0" borderId="0"/>
    <xf numFmtId="181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1" fontId="36" fillId="0" borderId="0"/>
    <xf numFmtId="181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6" fillId="0" borderId="0"/>
    <xf numFmtId="181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1" fontId="36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6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6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7" fillId="0" borderId="0"/>
    <xf numFmtId="181" fontId="36" fillId="0" borderId="0"/>
    <xf numFmtId="181" fontId="36" fillId="0" borderId="0"/>
    <xf numFmtId="181" fontId="36" fillId="0" borderId="0"/>
    <xf numFmtId="181" fontId="36" fillId="0" borderId="0"/>
    <xf numFmtId="181" fontId="37" fillId="0" borderId="0"/>
    <xf numFmtId="180" fontId="36" fillId="0" borderId="0"/>
    <xf numFmtId="0" fontId="2" fillId="0" borderId="0"/>
    <xf numFmtId="0" fontId="2" fillId="0" borderId="0"/>
    <xf numFmtId="165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" fillId="0" borderId="0"/>
    <xf numFmtId="0" fontId="36" fillId="0" borderId="0"/>
    <xf numFmtId="0" fontId="26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" fillId="0" borderId="0"/>
    <xf numFmtId="0" fontId="36" fillId="0" borderId="0"/>
    <xf numFmtId="0" fontId="26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7" fillId="0" borderId="0"/>
    <xf numFmtId="0" fontId="61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62" fillId="0" borderId="0"/>
    <xf numFmtId="0" fontId="2" fillId="0" borderId="0"/>
    <xf numFmtId="180" fontId="2" fillId="0" borderId="0"/>
    <xf numFmtId="180" fontId="2" fillId="0" borderId="0"/>
    <xf numFmtId="21" fontId="2" fillId="0" borderId="0"/>
    <xf numFmtId="180" fontId="2" fillId="0" borderId="0"/>
    <xf numFmtId="180" fontId="2" fillId="0" borderId="0"/>
    <xf numFmtId="180" fontId="2" fillId="0" borderId="0"/>
    <xf numFmtId="21" fontId="2" fillId="0" borderId="0"/>
    <xf numFmtId="180" fontId="2" fillId="0" borderId="0"/>
    <xf numFmtId="180" fontId="2" fillId="0" borderId="0"/>
    <xf numFmtId="180" fontId="2" fillId="0" borderId="0"/>
    <xf numFmtId="180" fontId="2" fillId="0" borderId="0"/>
    <xf numFmtId="180" fontId="2" fillId="0" borderId="0"/>
    <xf numFmtId="180" fontId="2" fillId="0" borderId="0"/>
    <xf numFmtId="180" fontId="2" fillId="0" borderId="0"/>
    <xf numFmtId="180" fontId="2" fillId="0" borderId="0"/>
    <xf numFmtId="180" fontId="2" fillId="0" borderId="0"/>
    <xf numFmtId="180" fontId="2" fillId="0" borderId="0"/>
    <xf numFmtId="180" fontId="2" fillId="0" borderId="0"/>
    <xf numFmtId="180" fontId="2" fillId="0" borderId="0"/>
    <xf numFmtId="0" fontId="40" fillId="0" borderId="0"/>
    <xf numFmtId="0" fontId="26" fillId="0" borderId="0"/>
    <xf numFmtId="0" fontId="26" fillId="0" borderId="0"/>
    <xf numFmtId="0" fontId="36" fillId="0" borderId="0"/>
    <xf numFmtId="0" fontId="26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37" fillId="0" borderId="0"/>
    <xf numFmtId="0" fontId="63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2" fillId="0" borderId="0"/>
    <xf numFmtId="0" fontId="36" fillId="0" borderId="0"/>
    <xf numFmtId="0" fontId="36" fillId="0" borderId="0"/>
    <xf numFmtId="184" fontId="36" fillId="0" borderId="0"/>
    <xf numFmtId="184" fontId="36" fillId="0" borderId="0"/>
    <xf numFmtId="184" fontId="36" fillId="0" borderId="0"/>
    <xf numFmtId="184" fontId="37" fillId="0" borderId="0"/>
    <xf numFmtId="184" fontId="36" fillId="0" borderId="0"/>
    <xf numFmtId="184" fontId="36" fillId="0" borderId="0"/>
    <xf numFmtId="184" fontId="37" fillId="0" borderId="0"/>
    <xf numFmtId="184" fontId="36" fillId="0" borderId="0"/>
    <xf numFmtId="184" fontId="36" fillId="0" borderId="0"/>
    <xf numFmtId="184" fontId="37" fillId="0" borderId="0"/>
    <xf numFmtId="184" fontId="36" fillId="0" borderId="0"/>
    <xf numFmtId="184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0" fontId="2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21" fontId="36" fillId="0" borderId="0"/>
    <xf numFmtId="21" fontId="36" fillId="0" borderId="0"/>
    <xf numFmtId="21" fontId="36" fillId="0" borderId="0"/>
    <xf numFmtId="21" fontId="37" fillId="0" borderId="0"/>
    <xf numFmtId="21" fontId="36" fillId="0" borderId="0"/>
    <xf numFmtId="21" fontId="36" fillId="0" borderId="0"/>
    <xf numFmtId="21" fontId="37" fillId="0" borderId="0"/>
    <xf numFmtId="21" fontId="36" fillId="0" borderId="0"/>
    <xf numFmtId="21" fontId="36" fillId="0" borderId="0"/>
    <xf numFmtId="21" fontId="37" fillId="0" borderId="0"/>
    <xf numFmtId="21" fontId="36" fillId="0" borderId="0"/>
    <xf numFmtId="21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0" fontId="2" fillId="0" borderId="0"/>
    <xf numFmtId="0" fontId="36" fillId="0" borderId="0"/>
    <xf numFmtId="0" fontId="26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26" fillId="0" borderId="0"/>
    <xf numFmtId="0" fontId="36" fillId="0" borderId="0"/>
    <xf numFmtId="180" fontId="36" fillId="0" borderId="0"/>
    <xf numFmtId="185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0" fontId="26" fillId="0" borderId="0"/>
    <xf numFmtId="0" fontId="2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0" fontId="26" fillId="0" borderId="0"/>
    <xf numFmtId="0" fontId="26" fillId="0" borderId="0"/>
    <xf numFmtId="180" fontId="36" fillId="0" borderId="0"/>
    <xf numFmtId="180" fontId="36" fillId="0" borderId="0"/>
    <xf numFmtId="0" fontId="26" fillId="0" borderId="0"/>
    <xf numFmtId="180" fontId="36" fillId="0" borderId="0"/>
    <xf numFmtId="0" fontId="2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6" fillId="0" borderId="0"/>
    <xf numFmtId="180" fontId="37" fillId="0" borderId="0"/>
    <xf numFmtId="0" fontId="26" fillId="0" borderId="0"/>
    <xf numFmtId="0" fontId="26" fillId="0" borderId="0"/>
    <xf numFmtId="180" fontId="36" fillId="0" borderId="0"/>
    <xf numFmtId="180" fontId="3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36" fillId="0" borderId="0"/>
    <xf numFmtId="180" fontId="36" fillId="0" borderId="0"/>
    <xf numFmtId="0" fontId="36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180" fontId="36" fillId="0" borderId="0"/>
    <xf numFmtId="180" fontId="36" fillId="0" borderId="0"/>
    <xf numFmtId="180" fontId="37" fillId="0" borderId="0"/>
    <xf numFmtId="0" fontId="36" fillId="0" borderId="0"/>
    <xf numFmtId="0" fontId="36" fillId="0" borderId="0"/>
    <xf numFmtId="180" fontId="36" fillId="0" borderId="0"/>
    <xf numFmtId="180" fontId="36" fillId="0" borderId="0"/>
    <xf numFmtId="18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180" fontId="36" fillId="0" borderId="0"/>
    <xf numFmtId="18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2" fillId="25" borderId="20" applyNumberFormat="0" applyFont="0" applyAlignment="0" applyProtection="0"/>
    <xf numFmtId="0" fontId="64" fillId="20" borderId="21" applyNumberFormat="0" applyAlignment="0" applyProtection="0"/>
    <xf numFmtId="0" fontId="2" fillId="0" borderId="0"/>
    <xf numFmtId="0" fontId="2" fillId="0" borderId="0"/>
    <xf numFmtId="0" fontId="2" fillId="0" borderId="0"/>
    <xf numFmtId="0" fontId="54" fillId="0" borderId="0"/>
    <xf numFmtId="0" fontId="54" fillId="0" borderId="0"/>
    <xf numFmtId="0" fontId="54" fillId="0" borderId="0"/>
    <xf numFmtId="0" fontId="2" fillId="0" borderId="0"/>
    <xf numFmtId="0" fontId="26" fillId="0" borderId="0"/>
    <xf numFmtId="171" fontId="26" fillId="0" borderId="0" applyFont="0" applyFill="0" applyBorder="0" applyAlignment="0" applyProtection="0"/>
    <xf numFmtId="186" fontId="26" fillId="0" borderId="0" applyFont="0" applyFill="0" applyBorder="0" applyAlignment="0" applyProtection="0"/>
    <xf numFmtId="10" fontId="2" fillId="0" borderId="0" applyFont="0" applyFill="0" applyBorder="0" applyAlignment="0" applyProtection="0"/>
    <xf numFmtId="167" fontId="65" fillId="0" borderId="0" applyFill="0" applyBorder="0" applyAlignment="0"/>
    <xf numFmtId="168" fontId="65" fillId="0" borderId="0" applyFill="0" applyBorder="0" applyAlignment="0"/>
    <xf numFmtId="167" fontId="65" fillId="0" borderId="0" applyFill="0" applyBorder="0" applyAlignment="0"/>
    <xf numFmtId="172" fontId="65" fillId="0" borderId="0" applyFill="0" applyBorder="0" applyAlignment="0"/>
    <xf numFmtId="168" fontId="65" fillId="0" borderId="0" applyFill="0" applyBorder="0" applyAlignment="0"/>
    <xf numFmtId="49" fontId="40" fillId="0" borderId="0" applyFill="0" applyBorder="0" applyAlignment="0"/>
    <xf numFmtId="187" fontId="40" fillId="0" borderId="0" applyFill="0" applyBorder="0" applyAlignment="0"/>
    <xf numFmtId="188" fontId="40" fillId="0" borderId="0" applyFill="0" applyBorder="0" applyAlignment="0"/>
    <xf numFmtId="0" fontId="66" fillId="0" borderId="0" applyNumberFormat="0" applyFill="0" applyBorder="0" applyAlignment="0" applyProtection="0"/>
    <xf numFmtId="0" fontId="67" fillId="0" borderId="22" applyNumberFormat="0" applyFill="0" applyAlignment="0" applyProtection="0"/>
    <xf numFmtId="189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0"/>
    <xf numFmtId="0" fontId="73" fillId="0" borderId="0"/>
    <xf numFmtId="0" fontId="26" fillId="0" borderId="0"/>
  </cellStyleXfs>
  <cellXfs count="391">
    <xf numFmtId="0" fontId="0" fillId="0" borderId="0" xfId="0"/>
    <xf numFmtId="0" fontId="3" fillId="0" borderId="0" xfId="1" applyFont="1" applyFill="1"/>
    <xf numFmtId="0" fontId="4" fillId="0" borderId="0" xfId="1" applyFont="1" applyFill="1"/>
    <xf numFmtId="49" fontId="4" fillId="0" borderId="0" xfId="1" applyNumberFormat="1" applyFont="1" applyFill="1" applyAlignment="1">
      <alignment horizontal="center"/>
    </xf>
    <xf numFmtId="0" fontId="4" fillId="0" borderId="0" xfId="1" applyNumberFormat="1" applyFont="1" applyFill="1" applyAlignment="1">
      <alignment horizontal="center"/>
    </xf>
    <xf numFmtId="1" fontId="4" fillId="0" borderId="0" xfId="1" applyNumberFormat="1" applyFont="1" applyFill="1" applyAlignment="1">
      <alignment horizontal="center"/>
    </xf>
    <xf numFmtId="2" fontId="5" fillId="0" borderId="0" xfId="1" applyNumberFormat="1" applyFont="1" applyFill="1"/>
    <xf numFmtId="164" fontId="5" fillId="0" borderId="0" xfId="1" applyNumberFormat="1" applyFont="1" applyFill="1"/>
    <xf numFmtId="49" fontId="4" fillId="0" borderId="0" xfId="1" applyNumberFormat="1" applyFont="1" applyFill="1"/>
    <xf numFmtId="0" fontId="6" fillId="0" borderId="0" xfId="1" applyFont="1" applyFill="1"/>
    <xf numFmtId="0" fontId="7" fillId="0" borderId="0" xfId="1" applyFont="1" applyFill="1" applyBorder="1"/>
    <xf numFmtId="0" fontId="2" fillId="0" borderId="0" xfId="1" applyFont="1" applyFill="1"/>
    <xf numFmtId="0" fontId="8" fillId="0" borderId="0" xfId="1" applyFont="1" applyFill="1" applyAlignment="1">
      <alignment horizontal="left"/>
    </xf>
    <xf numFmtId="0" fontId="9" fillId="0" borderId="0" xfId="1" applyFont="1" applyFill="1" applyAlignment="1">
      <alignment horizontal="right"/>
    </xf>
    <xf numFmtId="0" fontId="10" fillId="0" borderId="0" xfId="1" applyFont="1" applyFill="1"/>
    <xf numFmtId="0" fontId="11" fillId="0" borderId="0" xfId="1" applyFont="1" applyFill="1"/>
    <xf numFmtId="49" fontId="12" fillId="0" borderId="0" xfId="1" applyNumberFormat="1" applyFont="1" applyFill="1" applyAlignment="1">
      <alignment horizontal="center"/>
    </xf>
    <xf numFmtId="0" fontId="12" fillId="0" borderId="0" xfId="1" applyNumberFormat="1" applyFont="1" applyFill="1"/>
    <xf numFmtId="1" fontId="13" fillId="0" borderId="0" xfId="1" applyNumberFormat="1" applyFont="1" applyFill="1"/>
    <xf numFmtId="2" fontId="12" fillId="0" borderId="0" xfId="1" applyNumberFormat="1" applyFont="1" applyFill="1"/>
    <xf numFmtId="164" fontId="10" fillId="0" borderId="0" xfId="1" applyNumberFormat="1" applyFont="1" applyFill="1"/>
    <xf numFmtId="2" fontId="10" fillId="0" borderId="0" xfId="1" applyNumberFormat="1" applyFont="1" applyFill="1"/>
    <xf numFmtId="49" fontId="10" fillId="0" borderId="0" xfId="1" applyNumberFormat="1" applyFont="1" applyFill="1" applyAlignment="1">
      <alignment horizontal="center"/>
    </xf>
    <xf numFmtId="0" fontId="14" fillId="0" borderId="0" xfId="1" applyFont="1" applyFill="1"/>
    <xf numFmtId="0" fontId="7" fillId="0" borderId="0" xfId="1" applyFont="1" applyFill="1"/>
    <xf numFmtId="0" fontId="15" fillId="0" borderId="0" xfId="1" applyFont="1" applyFill="1"/>
    <xf numFmtId="0" fontId="16" fillId="0" borderId="0" xfId="1" applyFont="1" applyFill="1"/>
    <xf numFmtId="49" fontId="6" fillId="0" borderId="0" xfId="1" applyNumberFormat="1" applyFont="1" applyFill="1" applyAlignment="1">
      <alignment horizontal="center"/>
    </xf>
    <xf numFmtId="0" fontId="6" fillId="0" borderId="0" xfId="1" applyNumberFormat="1" applyFont="1" applyFill="1"/>
    <xf numFmtId="1" fontId="15" fillId="0" borderId="0" xfId="1" applyNumberFormat="1" applyFont="1" applyFill="1"/>
    <xf numFmtId="49" fontId="15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17" fillId="0" borderId="0" xfId="1" applyFont="1" applyFill="1"/>
    <xf numFmtId="49" fontId="17" fillId="0" borderId="0" xfId="1" applyNumberFormat="1" applyFont="1" applyFill="1" applyAlignment="1">
      <alignment horizontal="center"/>
    </xf>
    <xf numFmtId="0" fontId="17" fillId="0" borderId="0" xfId="1" applyNumberFormat="1" applyFont="1" applyFill="1" applyAlignment="1">
      <alignment horizontal="left"/>
    </xf>
    <xf numFmtId="164" fontId="13" fillId="0" borderId="0" xfId="1" applyNumberFormat="1" applyFont="1" applyFill="1"/>
    <xf numFmtId="49" fontId="13" fillId="0" borderId="0" xfId="1" applyNumberFormat="1" applyFont="1" applyFill="1" applyAlignment="1">
      <alignment horizontal="center"/>
    </xf>
    <xf numFmtId="0" fontId="13" fillId="0" borderId="0" xfId="1" applyNumberFormat="1" applyFont="1" applyFill="1"/>
    <xf numFmtId="2" fontId="13" fillId="0" borderId="0" xfId="1" applyNumberFormat="1" applyFont="1" applyFill="1"/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horizontal="left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18" fillId="0" borderId="2" xfId="1" applyNumberFormat="1" applyFont="1" applyFill="1" applyBorder="1" applyAlignment="1">
      <alignment horizontal="center" vertical="center"/>
    </xf>
    <xf numFmtId="1" fontId="6" fillId="0" borderId="1" xfId="1" applyNumberFormat="1" applyFont="1" applyFill="1" applyBorder="1" applyAlignment="1">
      <alignment horizontal="center" vertical="center"/>
    </xf>
    <xf numFmtId="2" fontId="12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horizontal="right" vertical="center"/>
    </xf>
    <xf numFmtId="0" fontId="4" fillId="0" borderId="4" xfId="1" applyFont="1" applyFill="1" applyBorder="1" applyAlignment="1">
      <alignment horizontal="left" vertical="center"/>
    </xf>
    <xf numFmtId="49" fontId="7" fillId="0" borderId="1" xfId="1" applyNumberFormat="1" applyFont="1" applyFill="1" applyBorder="1" applyAlignment="1">
      <alignment horizontal="center" vertical="center"/>
    </xf>
    <xf numFmtId="0" fontId="19" fillId="0" borderId="1" xfId="1" applyNumberFormat="1" applyFont="1" applyFill="1" applyBorder="1" applyAlignment="1">
      <alignment horizontal="left" vertical="center"/>
    </xf>
    <xf numFmtId="1" fontId="10" fillId="0" borderId="1" xfId="1" applyNumberFormat="1" applyFont="1" applyFill="1" applyBorder="1" applyAlignment="1">
      <alignment horizontal="center" vertical="center"/>
    </xf>
    <xf numFmtId="2" fontId="4" fillId="0" borderId="3" xfId="1" applyNumberFormat="1" applyFont="1" applyFill="1" applyBorder="1" applyAlignment="1">
      <alignment horizontal="center" vertical="center"/>
    </xf>
    <xf numFmtId="164" fontId="20" fillId="0" borderId="1" xfId="1" applyNumberFormat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7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2" fillId="0" borderId="0" xfId="1" applyFont="1" applyFill="1" applyAlignment="1">
      <alignment vertical="center"/>
    </xf>
    <xf numFmtId="49" fontId="7" fillId="0" borderId="0" xfId="1" applyNumberFormat="1" applyFont="1" applyFill="1" applyAlignment="1">
      <alignment horizontal="center"/>
    </xf>
    <xf numFmtId="0" fontId="7" fillId="0" borderId="0" xfId="1" applyNumberFormat="1" applyFont="1" applyFill="1"/>
    <xf numFmtId="1" fontId="10" fillId="0" borderId="1" xfId="1" applyNumberFormat="1" applyFont="1" applyFill="1" applyBorder="1" applyAlignment="1">
      <alignment horizontal="center"/>
    </xf>
    <xf numFmtId="2" fontId="4" fillId="0" borderId="3" xfId="1" applyNumberFormat="1" applyFont="1" applyFill="1" applyBorder="1" applyAlignment="1">
      <alignment horizontal="center"/>
    </xf>
    <xf numFmtId="164" fontId="13" fillId="0" borderId="1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0" fontId="10" fillId="0" borderId="1" xfId="1" applyNumberFormat="1" applyFont="1" applyFill="1" applyBorder="1" applyAlignment="1">
      <alignment horizontal="center"/>
    </xf>
    <xf numFmtId="0" fontId="7" fillId="0" borderId="0" xfId="1" applyFont="1" applyFill="1" applyAlignment="1">
      <alignment horizontal="center" vertical="center"/>
    </xf>
    <xf numFmtId="165" fontId="5" fillId="0" borderId="0" xfId="1" applyNumberFormat="1" applyFont="1" applyFill="1"/>
    <xf numFmtId="0" fontId="6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165" fontId="22" fillId="0" borderId="0" xfId="1" applyNumberFormat="1" applyFont="1" applyFill="1" applyAlignment="1">
      <alignment horizontal="center"/>
    </xf>
    <xf numFmtId="165" fontId="12" fillId="0" borderId="0" xfId="1" applyNumberFormat="1" applyFont="1" applyFill="1"/>
    <xf numFmtId="0" fontId="7" fillId="0" borderId="0" xfId="1" applyFont="1" applyFill="1" applyAlignment="1">
      <alignment horizontal="center"/>
    </xf>
    <xf numFmtId="0" fontId="10" fillId="0" borderId="0" xfId="1" applyFont="1" applyFill="1" applyAlignment="1">
      <alignment horizontal="center"/>
    </xf>
    <xf numFmtId="49" fontId="6" fillId="0" borderId="0" xfId="1" applyNumberFormat="1" applyFont="1" applyFill="1"/>
    <xf numFmtId="0" fontId="15" fillId="0" borderId="0" xfId="1" applyFont="1" applyFill="1" applyAlignment="1">
      <alignment horizontal="center"/>
    </xf>
    <xf numFmtId="49" fontId="12" fillId="0" borderId="0" xfId="1" applyNumberFormat="1" applyFont="1" applyFill="1"/>
    <xf numFmtId="49" fontId="17" fillId="0" borderId="0" xfId="1" applyNumberFormat="1" applyFont="1" applyFill="1"/>
    <xf numFmtId="49" fontId="13" fillId="0" borderId="0" xfId="1" applyNumberFormat="1" applyFont="1" applyFill="1"/>
    <xf numFmtId="165" fontId="13" fillId="0" borderId="0" xfId="1" applyNumberFormat="1" applyFont="1" applyFill="1"/>
    <xf numFmtId="0" fontId="4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left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18" fillId="0" borderId="1" xfId="1" applyNumberFormat="1" applyFont="1" applyFill="1" applyBorder="1" applyAlignment="1">
      <alignment horizontal="center" vertical="center"/>
    </xf>
    <xf numFmtId="165" fontId="12" fillId="0" borderId="1" xfId="1" applyNumberFormat="1" applyFont="1" applyFill="1" applyBorder="1" applyAlignment="1">
      <alignment horizontal="center" vertical="center"/>
    </xf>
    <xf numFmtId="165" fontId="4" fillId="0" borderId="5" xfId="1" applyNumberFormat="1" applyFont="1" applyFill="1" applyBorder="1" applyAlignment="1">
      <alignment horizontal="center" vertical="center"/>
    </xf>
    <xf numFmtId="164" fontId="20" fillId="0" borderId="6" xfId="1" applyNumberFormat="1" applyFont="1" applyFill="1" applyBorder="1" applyAlignment="1">
      <alignment horizontal="center" vertical="center"/>
    </xf>
    <xf numFmtId="49" fontId="10" fillId="0" borderId="6" xfId="1" applyNumberFormat="1" applyFont="1" applyFill="1" applyBorder="1" applyAlignment="1">
      <alignment horizontal="center" vertical="center"/>
    </xf>
    <xf numFmtId="49" fontId="7" fillId="0" borderId="0" xfId="1" applyNumberFormat="1" applyFont="1" applyFill="1"/>
    <xf numFmtId="49" fontId="7" fillId="0" borderId="0" xfId="1" applyNumberFormat="1" applyFont="1" applyFill="1" applyBorder="1" applyAlignment="1">
      <alignment horizontal="center" vertical="center"/>
    </xf>
    <xf numFmtId="0" fontId="23" fillId="0" borderId="1" xfId="1" applyFont="1" applyFill="1" applyBorder="1" applyAlignment="1">
      <alignment horizontal="center" vertical="center"/>
    </xf>
    <xf numFmtId="166" fontId="4" fillId="0" borderId="5" xfId="1" applyNumberFormat="1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/>
    </xf>
    <xf numFmtId="49" fontId="24" fillId="0" borderId="0" xfId="4" applyNumberFormat="1" applyFont="1" applyFill="1" applyBorder="1" applyAlignment="1">
      <alignment horizontal="center"/>
    </xf>
    <xf numFmtId="14" fontId="15" fillId="0" borderId="0" xfId="1" applyNumberFormat="1" applyFont="1" applyFill="1" applyAlignment="1">
      <alignment horizontal="center"/>
    </xf>
    <xf numFmtId="0" fontId="15" fillId="0" borderId="1" xfId="1" applyNumberFormat="1" applyFont="1" applyFill="1" applyBorder="1" applyAlignment="1">
      <alignment horizontal="center" vertical="center"/>
    </xf>
    <xf numFmtId="165" fontId="5" fillId="0" borderId="3" xfId="1" applyNumberFormat="1" applyFont="1" applyFill="1" applyBorder="1" applyAlignment="1">
      <alignment horizontal="center" vertical="center"/>
    </xf>
    <xf numFmtId="165" fontId="2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/>
    <xf numFmtId="49" fontId="15" fillId="0" borderId="0" xfId="1" applyNumberFormat="1" applyFont="1" applyFill="1" applyAlignment="1">
      <alignment horizontal="center"/>
    </xf>
    <xf numFmtId="2" fontId="4" fillId="0" borderId="0" xfId="1" applyNumberFormat="1" applyFont="1" applyFill="1"/>
    <xf numFmtId="164" fontId="4" fillId="0" borderId="0" xfId="1" applyNumberFormat="1" applyFont="1" applyFill="1"/>
    <xf numFmtId="0" fontId="4" fillId="0" borderId="0" xfId="2" applyFont="1" applyFill="1" applyAlignment="1">
      <alignment horizontal="right"/>
    </xf>
    <xf numFmtId="0" fontId="7" fillId="0" borderId="0" xfId="2" applyFont="1" applyFill="1" applyBorder="1"/>
    <xf numFmtId="1" fontId="7" fillId="0" borderId="0" xfId="1" applyNumberFormat="1" applyFont="1" applyFill="1"/>
    <xf numFmtId="2" fontId="6" fillId="0" borderId="0" xfId="1" applyNumberFormat="1" applyFont="1" applyFill="1"/>
    <xf numFmtId="164" fontId="15" fillId="0" borderId="0" xfId="1" applyNumberFormat="1" applyFont="1" applyFill="1"/>
    <xf numFmtId="0" fontId="10" fillId="0" borderId="0" xfId="2" applyFont="1" applyFill="1" applyAlignment="1">
      <alignment horizontal="right"/>
    </xf>
    <xf numFmtId="0" fontId="15" fillId="0" borderId="0" xfId="2" applyFont="1" applyFill="1" applyAlignment="1">
      <alignment horizontal="right"/>
    </xf>
    <xf numFmtId="0" fontId="27" fillId="0" borderId="0" xfId="1" applyFont="1" applyFill="1"/>
    <xf numFmtId="2" fontId="7" fillId="0" borderId="0" xfId="1" applyNumberFormat="1" applyFont="1" applyFill="1"/>
    <xf numFmtId="0" fontId="4" fillId="0" borderId="2" xfId="1" applyFont="1" applyFill="1" applyBorder="1" applyAlignment="1">
      <alignment horizontal="center" vertical="center"/>
    </xf>
    <xf numFmtId="49" fontId="6" fillId="0" borderId="3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7" fillId="0" borderId="0" xfId="2" applyFont="1" applyFill="1" applyAlignment="1">
      <alignment horizontal="right"/>
    </xf>
    <xf numFmtId="0" fontId="7" fillId="0" borderId="0" xfId="2" applyFont="1" applyFill="1" applyBorder="1" applyAlignment="1">
      <alignment horizontal="center" vertical="center"/>
    </xf>
    <xf numFmtId="1" fontId="15" fillId="0" borderId="1" xfId="1" applyNumberFormat="1" applyFont="1" applyFill="1" applyBorder="1" applyAlignment="1">
      <alignment horizontal="center" vertical="center"/>
    </xf>
    <xf numFmtId="2" fontId="4" fillId="0" borderId="5" xfId="1" applyNumberFormat="1" applyFont="1" applyFill="1" applyBorder="1" applyAlignment="1">
      <alignment horizontal="center" vertical="center"/>
    </xf>
    <xf numFmtId="164" fontId="19" fillId="0" borderId="6" xfId="1" applyNumberFormat="1" applyFont="1" applyFill="1" applyBorder="1" applyAlignment="1">
      <alignment horizontal="center" vertical="center"/>
    </xf>
    <xf numFmtId="2" fontId="4" fillId="0" borderId="6" xfId="1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horizontal="right" vertical="center"/>
    </xf>
    <xf numFmtId="0" fontId="18" fillId="0" borderId="0" xfId="1" applyFont="1" applyFill="1" applyAlignment="1">
      <alignment horizontal="right"/>
    </xf>
    <xf numFmtId="0" fontId="28" fillId="0" borderId="0" xfId="1" applyFont="1" applyFill="1" applyAlignment="1">
      <alignment horizontal="right"/>
    </xf>
    <xf numFmtId="2" fontId="5" fillId="0" borderId="3" xfId="1" applyNumberFormat="1" applyFont="1" applyFill="1" applyBorder="1" applyAlignment="1">
      <alignment horizontal="center" vertical="center"/>
    </xf>
    <xf numFmtId="164" fontId="20" fillId="0" borderId="5" xfId="1" applyNumberFormat="1" applyFont="1" applyFill="1" applyBorder="1" applyAlignment="1">
      <alignment horizontal="center" vertical="center"/>
    </xf>
    <xf numFmtId="49" fontId="5" fillId="0" borderId="6" xfId="1" applyNumberFormat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center" vertical="center"/>
    </xf>
    <xf numFmtId="0" fontId="11" fillId="0" borderId="0" xfId="6" applyFont="1" applyFill="1" applyAlignment="1">
      <alignment vertical="center"/>
    </xf>
    <xf numFmtId="0" fontId="3" fillId="0" borderId="0" xfId="6" applyFont="1" applyFill="1" applyAlignment="1">
      <alignment horizontal="center" vertical="center"/>
    </xf>
    <xf numFmtId="0" fontId="29" fillId="0" borderId="0" xfId="6" applyFont="1" applyFill="1" applyAlignment="1">
      <alignment horizontal="left" vertical="center"/>
    </xf>
    <xf numFmtId="0" fontId="5" fillId="0" borderId="0" xfId="6" applyFont="1" applyFill="1" applyAlignment="1">
      <alignment vertical="center"/>
    </xf>
    <xf numFmtId="0" fontId="29" fillId="0" borderId="0" xfId="6" applyFont="1" applyFill="1" applyAlignment="1">
      <alignment horizontal="center" vertical="center"/>
    </xf>
    <xf numFmtId="0" fontId="30" fillId="0" borderId="0" xfId="6" applyFont="1" applyFill="1" applyAlignment="1">
      <alignment horizontal="left"/>
    </xf>
    <xf numFmtId="0" fontId="10" fillId="0" borderId="0" xfId="6" applyFont="1" applyFill="1" applyAlignment="1">
      <alignment horizontal="center" vertical="center"/>
    </xf>
    <xf numFmtId="0" fontId="11" fillId="0" borderId="0" xfId="6" applyFont="1" applyFill="1" applyAlignment="1">
      <alignment horizontal="left" vertical="center"/>
    </xf>
    <xf numFmtId="0" fontId="10" fillId="0" borderId="0" xfId="6" applyFont="1" applyFill="1" applyAlignment="1">
      <alignment vertical="center"/>
    </xf>
    <xf numFmtId="14" fontId="31" fillId="0" borderId="0" xfId="6" applyNumberFormat="1" applyFont="1" applyFill="1" applyAlignment="1">
      <alignment horizontal="center" vertical="center"/>
    </xf>
    <xf numFmtId="0" fontId="32" fillId="0" borderId="0" xfId="6" applyFont="1" applyFill="1" applyAlignment="1">
      <alignment horizontal="center" vertical="center"/>
    </xf>
    <xf numFmtId="0" fontId="10" fillId="0" borderId="0" xfId="7" applyFont="1" applyFill="1" applyAlignment="1">
      <alignment horizontal="center" vertical="center"/>
    </xf>
    <xf numFmtId="0" fontId="10" fillId="0" borderId="0" xfId="7" applyFont="1" applyFill="1" applyAlignment="1">
      <alignment horizontal="left" vertical="center"/>
    </xf>
    <xf numFmtId="0" fontId="10" fillId="0" borderId="0" xfId="6" applyFont="1" applyFill="1" applyAlignment="1">
      <alignment horizontal="left" vertical="center"/>
    </xf>
    <xf numFmtId="0" fontId="28" fillId="0" borderId="1" xfId="6" applyFont="1" applyFill="1" applyBorder="1" applyAlignment="1">
      <alignment horizontal="center" vertical="center"/>
    </xf>
    <xf numFmtId="0" fontId="28" fillId="0" borderId="2" xfId="6" applyFont="1" applyFill="1" applyBorder="1" applyAlignment="1">
      <alignment horizontal="center" vertical="center" wrapText="1"/>
    </xf>
    <xf numFmtId="0" fontId="28" fillId="0" borderId="2" xfId="6" applyFont="1" applyFill="1" applyBorder="1" applyAlignment="1">
      <alignment horizontal="right" vertical="center"/>
    </xf>
    <xf numFmtId="0" fontId="28" fillId="0" borderId="3" xfId="6" applyFont="1" applyFill="1" applyBorder="1" applyAlignment="1">
      <alignment horizontal="left" vertical="center"/>
    </xf>
    <xf numFmtId="0" fontId="28" fillId="0" borderId="3" xfId="6" applyFont="1" applyFill="1" applyBorder="1" applyAlignment="1">
      <alignment horizontal="center" vertical="center"/>
    </xf>
    <xf numFmtId="0" fontId="28" fillId="0" borderId="1" xfId="6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/>
    </xf>
    <xf numFmtId="2" fontId="33" fillId="0" borderId="1" xfId="7" applyNumberFormat="1" applyFont="1" applyFill="1" applyBorder="1" applyAlignment="1">
      <alignment horizontal="center" vertical="center"/>
    </xf>
    <xf numFmtId="0" fontId="28" fillId="0" borderId="1" xfId="6" applyFont="1" applyFill="1" applyBorder="1" applyAlignment="1">
      <alignment horizontal="left" vertical="center"/>
    </xf>
    <xf numFmtId="0" fontId="13" fillId="0" borderId="0" xfId="6" applyFont="1" applyFill="1" applyAlignment="1">
      <alignment horizontal="center" vertical="center"/>
    </xf>
    <xf numFmtId="0" fontId="10" fillId="0" borderId="1" xfId="6" applyNumberFormat="1" applyFont="1" applyFill="1" applyBorder="1" applyAlignment="1">
      <alignment horizontal="center" vertical="center"/>
    </xf>
    <xf numFmtId="0" fontId="10" fillId="0" borderId="1" xfId="6" applyFont="1" applyFill="1" applyBorder="1" applyAlignment="1">
      <alignment horizontal="center" vertical="center"/>
    </xf>
    <xf numFmtId="0" fontId="33" fillId="0" borderId="7" xfId="6" applyFont="1" applyFill="1" applyBorder="1" applyAlignment="1">
      <alignment horizontal="right" vertical="center"/>
    </xf>
    <xf numFmtId="0" fontId="30" fillId="0" borderId="7" xfId="6" applyFont="1" applyFill="1" applyBorder="1" applyAlignment="1">
      <alignment horizontal="left" vertical="center"/>
    </xf>
    <xf numFmtId="49" fontId="28" fillId="0" borderId="1" xfId="6" applyNumberFormat="1" applyFont="1" applyFill="1" applyBorder="1" applyAlignment="1">
      <alignment horizontal="center" vertical="center"/>
    </xf>
    <xf numFmtId="0" fontId="13" fillId="0" borderId="1" xfId="6" applyFont="1" applyFill="1" applyBorder="1" applyAlignment="1">
      <alignment horizontal="left" vertical="center" wrapText="1"/>
    </xf>
    <xf numFmtId="0" fontId="10" fillId="0" borderId="3" xfId="6" applyFont="1" applyFill="1" applyBorder="1" applyAlignment="1">
      <alignment horizontal="center" vertical="center"/>
    </xf>
    <xf numFmtId="2" fontId="34" fillId="0" borderId="8" xfId="6" applyNumberFormat="1" applyFont="1" applyFill="1" applyBorder="1" applyAlignment="1">
      <alignment horizontal="center" vertical="center"/>
    </xf>
    <xf numFmtId="0" fontId="10" fillId="0" borderId="8" xfId="6" applyNumberFormat="1" applyFont="1" applyFill="1" applyBorder="1" applyAlignment="1">
      <alignment horizontal="center" vertical="center"/>
    </xf>
    <xf numFmtId="0" fontId="13" fillId="0" borderId="8" xfId="6" applyFont="1" applyFill="1" applyBorder="1" applyAlignment="1">
      <alignment horizontal="left" vertical="center" wrapText="1"/>
    </xf>
    <xf numFmtId="2" fontId="20" fillId="0" borderId="0" xfId="6" applyNumberFormat="1" applyFont="1" applyFill="1" applyAlignment="1">
      <alignment horizontal="center" vertical="center"/>
    </xf>
    <xf numFmtId="0" fontId="11" fillId="0" borderId="0" xfId="7" applyFont="1" applyFill="1" applyAlignment="1">
      <alignment vertical="center"/>
    </xf>
    <xf numFmtId="0" fontId="3" fillId="0" borderId="0" xfId="7" applyFont="1" applyFill="1" applyAlignment="1">
      <alignment horizontal="center" vertical="center"/>
    </xf>
    <xf numFmtId="0" fontId="29" fillId="0" borderId="0" xfId="7" applyFont="1" applyFill="1" applyAlignment="1">
      <alignment horizontal="left" vertical="center"/>
    </xf>
    <xf numFmtId="0" fontId="5" fillId="0" borderId="0" xfId="7" applyFont="1" applyFill="1" applyAlignment="1">
      <alignment vertical="center"/>
    </xf>
    <xf numFmtId="0" fontId="29" fillId="0" borderId="0" xfId="7" applyFont="1" applyFill="1" applyAlignment="1">
      <alignment horizontal="center" vertical="center"/>
    </xf>
    <xf numFmtId="0" fontId="30" fillId="0" borderId="0" xfId="7" applyFont="1" applyFill="1" applyAlignment="1">
      <alignment horizontal="left"/>
    </xf>
    <xf numFmtId="0" fontId="11" fillId="0" borderId="0" xfId="7" applyFont="1" applyFill="1" applyAlignment="1">
      <alignment horizontal="left" vertical="center"/>
    </xf>
    <xf numFmtId="0" fontId="10" fillId="0" borderId="0" xfId="7" applyFont="1" applyFill="1" applyAlignment="1">
      <alignment vertical="center"/>
    </xf>
    <xf numFmtId="14" fontId="31" fillId="0" borderId="0" xfId="7" applyNumberFormat="1" applyFont="1" applyFill="1" applyAlignment="1">
      <alignment horizontal="center" vertical="center"/>
    </xf>
    <xf numFmtId="0" fontId="32" fillId="0" borderId="0" xfId="7" applyFont="1" applyFill="1" applyAlignment="1">
      <alignment horizontal="center" vertical="center"/>
    </xf>
    <xf numFmtId="0" fontId="5" fillId="0" borderId="0" xfId="7" applyFont="1" applyFill="1" applyAlignment="1">
      <alignment horizontal="right" vertical="center"/>
    </xf>
    <xf numFmtId="49" fontId="13" fillId="0" borderId="9" xfId="7" applyNumberFormat="1" applyFont="1" applyFill="1" applyBorder="1" applyAlignment="1">
      <alignment horizontal="center" vertical="center"/>
    </xf>
    <xf numFmtId="49" fontId="13" fillId="0" borderId="10" xfId="7" applyNumberFormat="1" applyFont="1" applyFill="1" applyBorder="1" applyAlignment="1">
      <alignment horizontal="center" vertical="center"/>
    </xf>
    <xf numFmtId="49" fontId="13" fillId="0" borderId="11" xfId="7" applyNumberFormat="1" applyFont="1" applyFill="1" applyBorder="1" applyAlignment="1">
      <alignment horizontal="center" vertical="center"/>
    </xf>
    <xf numFmtId="0" fontId="28" fillId="0" borderId="1" xfId="7" applyFont="1" applyFill="1" applyBorder="1" applyAlignment="1">
      <alignment horizontal="center" vertical="center"/>
    </xf>
    <xf numFmtId="0" fontId="28" fillId="0" borderId="1" xfId="7" applyFont="1" applyFill="1" applyBorder="1" applyAlignment="1">
      <alignment horizontal="center" vertical="center" wrapText="1"/>
    </xf>
    <xf numFmtId="0" fontId="28" fillId="0" borderId="2" xfId="7" applyFont="1" applyFill="1" applyBorder="1" applyAlignment="1">
      <alignment horizontal="right" vertical="center"/>
    </xf>
    <xf numFmtId="0" fontId="28" fillId="0" borderId="3" xfId="7" applyFont="1" applyFill="1" applyBorder="1" applyAlignment="1">
      <alignment horizontal="left" vertical="center"/>
    </xf>
    <xf numFmtId="0" fontId="7" fillId="0" borderId="1" xfId="7" applyFont="1" applyFill="1" applyBorder="1" applyAlignment="1">
      <alignment horizontal="center" vertical="center"/>
    </xf>
    <xf numFmtId="0" fontId="28" fillId="0" borderId="1" xfId="7" applyFont="1" applyFill="1" applyBorder="1" applyAlignment="1">
      <alignment horizontal="left" vertical="center"/>
    </xf>
    <xf numFmtId="0" fontId="28" fillId="0" borderId="0" xfId="7" applyFont="1" applyFill="1" applyAlignment="1">
      <alignment horizontal="center" vertical="center"/>
    </xf>
    <xf numFmtId="0" fontId="10" fillId="0" borderId="1" xfId="7" applyFont="1" applyFill="1" applyBorder="1" applyAlignment="1">
      <alignment horizontal="center" vertical="center"/>
    </xf>
    <xf numFmtId="0" fontId="33" fillId="0" borderId="4" xfId="7" applyFont="1" applyFill="1" applyBorder="1" applyAlignment="1">
      <alignment horizontal="right" vertical="center"/>
    </xf>
    <xf numFmtId="0" fontId="30" fillId="0" borderId="4" xfId="7" applyFont="1" applyFill="1" applyBorder="1" applyAlignment="1">
      <alignment horizontal="left" vertical="center"/>
    </xf>
    <xf numFmtId="49" fontId="28" fillId="0" borderId="1" xfId="7" applyNumberFormat="1" applyFont="1" applyFill="1" applyBorder="1" applyAlignment="1">
      <alignment horizontal="center" vertical="center"/>
    </xf>
    <xf numFmtId="0" fontId="13" fillId="0" borderId="1" xfId="7" applyFont="1" applyFill="1" applyBorder="1" applyAlignment="1">
      <alignment horizontal="left" vertical="center" wrapText="1"/>
    </xf>
    <xf numFmtId="0" fontId="10" fillId="0" borderId="3" xfId="7" applyFont="1" applyFill="1" applyBorder="1" applyAlignment="1">
      <alignment horizontal="center" vertical="center"/>
    </xf>
    <xf numFmtId="2" fontId="30" fillId="0" borderId="1" xfId="7" applyNumberFormat="1" applyFont="1" applyFill="1" applyBorder="1" applyAlignment="1">
      <alignment horizontal="center" vertical="center"/>
    </xf>
    <xf numFmtId="0" fontId="10" fillId="0" borderId="1" xfId="7" applyNumberFormat="1" applyFont="1" applyFill="1" applyBorder="1" applyAlignment="1">
      <alignment horizontal="center" vertical="center"/>
    </xf>
    <xf numFmtId="2" fontId="20" fillId="0" borderId="0" xfId="7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29" fillId="0" borderId="0" xfId="1" applyFont="1" applyFill="1" applyAlignment="1">
      <alignment horizontal="left"/>
    </xf>
    <xf numFmtId="49" fontId="5" fillId="0" borderId="0" xfId="1" applyNumberFormat="1" applyFont="1" applyFill="1"/>
    <xf numFmtId="0" fontId="5" fillId="0" borderId="0" xfId="1" applyNumberFormat="1" applyFont="1" applyFill="1"/>
    <xf numFmtId="1" fontId="3" fillId="0" borderId="0" xfId="1" applyNumberFormat="1" applyFont="1" applyFill="1" applyAlignment="1">
      <alignment horizontal="center"/>
    </xf>
    <xf numFmtId="2" fontId="3" fillId="0" borderId="0" xfId="1" applyNumberFormat="1" applyFont="1" applyFill="1" applyAlignment="1">
      <alignment horizont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/>
    <xf numFmtId="0" fontId="30" fillId="0" borderId="0" xfId="1" applyFont="1" applyFill="1" applyAlignment="1">
      <alignment horizontal="left"/>
    </xf>
    <xf numFmtId="49" fontId="3" fillId="0" borderId="0" xfId="1" applyNumberFormat="1" applyFont="1" applyFill="1" applyAlignment="1">
      <alignment horizontal="center"/>
    </xf>
    <xf numFmtId="0" fontId="3" fillId="0" borderId="0" xfId="1" applyNumberFormat="1" applyFont="1" applyFill="1" applyAlignment="1">
      <alignment horizontal="center"/>
    </xf>
    <xf numFmtId="0" fontId="10" fillId="0" borderId="0" xfId="1" applyNumberFormat="1" applyFont="1" applyFill="1"/>
    <xf numFmtId="1" fontId="10" fillId="0" borderId="0" xfId="1" applyNumberFormat="1" applyFont="1" applyFill="1"/>
    <xf numFmtId="2" fontId="10" fillId="0" borderId="0" xfId="1" applyNumberFormat="1" applyFont="1" applyFill="1" applyAlignment="1">
      <alignment horizontal="center"/>
    </xf>
    <xf numFmtId="0" fontId="10" fillId="0" borderId="0" xfId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center"/>
    </xf>
    <xf numFmtId="0" fontId="10" fillId="0" borderId="0" xfId="1" applyFont="1" applyFill="1" applyAlignment="1">
      <alignment horizontal="left"/>
    </xf>
    <xf numFmtId="0" fontId="5" fillId="0" borderId="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right" vertical="center"/>
    </xf>
    <xf numFmtId="0" fontId="5" fillId="0" borderId="11" xfId="1" applyFont="1" applyFill="1" applyBorder="1" applyAlignment="1">
      <alignment horizontal="left" vertical="center"/>
    </xf>
    <xf numFmtId="49" fontId="5" fillId="0" borderId="12" xfId="1" applyNumberFormat="1" applyFont="1" applyFill="1" applyBorder="1" applyAlignment="1">
      <alignment horizontal="center" vertical="center"/>
    </xf>
    <xf numFmtId="0" fontId="5" fillId="0" borderId="12" xfId="1" applyNumberFormat="1" applyFont="1" applyFill="1" applyBorder="1" applyAlignment="1">
      <alignment horizontal="center" vertical="center"/>
    </xf>
    <xf numFmtId="1" fontId="6" fillId="0" borderId="12" xfId="1" applyNumberFormat="1" applyFont="1" applyFill="1" applyBorder="1" applyAlignment="1">
      <alignment horizontal="center" vertical="center"/>
    </xf>
    <xf numFmtId="1" fontId="5" fillId="0" borderId="1" xfId="1" applyNumberFormat="1" applyFont="1" applyFill="1" applyBorder="1" applyAlignment="1">
      <alignment horizontal="center" vertical="center"/>
    </xf>
    <xf numFmtId="1" fontId="12" fillId="0" borderId="1" xfId="1" applyNumberFormat="1" applyFont="1" applyFill="1" applyBorder="1" applyAlignment="1">
      <alignment horizontal="center" vertical="center"/>
    </xf>
    <xf numFmtId="2" fontId="5" fillId="0" borderId="1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right" vertical="center"/>
    </xf>
    <xf numFmtId="0" fontId="5" fillId="0" borderId="4" xfId="1" applyFont="1" applyFill="1" applyBorder="1" applyAlignment="1">
      <alignment horizontal="left" vertical="center"/>
    </xf>
    <xf numFmtId="49" fontId="13" fillId="0" borderId="1" xfId="1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left" vertical="center"/>
    </xf>
    <xf numFmtId="2" fontId="10" fillId="0" borderId="3" xfId="1" applyNumberFormat="1" applyFont="1" applyFill="1" applyBorder="1" applyAlignment="1">
      <alignment horizontal="center" vertical="center"/>
    </xf>
    <xf numFmtId="2" fontId="10" fillId="0" borderId="1" xfId="1" applyNumberFormat="1" applyFont="1" applyFill="1" applyBorder="1" applyAlignment="1">
      <alignment horizontal="center" vertical="center"/>
    </xf>
    <xf numFmtId="1" fontId="13" fillId="0" borderId="1" xfId="1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vertical="center"/>
    </xf>
    <xf numFmtId="0" fontId="13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vertical="center"/>
    </xf>
    <xf numFmtId="0" fontId="12" fillId="0" borderId="0" xfId="1" applyFont="1" applyFill="1"/>
    <xf numFmtId="0" fontId="13" fillId="0" borderId="0" xfId="1" applyFont="1" applyFill="1"/>
    <xf numFmtId="2" fontId="10" fillId="0" borderId="1" xfId="1" quotePrefix="1" applyNumberFormat="1" applyFont="1" applyFill="1" applyBorder="1" applyAlignment="1">
      <alignment horizontal="center" vertical="center"/>
    </xf>
    <xf numFmtId="0" fontId="3" fillId="0" borderId="0" xfId="6" applyFont="1" applyFill="1"/>
    <xf numFmtId="0" fontId="3" fillId="0" borderId="0" xfId="6" applyFont="1" applyFill="1" applyAlignment="1">
      <alignment horizontal="center"/>
    </xf>
    <xf numFmtId="0" fontId="29" fillId="0" borderId="0" xfId="6" applyFont="1" applyFill="1" applyAlignment="1">
      <alignment horizontal="left"/>
    </xf>
    <xf numFmtId="49" fontId="5" fillId="0" borderId="0" xfId="6" applyNumberFormat="1" applyFont="1" applyFill="1"/>
    <xf numFmtId="0" fontId="5" fillId="0" borderId="0" xfId="6" applyNumberFormat="1" applyFont="1" applyFill="1"/>
    <xf numFmtId="1" fontId="3" fillId="0" borderId="0" xfId="6" applyNumberFormat="1" applyFont="1" applyFill="1" applyAlignment="1">
      <alignment horizontal="center"/>
    </xf>
    <xf numFmtId="2" fontId="3" fillId="0" borderId="0" xfId="6" applyNumberFormat="1" applyFont="1" applyFill="1" applyAlignment="1">
      <alignment horizontal="center"/>
    </xf>
    <xf numFmtId="0" fontId="35" fillId="0" borderId="0" xfId="6" applyFont="1" applyFill="1" applyAlignment="1">
      <alignment horizontal="center"/>
    </xf>
    <xf numFmtId="0" fontId="5" fillId="0" borderId="0" xfId="6" applyFont="1" applyFill="1"/>
    <xf numFmtId="49" fontId="3" fillId="0" borderId="0" xfId="6" applyNumberFormat="1" applyFont="1" applyFill="1" applyAlignment="1">
      <alignment horizontal="center"/>
    </xf>
    <xf numFmtId="0" fontId="3" fillId="0" borderId="0" xfId="6" applyNumberFormat="1" applyFont="1" applyFill="1" applyAlignment="1">
      <alignment horizontal="center"/>
    </xf>
    <xf numFmtId="0" fontId="10" fillId="0" borderId="0" xfId="6" applyFont="1" applyFill="1"/>
    <xf numFmtId="0" fontId="11" fillId="0" borderId="0" xfId="6" applyFont="1" applyFill="1"/>
    <xf numFmtId="49" fontId="10" fillId="0" borderId="0" xfId="6" applyNumberFormat="1" applyFont="1" applyFill="1" applyAlignment="1">
      <alignment horizontal="center"/>
    </xf>
    <xf numFmtId="0" fontId="10" fillId="0" borderId="0" xfId="6" applyNumberFormat="1" applyFont="1" applyFill="1"/>
    <xf numFmtId="1" fontId="10" fillId="0" borderId="0" xfId="6" applyNumberFormat="1" applyFont="1" applyFill="1"/>
    <xf numFmtId="2" fontId="10" fillId="0" borderId="0" xfId="6" applyNumberFormat="1" applyFont="1" applyFill="1" applyAlignment="1">
      <alignment horizontal="center"/>
    </xf>
    <xf numFmtId="0" fontId="10" fillId="0" borderId="0" xfId="6" applyFont="1" applyFill="1" applyAlignment="1">
      <alignment horizontal="center"/>
    </xf>
    <xf numFmtId="2" fontId="10" fillId="0" borderId="0" xfId="6" applyNumberFormat="1" applyFont="1" applyFill="1"/>
    <xf numFmtId="2" fontId="5" fillId="0" borderId="0" xfId="6" applyNumberFormat="1" applyFont="1" applyFill="1"/>
    <xf numFmtId="0" fontId="20" fillId="0" borderId="0" xfId="6" applyFont="1" applyFill="1" applyAlignment="1">
      <alignment horizontal="center"/>
    </xf>
    <xf numFmtId="49" fontId="5" fillId="0" borderId="0" xfId="6" applyNumberFormat="1" applyFont="1" applyFill="1" applyAlignment="1">
      <alignment horizontal="center"/>
    </xf>
    <xf numFmtId="0" fontId="10" fillId="0" borderId="0" xfId="6" applyFont="1" applyFill="1" applyAlignment="1">
      <alignment horizontal="left"/>
    </xf>
    <xf numFmtId="0" fontId="5" fillId="0" borderId="1" xfId="6" applyFont="1" applyFill="1" applyBorder="1" applyAlignment="1">
      <alignment horizontal="center" vertical="center"/>
    </xf>
    <xf numFmtId="0" fontId="5" fillId="0" borderId="12" xfId="6" applyFont="1" applyFill="1" applyBorder="1" applyAlignment="1">
      <alignment horizontal="center" vertical="center"/>
    </xf>
    <xf numFmtId="0" fontId="5" fillId="0" borderId="9" xfId="6" applyFont="1" applyFill="1" applyBorder="1" applyAlignment="1">
      <alignment horizontal="right" vertical="center"/>
    </xf>
    <xf numFmtId="0" fontId="5" fillId="0" borderId="11" xfId="6" applyFont="1" applyFill="1" applyBorder="1" applyAlignment="1">
      <alignment horizontal="left" vertical="center"/>
    </xf>
    <xf numFmtId="49" fontId="5" fillId="0" borderId="12" xfId="6" applyNumberFormat="1" applyFont="1" applyFill="1" applyBorder="1" applyAlignment="1">
      <alignment horizontal="center" vertical="center"/>
    </xf>
    <xf numFmtId="0" fontId="5" fillId="0" borderId="12" xfId="6" applyNumberFormat="1" applyFont="1" applyFill="1" applyBorder="1" applyAlignment="1">
      <alignment horizontal="center" vertical="center"/>
    </xf>
    <xf numFmtId="1" fontId="6" fillId="0" borderId="12" xfId="6" applyNumberFormat="1" applyFont="1" applyFill="1" applyBorder="1" applyAlignment="1">
      <alignment horizontal="center" vertical="center"/>
    </xf>
    <xf numFmtId="1" fontId="5" fillId="0" borderId="1" xfId="6" applyNumberFormat="1" applyFont="1" applyFill="1" applyBorder="1" applyAlignment="1">
      <alignment horizontal="center" vertical="center"/>
    </xf>
    <xf numFmtId="1" fontId="12" fillId="0" borderId="1" xfId="6" applyNumberFormat="1" applyFont="1" applyFill="1" applyBorder="1" applyAlignment="1">
      <alignment horizontal="center" vertical="center"/>
    </xf>
    <xf numFmtId="2" fontId="5" fillId="0" borderId="1" xfId="6" applyNumberFormat="1" applyFont="1" applyFill="1" applyBorder="1" applyAlignment="1">
      <alignment horizontal="center" vertical="center"/>
    </xf>
    <xf numFmtId="0" fontId="13" fillId="0" borderId="0" xfId="6" applyFont="1" applyFill="1" applyAlignment="1">
      <alignment horizontal="center"/>
    </xf>
    <xf numFmtId="1" fontId="10" fillId="0" borderId="1" xfId="6" applyNumberFormat="1" applyFont="1" applyFill="1" applyBorder="1" applyAlignment="1">
      <alignment horizontal="center" vertical="center"/>
    </xf>
    <xf numFmtId="2" fontId="10" fillId="0" borderId="3" xfId="6" applyNumberFormat="1" applyFont="1" applyFill="1" applyBorder="1" applyAlignment="1">
      <alignment horizontal="center" vertical="center"/>
    </xf>
    <xf numFmtId="2" fontId="10" fillId="0" borderId="1" xfId="6" applyNumberFormat="1" applyFont="1" applyFill="1" applyBorder="1" applyAlignment="1">
      <alignment horizontal="center" vertical="center"/>
    </xf>
    <xf numFmtId="1" fontId="13" fillId="0" borderId="1" xfId="6" applyNumberFormat="1" applyFont="1" applyFill="1" applyBorder="1" applyAlignment="1">
      <alignment horizontal="center" vertical="center"/>
    </xf>
    <xf numFmtId="0" fontId="13" fillId="0" borderId="1" xfId="6" applyFont="1" applyFill="1" applyBorder="1" applyAlignment="1">
      <alignment horizontal="left" vertical="center"/>
    </xf>
    <xf numFmtId="0" fontId="20" fillId="0" borderId="0" xfId="6" applyFont="1" applyFill="1" applyAlignment="1">
      <alignment horizontal="center" vertical="center"/>
    </xf>
    <xf numFmtId="0" fontId="12" fillId="0" borderId="0" xfId="6" applyFont="1" applyFill="1"/>
    <xf numFmtId="0" fontId="13" fillId="0" borderId="0" xfId="6" applyFont="1" applyFill="1"/>
    <xf numFmtId="0" fontId="5" fillId="0" borderId="0" xfId="6" applyFont="1" applyFill="1" applyAlignment="1">
      <alignment horizontal="right"/>
    </xf>
    <xf numFmtId="0" fontId="10" fillId="0" borderId="4" xfId="6" applyFont="1" applyFill="1" applyBorder="1" applyAlignment="1">
      <alignment horizontal="right" vertical="center"/>
    </xf>
    <xf numFmtId="0" fontId="5" fillId="0" borderId="4" xfId="6" applyFont="1" applyFill="1" applyBorder="1" applyAlignment="1">
      <alignment horizontal="left" vertical="center"/>
    </xf>
    <xf numFmtId="49" fontId="13" fillId="0" borderId="1" xfId="6" applyNumberFormat="1" applyFont="1" applyFill="1" applyBorder="1" applyAlignment="1">
      <alignment horizontal="center" vertical="center"/>
    </xf>
    <xf numFmtId="0" fontId="13" fillId="0" borderId="1" xfId="6" applyNumberFormat="1" applyFont="1" applyFill="1" applyBorder="1" applyAlignment="1">
      <alignment horizontal="left" vertical="center"/>
    </xf>
    <xf numFmtId="0" fontId="13" fillId="0" borderId="1" xfId="6" applyFont="1" applyFill="1" applyBorder="1" applyAlignment="1">
      <alignment vertical="center"/>
    </xf>
    <xf numFmtId="0" fontId="13" fillId="0" borderId="0" xfId="6" applyFont="1" applyFill="1" applyAlignment="1">
      <alignment vertical="center"/>
    </xf>
    <xf numFmtId="14" fontId="13" fillId="0" borderId="0" xfId="1" applyNumberFormat="1" applyFont="1" applyFill="1"/>
    <xf numFmtId="0" fontId="2" fillId="0" borderId="23" xfId="154" applyBorder="1"/>
    <xf numFmtId="0" fontId="2" fillId="0" borderId="0" xfId="154"/>
    <xf numFmtId="0" fontId="10" fillId="0" borderId="23" xfId="154" applyFont="1" applyBorder="1"/>
    <xf numFmtId="0" fontId="10" fillId="0" borderId="0" xfId="154" applyFont="1"/>
    <xf numFmtId="0" fontId="70" fillId="0" borderId="0" xfId="154" applyFont="1"/>
    <xf numFmtId="0" fontId="71" fillId="0" borderId="0" xfId="154" applyFont="1"/>
    <xf numFmtId="0" fontId="72" fillId="0" borderId="0" xfId="154" applyFont="1"/>
    <xf numFmtId="0" fontId="10" fillId="0" borderId="4" xfId="154" applyFont="1" applyBorder="1"/>
    <xf numFmtId="0" fontId="10" fillId="0" borderId="0" xfId="154" applyFont="1" applyBorder="1"/>
    <xf numFmtId="49" fontId="11" fillId="0" borderId="0" xfId="154" applyNumberFormat="1" applyFont="1"/>
    <xf numFmtId="0" fontId="10" fillId="0" borderId="7" xfId="154" applyFont="1" applyBorder="1"/>
    <xf numFmtId="0" fontId="10" fillId="0" borderId="8" xfId="154" applyFont="1" applyBorder="1"/>
    <xf numFmtId="0" fontId="11" fillId="0" borderId="0" xfId="154" applyFont="1"/>
    <xf numFmtId="0" fontId="25" fillId="0" borderId="0" xfId="154" applyFont="1"/>
    <xf numFmtId="0" fontId="10" fillId="0" borderId="0" xfId="163" applyFont="1"/>
    <xf numFmtId="0" fontId="10" fillId="0" borderId="0" xfId="163" applyFont="1" applyAlignment="1">
      <alignment horizontal="right" vertical="top"/>
    </xf>
    <xf numFmtId="0" fontId="13" fillId="0" borderId="0" xfId="163" applyFont="1"/>
    <xf numFmtId="0" fontId="10" fillId="0" borderId="0" xfId="163" applyFont="1" applyAlignment="1">
      <alignment horizontal="right"/>
    </xf>
    <xf numFmtId="0" fontId="3" fillId="0" borderId="0" xfId="154" applyFont="1"/>
    <xf numFmtId="0" fontId="5" fillId="0" borderId="0" xfId="1" applyNumberFormat="1" applyFont="1" applyFill="1" applyAlignment="1">
      <alignment horizontal="center"/>
    </xf>
    <xf numFmtId="1" fontId="5" fillId="0" borderId="0" xfId="1" applyNumberFormat="1" applyFont="1" applyFill="1"/>
    <xf numFmtId="49" fontId="74" fillId="0" borderId="0" xfId="4" applyNumberFormat="1" applyFont="1" applyFill="1" applyBorder="1" applyAlignment="1">
      <alignment horizontal="center"/>
    </xf>
    <xf numFmtId="0" fontId="12" fillId="0" borderId="0" xfId="1" applyFont="1" applyFill="1" applyAlignment="1">
      <alignment horizontal="right"/>
    </xf>
    <xf numFmtId="0" fontId="12" fillId="0" borderId="0" xfId="1" applyFont="1" applyFill="1" applyAlignment="1">
      <alignment horizontal="center"/>
    </xf>
    <xf numFmtId="0" fontId="13" fillId="0" borderId="0" xfId="1" applyFont="1" applyFill="1" applyAlignment="1">
      <alignment horizontal="left"/>
    </xf>
    <xf numFmtId="0" fontId="17" fillId="0" borderId="0" xfId="1" applyFont="1" applyFill="1" applyAlignment="1">
      <alignment horizontal="center"/>
    </xf>
    <xf numFmtId="0" fontId="17" fillId="0" borderId="0" xfId="1" applyFont="1" applyFill="1" applyAlignment="1">
      <alignment horizontal="left"/>
    </xf>
    <xf numFmtId="49" fontId="10" fillId="0" borderId="0" xfId="1" applyNumberFormat="1" applyFont="1" applyFill="1" applyAlignment="1">
      <alignment horizontal="left"/>
    </xf>
    <xf numFmtId="0" fontId="10" fillId="0" borderId="0" xfId="1" applyNumberFormat="1" applyFont="1" applyFill="1" applyAlignment="1">
      <alignment horizontal="left"/>
    </xf>
    <xf numFmtId="1" fontId="10" fillId="0" borderId="0" xfId="1" applyNumberFormat="1" applyFont="1" applyFill="1" applyAlignment="1">
      <alignment horizontal="center"/>
    </xf>
    <xf numFmtId="165" fontId="10" fillId="0" borderId="0" xfId="1" applyNumberFormat="1" applyFont="1" applyFill="1" applyAlignment="1">
      <alignment horizontal="center"/>
    </xf>
    <xf numFmtId="0" fontId="76" fillId="0" borderId="36" xfId="5" applyFont="1" applyFill="1" applyBorder="1" applyAlignment="1">
      <alignment horizontal="left"/>
    </xf>
    <xf numFmtId="0" fontId="7" fillId="0" borderId="38" xfId="1" applyFont="1" applyFill="1" applyBorder="1" applyAlignment="1">
      <alignment horizontal="left"/>
    </xf>
    <xf numFmtId="0" fontId="76" fillId="0" borderId="39" xfId="5" applyFont="1" applyFill="1" applyBorder="1" applyAlignment="1">
      <alignment horizontal="left"/>
    </xf>
    <xf numFmtId="0" fontId="7" fillId="0" borderId="45" xfId="1" applyFont="1" applyFill="1" applyBorder="1" applyAlignment="1">
      <alignment horizontal="left"/>
    </xf>
    <xf numFmtId="49" fontId="76" fillId="0" borderId="34" xfId="5" applyNumberFormat="1" applyFont="1" applyFill="1" applyBorder="1" applyAlignment="1">
      <alignment horizontal="center"/>
    </xf>
    <xf numFmtId="0" fontId="7" fillId="0" borderId="35" xfId="1" applyFont="1" applyFill="1" applyBorder="1" applyAlignment="1">
      <alignment horizontal="left"/>
    </xf>
    <xf numFmtId="49" fontId="7" fillId="0" borderId="1" xfId="1" applyNumberFormat="1" applyFont="1" applyFill="1" applyBorder="1" applyAlignment="1">
      <alignment horizontal="center"/>
    </xf>
    <xf numFmtId="0" fontId="7" fillId="0" borderId="1" xfId="1" applyFont="1" applyFill="1" applyBorder="1" applyAlignment="1">
      <alignment horizontal="left"/>
    </xf>
    <xf numFmtId="49" fontId="76" fillId="0" borderId="1" xfId="5" applyNumberFormat="1" applyFont="1" applyFill="1" applyBorder="1" applyAlignment="1">
      <alignment horizontal="center"/>
    </xf>
    <xf numFmtId="49" fontId="7" fillId="0" borderId="43" xfId="1" applyNumberFormat="1" applyFont="1" applyFill="1" applyBorder="1" applyAlignment="1">
      <alignment horizontal="center"/>
    </xf>
    <xf numFmtId="0" fontId="7" fillId="0" borderId="41" xfId="1" applyFont="1" applyFill="1" applyBorder="1" applyAlignment="1">
      <alignment horizontal="left"/>
    </xf>
    <xf numFmtId="0" fontId="23" fillId="0" borderId="31" xfId="5" applyFont="1" applyFill="1" applyBorder="1" applyAlignment="1">
      <alignment horizontal="center"/>
    </xf>
    <xf numFmtId="0" fontId="23" fillId="0" borderId="32" xfId="5" applyFont="1" applyFill="1" applyBorder="1" applyAlignment="1">
      <alignment horizontal="right"/>
    </xf>
    <xf numFmtId="0" fontId="77" fillId="0" borderId="33" xfId="5" applyFont="1" applyFill="1" applyBorder="1" applyAlignment="1">
      <alignment horizontal="left"/>
    </xf>
    <xf numFmtId="0" fontId="15" fillId="0" borderId="1" xfId="1" applyFont="1" applyFill="1" applyBorder="1" applyAlignment="1">
      <alignment horizontal="center"/>
    </xf>
    <xf numFmtId="0" fontId="15" fillId="0" borderId="2" xfId="1" applyFont="1" applyFill="1" applyBorder="1" applyAlignment="1">
      <alignment horizontal="right"/>
    </xf>
    <xf numFmtId="0" fontId="4" fillId="0" borderId="3" xfId="1" applyFont="1" applyFill="1" applyBorder="1" applyAlignment="1">
      <alignment horizontal="left"/>
    </xf>
    <xf numFmtId="0" fontId="23" fillId="0" borderId="1" xfId="5" applyFont="1" applyFill="1" applyBorder="1" applyAlignment="1">
      <alignment horizontal="center"/>
    </xf>
    <xf numFmtId="0" fontId="23" fillId="0" borderId="7" xfId="5" applyFont="1" applyFill="1" applyBorder="1" applyAlignment="1">
      <alignment horizontal="right"/>
    </xf>
    <xf numFmtId="0" fontId="77" fillId="0" borderId="7" xfId="5" applyFont="1" applyFill="1" applyBorder="1" applyAlignment="1">
      <alignment horizontal="left"/>
    </xf>
    <xf numFmtId="0" fontId="15" fillId="0" borderId="41" xfId="1" applyFont="1" applyFill="1" applyBorder="1" applyAlignment="1">
      <alignment horizontal="center"/>
    </xf>
    <xf numFmtId="0" fontId="15" fillId="0" borderId="42" xfId="1" applyFont="1" applyFill="1" applyBorder="1" applyAlignment="1">
      <alignment horizontal="right"/>
    </xf>
    <xf numFmtId="0" fontId="4" fillId="0" borderId="43" xfId="1" applyFont="1" applyFill="1" applyBorder="1" applyAlignment="1">
      <alignment horizontal="left"/>
    </xf>
    <xf numFmtId="0" fontId="6" fillId="0" borderId="24" xfId="1" applyFont="1" applyFill="1" applyBorder="1" applyAlignment="1">
      <alignment horizontal="center"/>
    </xf>
    <xf numFmtId="0" fontId="6" fillId="0" borderId="25" xfId="1" applyFont="1" applyFill="1" applyBorder="1" applyAlignment="1">
      <alignment horizontal="center"/>
    </xf>
    <xf numFmtId="0" fontId="6" fillId="0" borderId="26" xfId="1" applyFont="1" applyFill="1" applyBorder="1" applyAlignment="1">
      <alignment horizontal="right"/>
    </xf>
    <xf numFmtId="0" fontId="6" fillId="0" borderId="27" xfId="1" applyFont="1" applyFill="1" applyBorder="1" applyAlignment="1">
      <alignment horizontal="left"/>
    </xf>
    <xf numFmtId="49" fontId="6" fillId="0" borderId="28" xfId="1" applyNumberFormat="1" applyFont="1" applyFill="1" applyBorder="1" applyAlignment="1">
      <alignment horizontal="center"/>
    </xf>
    <xf numFmtId="0" fontId="6" fillId="0" borderId="28" xfId="1" applyNumberFormat="1" applyFont="1" applyFill="1" applyBorder="1" applyAlignment="1">
      <alignment horizontal="left"/>
    </xf>
    <xf numFmtId="1" fontId="6" fillId="0" borderId="26" xfId="1" applyNumberFormat="1" applyFont="1" applyFill="1" applyBorder="1" applyAlignment="1">
      <alignment horizontal="center"/>
    </xf>
    <xf numFmtId="165" fontId="6" fillId="0" borderId="28" xfId="1" applyNumberFormat="1" applyFont="1" applyFill="1" applyBorder="1" applyAlignment="1">
      <alignment horizontal="center"/>
    </xf>
    <xf numFmtId="0" fontId="6" fillId="0" borderId="28" xfId="1" applyFont="1" applyFill="1" applyBorder="1" applyAlignment="1">
      <alignment horizontal="center"/>
    </xf>
    <xf numFmtId="0" fontId="6" fillId="0" borderId="29" xfId="1" applyFont="1" applyFill="1" applyBorder="1" applyAlignment="1">
      <alignment horizontal="center"/>
    </xf>
    <xf numFmtId="14" fontId="14" fillId="0" borderId="0" xfId="1" applyNumberFormat="1" applyFont="1" applyFill="1"/>
    <xf numFmtId="0" fontId="4" fillId="0" borderId="1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right" vertical="center"/>
    </xf>
    <xf numFmtId="0" fontId="4" fillId="0" borderId="3" xfId="5" applyFont="1" applyFill="1" applyBorder="1" applyAlignment="1">
      <alignment horizontal="left" vertical="center"/>
    </xf>
    <xf numFmtId="49" fontId="6" fillId="0" borderId="1" xfId="5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49" fontId="7" fillId="0" borderId="0" xfId="5" applyNumberFormat="1" applyFont="1" applyFill="1" applyAlignment="1">
      <alignment horizontal="center"/>
    </xf>
    <xf numFmtId="1" fontId="78" fillId="0" borderId="1" xfId="1" applyNumberFormat="1" applyFont="1" applyFill="1" applyBorder="1" applyAlignment="1">
      <alignment horizontal="center" vertical="center"/>
    </xf>
    <xf numFmtId="49" fontId="7" fillId="0" borderId="0" xfId="1571" applyNumberFormat="1" applyFont="1" applyFill="1" applyBorder="1" applyAlignment="1">
      <alignment horizontal="center" vertical="center"/>
    </xf>
    <xf numFmtId="49" fontId="20" fillId="0" borderId="0" xfId="1" applyNumberFormat="1" applyFont="1" applyFill="1" applyBorder="1" applyAlignment="1">
      <alignment horizontal="center"/>
    </xf>
    <xf numFmtId="2" fontId="15" fillId="0" borderId="3" xfId="1" applyNumberFormat="1" applyFont="1" applyFill="1" applyBorder="1" applyAlignment="1">
      <alignment horizontal="center"/>
    </xf>
    <xf numFmtId="2" fontId="15" fillId="0" borderId="1" xfId="1" applyNumberFormat="1" applyFont="1" applyFill="1" applyBorder="1" applyAlignment="1">
      <alignment horizontal="center"/>
    </xf>
    <xf numFmtId="2" fontId="15" fillId="0" borderId="3" xfId="1" applyNumberFormat="1" applyFont="1" applyFill="1" applyBorder="1" applyAlignment="1">
      <alignment horizontal="center" vertical="center"/>
    </xf>
    <xf numFmtId="2" fontId="15" fillId="0" borderId="1" xfId="1" applyNumberFormat="1" applyFont="1" applyFill="1" applyBorder="1" applyAlignment="1">
      <alignment horizontal="center" vertical="center"/>
    </xf>
    <xf numFmtId="0" fontId="79" fillId="0" borderId="1" xfId="0" applyNumberFormat="1" applyFont="1" applyFill="1" applyBorder="1" applyAlignment="1">
      <alignment horizontal="center"/>
    </xf>
    <xf numFmtId="0" fontId="80" fillId="0" borderId="1" xfId="0" applyNumberFormat="1" applyFont="1" applyFill="1" applyBorder="1" applyAlignment="1">
      <alignment horizontal="center"/>
    </xf>
    <xf numFmtId="165" fontId="11" fillId="0" borderId="35" xfId="1" applyNumberFormat="1" applyFont="1" applyFill="1" applyBorder="1" applyAlignment="1">
      <alignment horizontal="center" vertical="center"/>
    </xf>
    <xf numFmtId="165" fontId="11" fillId="0" borderId="23" xfId="1" applyNumberFormat="1" applyFont="1" applyFill="1" applyBorder="1" applyAlignment="1">
      <alignment horizontal="center" vertical="center"/>
    </xf>
    <xf numFmtId="165" fontId="11" fillId="0" borderId="44" xfId="1" applyNumberFormat="1" applyFont="1" applyFill="1" applyBorder="1" applyAlignment="1">
      <alignment horizontal="center" vertical="center"/>
    </xf>
    <xf numFmtId="49" fontId="75" fillId="0" borderId="35" xfId="1" applyNumberFormat="1" applyFont="1" applyFill="1" applyBorder="1" applyAlignment="1">
      <alignment horizontal="center" vertical="center"/>
    </xf>
    <xf numFmtId="49" fontId="75" fillId="0" borderId="23" xfId="1" applyNumberFormat="1" applyFont="1" applyFill="1" applyBorder="1" applyAlignment="1">
      <alignment horizontal="center" vertical="center"/>
    </xf>
    <xf numFmtId="49" fontId="75" fillId="0" borderId="44" xfId="1" applyNumberFormat="1" applyFont="1" applyFill="1" applyBorder="1" applyAlignment="1">
      <alignment horizontal="center" vertical="center"/>
    </xf>
    <xf numFmtId="0" fontId="5" fillId="0" borderId="30" xfId="1" applyFont="1" applyFill="1" applyBorder="1" applyAlignment="1">
      <alignment horizontal="center" vertical="center"/>
    </xf>
    <xf numFmtId="0" fontId="5" fillId="0" borderId="37" xfId="1" applyFont="1" applyFill="1" applyBorder="1" applyAlignment="1">
      <alignment horizontal="center" vertical="center"/>
    </xf>
    <xf numFmtId="0" fontId="5" fillId="0" borderId="40" xfId="1" applyFont="1" applyFill="1" applyBorder="1" applyAlignment="1">
      <alignment horizontal="center" vertical="center"/>
    </xf>
    <xf numFmtId="0" fontId="10" fillId="0" borderId="35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44" xfId="1" applyFont="1" applyFill="1" applyBorder="1" applyAlignment="1">
      <alignment horizontal="center" vertical="center"/>
    </xf>
    <xf numFmtId="49" fontId="13" fillId="0" borderId="2" xfId="6" applyNumberFormat="1" applyFont="1" applyFill="1" applyBorder="1" applyAlignment="1">
      <alignment horizontal="center" vertical="center"/>
    </xf>
    <xf numFmtId="49" fontId="13" fillId="0" borderId="4" xfId="6" applyNumberFormat="1" applyFont="1" applyFill="1" applyBorder="1" applyAlignment="1">
      <alignment horizontal="center" vertical="center"/>
    </xf>
    <xf numFmtId="49" fontId="13" fillId="0" borderId="3" xfId="6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/>
    </xf>
    <xf numFmtId="0" fontId="10" fillId="0" borderId="4" xfId="1" applyFont="1" applyFill="1" applyBorder="1" applyAlignment="1">
      <alignment horizontal="center"/>
    </xf>
    <xf numFmtId="0" fontId="10" fillId="0" borderId="3" xfId="1" applyFont="1" applyFill="1" applyBorder="1" applyAlignment="1">
      <alignment horizontal="center"/>
    </xf>
    <xf numFmtId="0" fontId="10" fillId="0" borderId="2" xfId="6" applyFont="1" applyFill="1" applyBorder="1" applyAlignment="1">
      <alignment horizontal="center"/>
    </xf>
    <xf numFmtId="0" fontId="10" fillId="0" borderId="4" xfId="6" applyFont="1" applyFill="1" applyBorder="1" applyAlignment="1">
      <alignment horizontal="center"/>
    </xf>
    <xf numFmtId="0" fontId="10" fillId="0" borderId="3" xfId="6" applyFont="1" applyFill="1" applyBorder="1" applyAlignment="1">
      <alignment horizontal="center"/>
    </xf>
  </cellXfs>
  <cellStyles count="1572">
    <cellStyle name="20% - Accent1 2" xfId="8" xr:uid="{00000000-0005-0000-0000-000000000000}"/>
    <cellStyle name="20% - Accent2 2" xfId="9" xr:uid="{00000000-0005-0000-0000-000001000000}"/>
    <cellStyle name="20% - Accent3 2" xfId="10" xr:uid="{00000000-0005-0000-0000-000002000000}"/>
    <cellStyle name="20% - Accent4 2" xfId="11" xr:uid="{00000000-0005-0000-0000-000003000000}"/>
    <cellStyle name="20% - Accent5 2" xfId="12" xr:uid="{00000000-0005-0000-0000-000004000000}"/>
    <cellStyle name="20% - Accent6 2" xfId="13" xr:uid="{00000000-0005-0000-0000-000005000000}"/>
    <cellStyle name="20% – paryškinimas 1 2" xfId="14" xr:uid="{00000000-0005-0000-0000-000006000000}"/>
    <cellStyle name="20% – paryškinimas 2 2" xfId="15" xr:uid="{00000000-0005-0000-0000-000007000000}"/>
    <cellStyle name="20% – paryškinimas 3 2" xfId="16" xr:uid="{00000000-0005-0000-0000-000008000000}"/>
    <cellStyle name="20% – paryškinimas 4 2" xfId="17" xr:uid="{00000000-0005-0000-0000-000009000000}"/>
    <cellStyle name="20% – paryškinimas 5 2" xfId="18" xr:uid="{00000000-0005-0000-0000-00000A000000}"/>
    <cellStyle name="20% – paryškinimas 6 2" xfId="19" xr:uid="{00000000-0005-0000-0000-00000B000000}"/>
    <cellStyle name="40% - Accent1 2" xfId="20" xr:uid="{00000000-0005-0000-0000-00000C000000}"/>
    <cellStyle name="40% - Accent2 2" xfId="21" xr:uid="{00000000-0005-0000-0000-00000D000000}"/>
    <cellStyle name="40% - Accent3 2" xfId="22" xr:uid="{00000000-0005-0000-0000-00000E000000}"/>
    <cellStyle name="40% - Accent4 2" xfId="23" xr:uid="{00000000-0005-0000-0000-00000F000000}"/>
    <cellStyle name="40% - Accent5 2" xfId="24" xr:uid="{00000000-0005-0000-0000-000010000000}"/>
    <cellStyle name="40% - Accent6 2" xfId="25" xr:uid="{00000000-0005-0000-0000-000011000000}"/>
    <cellStyle name="40% – paryškinimas 1 2" xfId="26" xr:uid="{00000000-0005-0000-0000-000012000000}"/>
    <cellStyle name="40% – paryškinimas 2 2" xfId="27" xr:uid="{00000000-0005-0000-0000-000013000000}"/>
    <cellStyle name="40% – paryškinimas 3 2" xfId="28" xr:uid="{00000000-0005-0000-0000-000014000000}"/>
    <cellStyle name="40% – paryškinimas 4 2" xfId="29" xr:uid="{00000000-0005-0000-0000-000015000000}"/>
    <cellStyle name="40% – paryškinimas 5 2" xfId="30" xr:uid="{00000000-0005-0000-0000-000016000000}"/>
    <cellStyle name="40% – paryškinimas 6 2" xfId="31" xr:uid="{00000000-0005-0000-0000-000017000000}"/>
    <cellStyle name="60% - Accent1 2" xfId="32" xr:uid="{00000000-0005-0000-0000-000018000000}"/>
    <cellStyle name="60% - Accent2 2" xfId="33" xr:uid="{00000000-0005-0000-0000-000019000000}"/>
    <cellStyle name="60% - Accent3 2" xfId="34" xr:uid="{00000000-0005-0000-0000-00001A000000}"/>
    <cellStyle name="60% - Accent4 2" xfId="35" xr:uid="{00000000-0005-0000-0000-00001B000000}"/>
    <cellStyle name="60% - Accent5 2" xfId="36" xr:uid="{00000000-0005-0000-0000-00001C000000}"/>
    <cellStyle name="60% - Accent6 2" xfId="37" xr:uid="{00000000-0005-0000-0000-00001D000000}"/>
    <cellStyle name="Accent1 2" xfId="38" xr:uid="{00000000-0005-0000-0000-00001E000000}"/>
    <cellStyle name="Accent2 2" xfId="39" xr:uid="{00000000-0005-0000-0000-00001F000000}"/>
    <cellStyle name="Accent3 2" xfId="40" xr:uid="{00000000-0005-0000-0000-000020000000}"/>
    <cellStyle name="Accent4 2" xfId="41" xr:uid="{00000000-0005-0000-0000-000021000000}"/>
    <cellStyle name="Accent5 2" xfId="42" xr:uid="{00000000-0005-0000-0000-000022000000}"/>
    <cellStyle name="Accent6 2" xfId="43" xr:uid="{00000000-0005-0000-0000-000023000000}"/>
    <cellStyle name="Bad 2" xfId="44" xr:uid="{00000000-0005-0000-0000-000024000000}"/>
    <cellStyle name="Calc Currency (0)" xfId="45" xr:uid="{00000000-0005-0000-0000-000025000000}"/>
    <cellStyle name="Calc Currency (2)" xfId="46" xr:uid="{00000000-0005-0000-0000-000026000000}"/>
    <cellStyle name="Calc Percent (0)" xfId="47" xr:uid="{00000000-0005-0000-0000-000027000000}"/>
    <cellStyle name="Calc Percent (1)" xfId="48" xr:uid="{00000000-0005-0000-0000-000028000000}"/>
    <cellStyle name="Calc Percent (2)" xfId="49" xr:uid="{00000000-0005-0000-0000-000029000000}"/>
    <cellStyle name="Calc Units (0)" xfId="50" xr:uid="{00000000-0005-0000-0000-00002A000000}"/>
    <cellStyle name="Calc Units (1)" xfId="51" xr:uid="{00000000-0005-0000-0000-00002B000000}"/>
    <cellStyle name="Calc Units (2)" xfId="52" xr:uid="{00000000-0005-0000-0000-00002C000000}"/>
    <cellStyle name="Calculation 2" xfId="53" xr:uid="{00000000-0005-0000-0000-00002D000000}"/>
    <cellStyle name="Check Cell 2" xfId="54" xr:uid="{00000000-0005-0000-0000-00002E000000}"/>
    <cellStyle name="Comma [00]" xfId="55" xr:uid="{00000000-0005-0000-0000-00002F000000}"/>
    <cellStyle name="Comma 10" xfId="56" xr:uid="{00000000-0005-0000-0000-000030000000}"/>
    <cellStyle name="Comma 10 2" xfId="57" xr:uid="{00000000-0005-0000-0000-000031000000}"/>
    <cellStyle name="Comma 11" xfId="58" xr:uid="{00000000-0005-0000-0000-000032000000}"/>
    <cellStyle name="Comma 11 2" xfId="59" xr:uid="{00000000-0005-0000-0000-000033000000}"/>
    <cellStyle name="Comma 12" xfId="60" xr:uid="{00000000-0005-0000-0000-000034000000}"/>
    <cellStyle name="Comma 12 2" xfId="61" xr:uid="{00000000-0005-0000-0000-000035000000}"/>
    <cellStyle name="Comma 13" xfId="62" xr:uid="{00000000-0005-0000-0000-000036000000}"/>
    <cellStyle name="Comma 13 2" xfId="63" xr:uid="{00000000-0005-0000-0000-000037000000}"/>
    <cellStyle name="Comma 14" xfId="64" xr:uid="{00000000-0005-0000-0000-000038000000}"/>
    <cellStyle name="Comma 14 2" xfId="65" xr:uid="{00000000-0005-0000-0000-000039000000}"/>
    <cellStyle name="Comma 15" xfId="66" xr:uid="{00000000-0005-0000-0000-00003A000000}"/>
    <cellStyle name="Comma 15 2" xfId="67" xr:uid="{00000000-0005-0000-0000-00003B000000}"/>
    <cellStyle name="Comma 16" xfId="68" xr:uid="{00000000-0005-0000-0000-00003C000000}"/>
    <cellStyle name="Comma 16 2" xfId="69" xr:uid="{00000000-0005-0000-0000-00003D000000}"/>
    <cellStyle name="Comma 17" xfId="70" xr:uid="{00000000-0005-0000-0000-00003E000000}"/>
    <cellStyle name="Comma 17 2" xfId="71" xr:uid="{00000000-0005-0000-0000-00003F000000}"/>
    <cellStyle name="Comma 18" xfId="72" xr:uid="{00000000-0005-0000-0000-000040000000}"/>
    <cellStyle name="Comma 18 2" xfId="73" xr:uid="{00000000-0005-0000-0000-000041000000}"/>
    <cellStyle name="Comma 19" xfId="74" xr:uid="{00000000-0005-0000-0000-000042000000}"/>
    <cellStyle name="Comma 19 2" xfId="75" xr:uid="{00000000-0005-0000-0000-000043000000}"/>
    <cellStyle name="Comma 2" xfId="76" xr:uid="{00000000-0005-0000-0000-000044000000}"/>
    <cellStyle name="Comma 2 2" xfId="77" xr:uid="{00000000-0005-0000-0000-000045000000}"/>
    <cellStyle name="Comma 2 3" xfId="78" xr:uid="{00000000-0005-0000-0000-000046000000}"/>
    <cellStyle name="Comma 2_DALYVIAI" xfId="79" xr:uid="{00000000-0005-0000-0000-000047000000}"/>
    <cellStyle name="Comma 20" xfId="80" xr:uid="{00000000-0005-0000-0000-000048000000}"/>
    <cellStyle name="Comma 20 2" xfId="81" xr:uid="{00000000-0005-0000-0000-000049000000}"/>
    <cellStyle name="Comma 21" xfId="82" xr:uid="{00000000-0005-0000-0000-00004A000000}"/>
    <cellStyle name="Comma 21 2" xfId="83" xr:uid="{00000000-0005-0000-0000-00004B000000}"/>
    <cellStyle name="Comma 22" xfId="84" xr:uid="{00000000-0005-0000-0000-00004C000000}"/>
    <cellStyle name="Comma 22 2" xfId="85" xr:uid="{00000000-0005-0000-0000-00004D000000}"/>
    <cellStyle name="Comma 23" xfId="86" xr:uid="{00000000-0005-0000-0000-00004E000000}"/>
    <cellStyle name="Comma 23 2" xfId="87" xr:uid="{00000000-0005-0000-0000-00004F000000}"/>
    <cellStyle name="Comma 24" xfId="88" xr:uid="{00000000-0005-0000-0000-000050000000}"/>
    <cellStyle name="Comma 24 2" xfId="89" xr:uid="{00000000-0005-0000-0000-000051000000}"/>
    <cellStyle name="Comma 25" xfId="90" xr:uid="{00000000-0005-0000-0000-000052000000}"/>
    <cellStyle name="Comma 25 2" xfId="91" xr:uid="{00000000-0005-0000-0000-000053000000}"/>
    <cellStyle name="Comma 26" xfId="92" xr:uid="{00000000-0005-0000-0000-000054000000}"/>
    <cellStyle name="Comma 26 2" xfId="93" xr:uid="{00000000-0005-0000-0000-000055000000}"/>
    <cellStyle name="Comma 27" xfId="94" xr:uid="{00000000-0005-0000-0000-000056000000}"/>
    <cellStyle name="Comma 27 2" xfId="95" xr:uid="{00000000-0005-0000-0000-000057000000}"/>
    <cellStyle name="Comma 28" xfId="96" xr:uid="{00000000-0005-0000-0000-000058000000}"/>
    <cellStyle name="Comma 28 2" xfId="97" xr:uid="{00000000-0005-0000-0000-000059000000}"/>
    <cellStyle name="Comma 29" xfId="98" xr:uid="{00000000-0005-0000-0000-00005A000000}"/>
    <cellStyle name="Comma 29 2" xfId="99" xr:uid="{00000000-0005-0000-0000-00005B000000}"/>
    <cellStyle name="Comma 3" xfId="100" xr:uid="{00000000-0005-0000-0000-00005C000000}"/>
    <cellStyle name="Comma 3 2" xfId="101" xr:uid="{00000000-0005-0000-0000-00005D000000}"/>
    <cellStyle name="Comma 30" xfId="102" xr:uid="{00000000-0005-0000-0000-00005E000000}"/>
    <cellStyle name="Comma 30 2" xfId="103" xr:uid="{00000000-0005-0000-0000-00005F000000}"/>
    <cellStyle name="Comma 30 2 2" xfId="104" xr:uid="{00000000-0005-0000-0000-000060000000}"/>
    <cellStyle name="Comma 30 3" xfId="105" xr:uid="{00000000-0005-0000-0000-000061000000}"/>
    <cellStyle name="Comma 30 3 2" xfId="106" xr:uid="{00000000-0005-0000-0000-000062000000}"/>
    <cellStyle name="Comma 30 4" xfId="107" xr:uid="{00000000-0005-0000-0000-000063000000}"/>
    <cellStyle name="Comma 31" xfId="108" xr:uid="{00000000-0005-0000-0000-000064000000}"/>
    <cellStyle name="Comma 31 2" xfId="109" xr:uid="{00000000-0005-0000-0000-000065000000}"/>
    <cellStyle name="Comma 32" xfId="110" xr:uid="{00000000-0005-0000-0000-000066000000}"/>
    <cellStyle name="Comma 32 2" xfId="111" xr:uid="{00000000-0005-0000-0000-000067000000}"/>
    <cellStyle name="Comma 33" xfId="112" xr:uid="{00000000-0005-0000-0000-000068000000}"/>
    <cellStyle name="Comma 33 2" xfId="113" xr:uid="{00000000-0005-0000-0000-000069000000}"/>
    <cellStyle name="Comma 34" xfId="114" xr:uid="{00000000-0005-0000-0000-00006A000000}"/>
    <cellStyle name="Comma 34 2" xfId="115" xr:uid="{00000000-0005-0000-0000-00006B000000}"/>
    <cellStyle name="Comma 35" xfId="116" xr:uid="{00000000-0005-0000-0000-00006C000000}"/>
    <cellStyle name="Comma 35 2" xfId="117" xr:uid="{00000000-0005-0000-0000-00006D000000}"/>
    <cellStyle name="Comma 4" xfId="118" xr:uid="{00000000-0005-0000-0000-00006E000000}"/>
    <cellStyle name="Comma 4 2" xfId="119" xr:uid="{00000000-0005-0000-0000-00006F000000}"/>
    <cellStyle name="Comma 5" xfId="120" xr:uid="{00000000-0005-0000-0000-000070000000}"/>
    <cellStyle name="Comma 5 2" xfId="121" xr:uid="{00000000-0005-0000-0000-000071000000}"/>
    <cellStyle name="Comma 6" xfId="122" xr:uid="{00000000-0005-0000-0000-000072000000}"/>
    <cellStyle name="Comma 6 2" xfId="123" xr:uid="{00000000-0005-0000-0000-000073000000}"/>
    <cellStyle name="Comma 7" xfId="124" xr:uid="{00000000-0005-0000-0000-000074000000}"/>
    <cellStyle name="Comma 7 2" xfId="125" xr:uid="{00000000-0005-0000-0000-000075000000}"/>
    <cellStyle name="Comma 8" xfId="126" xr:uid="{00000000-0005-0000-0000-000076000000}"/>
    <cellStyle name="Comma 8 2" xfId="127" xr:uid="{00000000-0005-0000-0000-000077000000}"/>
    <cellStyle name="Comma 9" xfId="128" xr:uid="{00000000-0005-0000-0000-000078000000}"/>
    <cellStyle name="Comma 9 2" xfId="129" xr:uid="{00000000-0005-0000-0000-000079000000}"/>
    <cellStyle name="Currency [00]" xfId="130" xr:uid="{00000000-0005-0000-0000-00007A000000}"/>
    <cellStyle name="Currency 2" xfId="131" xr:uid="{00000000-0005-0000-0000-00007B000000}"/>
    <cellStyle name="Currency 2 2" xfId="132" xr:uid="{00000000-0005-0000-0000-00007C000000}"/>
    <cellStyle name="Date Short" xfId="133" xr:uid="{00000000-0005-0000-0000-00007D000000}"/>
    <cellStyle name="Dziesiętny [0]_PLDT" xfId="134" xr:uid="{00000000-0005-0000-0000-00007E000000}"/>
    <cellStyle name="Dziesiętny_PLDT" xfId="135" xr:uid="{00000000-0005-0000-0000-00007F000000}"/>
    <cellStyle name="Enter Currency (0)" xfId="136" xr:uid="{00000000-0005-0000-0000-000080000000}"/>
    <cellStyle name="Enter Currency (2)" xfId="137" xr:uid="{00000000-0005-0000-0000-000081000000}"/>
    <cellStyle name="Enter Units (0)" xfId="138" xr:uid="{00000000-0005-0000-0000-000082000000}"/>
    <cellStyle name="Enter Units (1)" xfId="139" xr:uid="{00000000-0005-0000-0000-000083000000}"/>
    <cellStyle name="Enter Units (2)" xfId="140" xr:uid="{00000000-0005-0000-0000-000084000000}"/>
    <cellStyle name="Excel Built-in Normal" xfId="141" xr:uid="{00000000-0005-0000-0000-000085000000}"/>
    <cellStyle name="Explanatory Text 2" xfId="142" xr:uid="{00000000-0005-0000-0000-000086000000}"/>
    <cellStyle name="Good 2" xfId="143" xr:uid="{00000000-0005-0000-0000-000087000000}"/>
    <cellStyle name="Grey" xfId="144" xr:uid="{00000000-0005-0000-0000-000088000000}"/>
    <cellStyle name="Header1" xfId="145" xr:uid="{00000000-0005-0000-0000-000089000000}"/>
    <cellStyle name="Header2" xfId="146" xr:uid="{00000000-0005-0000-0000-00008A000000}"/>
    <cellStyle name="Heading 1 2" xfId="147" xr:uid="{00000000-0005-0000-0000-00008B000000}"/>
    <cellStyle name="Heading 2 2" xfId="148" xr:uid="{00000000-0005-0000-0000-00008C000000}"/>
    <cellStyle name="Heading 3 2" xfId="149" xr:uid="{00000000-0005-0000-0000-00008D000000}"/>
    <cellStyle name="Heading 4 2" xfId="150" xr:uid="{00000000-0005-0000-0000-00008E000000}"/>
    <cellStyle name="Hiperłącze" xfId="151" xr:uid="{00000000-0005-0000-0000-00008F000000}"/>
    <cellStyle name="Input [yellow]" xfId="152" xr:uid="{00000000-0005-0000-0000-000090000000}"/>
    <cellStyle name="Input 2" xfId="153" xr:uid="{00000000-0005-0000-0000-000091000000}"/>
    <cellStyle name="Įprastas 2" xfId="154" xr:uid="{00000000-0005-0000-0000-000093000000}"/>
    <cellStyle name="Įprastas 2 2" xfId="155" xr:uid="{00000000-0005-0000-0000-000094000000}"/>
    <cellStyle name="Įprastas 2 2 2" xfId="156" xr:uid="{00000000-0005-0000-0000-000095000000}"/>
    <cellStyle name="Įprastas 2 2 3" xfId="157" xr:uid="{00000000-0005-0000-0000-000096000000}"/>
    <cellStyle name="Įprastas 2 3" xfId="158" xr:uid="{00000000-0005-0000-0000-000097000000}"/>
    <cellStyle name="Įprastas 2_1500 M" xfId="159" xr:uid="{00000000-0005-0000-0000-000098000000}"/>
    <cellStyle name="Įprastas 3" xfId="7" xr:uid="{00000000-0005-0000-0000-000099000000}"/>
    <cellStyle name="Įprastas 3 2" xfId="160" xr:uid="{00000000-0005-0000-0000-00009A000000}"/>
    <cellStyle name="Įprastas 3 3" xfId="161" xr:uid="{00000000-0005-0000-0000-00009B000000}"/>
    <cellStyle name="Įprastas 3_1500 M" xfId="162" xr:uid="{00000000-0005-0000-0000-00009C000000}"/>
    <cellStyle name="Įprastas 4" xfId="163" xr:uid="{00000000-0005-0000-0000-00009D000000}"/>
    <cellStyle name="Įprastas 5" xfId="164" xr:uid="{00000000-0005-0000-0000-00009E000000}"/>
    <cellStyle name="Įprastas 5 2" xfId="165" xr:uid="{00000000-0005-0000-0000-00009F000000}"/>
    <cellStyle name="Įprastas 6" xfId="1570" xr:uid="{00000000-0005-0000-0000-0000A0000000}"/>
    <cellStyle name="Link Currency (0)" xfId="166" xr:uid="{00000000-0005-0000-0000-0000A1000000}"/>
    <cellStyle name="Link Currency (2)" xfId="167" xr:uid="{00000000-0005-0000-0000-0000A2000000}"/>
    <cellStyle name="Link Units (0)" xfId="168" xr:uid="{00000000-0005-0000-0000-0000A3000000}"/>
    <cellStyle name="Link Units (1)" xfId="169" xr:uid="{00000000-0005-0000-0000-0000A4000000}"/>
    <cellStyle name="Link Units (2)" xfId="170" xr:uid="{00000000-0005-0000-0000-0000A5000000}"/>
    <cellStyle name="Linked Cell 2" xfId="171" xr:uid="{00000000-0005-0000-0000-0000A6000000}"/>
    <cellStyle name="Neutral 2" xfId="172" xr:uid="{00000000-0005-0000-0000-0000A7000000}"/>
    <cellStyle name="Normal" xfId="0" builtinId="0"/>
    <cellStyle name="Normal - Style1" xfId="173" xr:uid="{00000000-0005-0000-0000-0000A8000000}"/>
    <cellStyle name="Normal 10" xfId="1" xr:uid="{00000000-0005-0000-0000-0000A9000000}"/>
    <cellStyle name="Normal 10 2" xfId="174" xr:uid="{00000000-0005-0000-0000-0000AA000000}"/>
    <cellStyle name="Normal 10 2 2" xfId="175" xr:uid="{00000000-0005-0000-0000-0000AB000000}"/>
    <cellStyle name="Normal 10 2 2 2" xfId="176" xr:uid="{00000000-0005-0000-0000-0000AC000000}"/>
    <cellStyle name="Normal 10 2 2 2 2" xfId="177" xr:uid="{00000000-0005-0000-0000-0000AD000000}"/>
    <cellStyle name="Normal 10 2 2 2_60bb M" xfId="178" xr:uid="{00000000-0005-0000-0000-0000AE000000}"/>
    <cellStyle name="Normal 10 2 2 3" xfId="179" xr:uid="{00000000-0005-0000-0000-0000AF000000}"/>
    <cellStyle name="Normal 10 2 2 3 2" xfId="180" xr:uid="{00000000-0005-0000-0000-0000B0000000}"/>
    <cellStyle name="Normal 10 2 2 3_60bb M" xfId="181" xr:uid="{00000000-0005-0000-0000-0000B1000000}"/>
    <cellStyle name="Normal 10 2 2 4" xfId="182" xr:uid="{00000000-0005-0000-0000-0000B2000000}"/>
    <cellStyle name="Normal 10 2 2 4 2" xfId="183" xr:uid="{00000000-0005-0000-0000-0000B3000000}"/>
    <cellStyle name="Normal 10 2 2 4_60bb M" xfId="184" xr:uid="{00000000-0005-0000-0000-0000B4000000}"/>
    <cellStyle name="Normal 10 2 2_4x200 V" xfId="185" xr:uid="{00000000-0005-0000-0000-0000B5000000}"/>
    <cellStyle name="Normal 10 2 3" xfId="186" xr:uid="{00000000-0005-0000-0000-0000B6000000}"/>
    <cellStyle name="Normal 10 2 3 2" xfId="187" xr:uid="{00000000-0005-0000-0000-0000B7000000}"/>
    <cellStyle name="Normal 10 2 3_60bb M" xfId="188" xr:uid="{00000000-0005-0000-0000-0000B8000000}"/>
    <cellStyle name="Normal 10 2 4" xfId="189" xr:uid="{00000000-0005-0000-0000-0000B9000000}"/>
    <cellStyle name="Normal 10 2 5" xfId="190" xr:uid="{00000000-0005-0000-0000-0000BA000000}"/>
    <cellStyle name="Normal 10 2 6" xfId="191" xr:uid="{00000000-0005-0000-0000-0000BB000000}"/>
    <cellStyle name="Normal 10 2_4x200 M" xfId="192" xr:uid="{00000000-0005-0000-0000-0000BC000000}"/>
    <cellStyle name="Normal 10 3" xfId="193" xr:uid="{00000000-0005-0000-0000-0000BD000000}"/>
    <cellStyle name="Normal 10 3 2" xfId="194" xr:uid="{00000000-0005-0000-0000-0000BE000000}"/>
    <cellStyle name="Normal 10 3 2 2" xfId="195" xr:uid="{00000000-0005-0000-0000-0000BF000000}"/>
    <cellStyle name="Normal 10 3 2_60bb M" xfId="196" xr:uid="{00000000-0005-0000-0000-0000C0000000}"/>
    <cellStyle name="Normal 10 3 3" xfId="197" xr:uid="{00000000-0005-0000-0000-0000C1000000}"/>
    <cellStyle name="Normal 10 3 3 2" xfId="198" xr:uid="{00000000-0005-0000-0000-0000C2000000}"/>
    <cellStyle name="Normal 10 3 3_60bb M" xfId="199" xr:uid="{00000000-0005-0000-0000-0000C3000000}"/>
    <cellStyle name="Normal 10 3 4" xfId="200" xr:uid="{00000000-0005-0000-0000-0000C4000000}"/>
    <cellStyle name="Normal 10 3 4 2" xfId="201" xr:uid="{00000000-0005-0000-0000-0000C5000000}"/>
    <cellStyle name="Normal 10 3 4_60bb M" xfId="202" xr:uid="{00000000-0005-0000-0000-0000C6000000}"/>
    <cellStyle name="Normal 10 3 5" xfId="203" xr:uid="{00000000-0005-0000-0000-0000C7000000}"/>
    <cellStyle name="Normal 10 3_4x200 M" xfId="204" xr:uid="{00000000-0005-0000-0000-0000C8000000}"/>
    <cellStyle name="Normal 10 4" xfId="6" xr:uid="{00000000-0005-0000-0000-0000C9000000}"/>
    <cellStyle name="Normal 10 5" xfId="205" xr:uid="{00000000-0005-0000-0000-0000CA000000}"/>
    <cellStyle name="Normal 10 5 2" xfId="206" xr:uid="{00000000-0005-0000-0000-0000CB000000}"/>
    <cellStyle name="Normal 10 5 3" xfId="207" xr:uid="{00000000-0005-0000-0000-0000CC000000}"/>
    <cellStyle name="Normal 10 5 4" xfId="208" xr:uid="{00000000-0005-0000-0000-0000CD000000}"/>
    <cellStyle name="Normal 10 5_DALYVIAI" xfId="209" xr:uid="{00000000-0005-0000-0000-0000CE000000}"/>
    <cellStyle name="Normal 10 6" xfId="210" xr:uid="{00000000-0005-0000-0000-0000CF000000}"/>
    <cellStyle name="Normal 10 7" xfId="211" xr:uid="{00000000-0005-0000-0000-0000D0000000}"/>
    <cellStyle name="Normal 10 8" xfId="212" xr:uid="{00000000-0005-0000-0000-0000D1000000}"/>
    <cellStyle name="Normal 10 8 2" xfId="213" xr:uid="{00000000-0005-0000-0000-0000D2000000}"/>
    <cellStyle name="Normal 10 8 3" xfId="214" xr:uid="{00000000-0005-0000-0000-0000D3000000}"/>
    <cellStyle name="Normal 10 8 3 2" xfId="215" xr:uid="{00000000-0005-0000-0000-0000D4000000}"/>
    <cellStyle name="Normal 10 9" xfId="216" xr:uid="{00000000-0005-0000-0000-0000D5000000}"/>
    <cellStyle name="Normal 10 9 2" xfId="217" xr:uid="{00000000-0005-0000-0000-0000D6000000}"/>
    <cellStyle name="Normal 10_4x200 V" xfId="218" xr:uid="{00000000-0005-0000-0000-0000D7000000}"/>
    <cellStyle name="Normal 11" xfId="219" xr:uid="{00000000-0005-0000-0000-0000D8000000}"/>
    <cellStyle name="Normal 11 2" xfId="220" xr:uid="{00000000-0005-0000-0000-0000D9000000}"/>
    <cellStyle name="Normal 11 2 2" xfId="221" xr:uid="{00000000-0005-0000-0000-0000DA000000}"/>
    <cellStyle name="Normal 11 2 2 2" xfId="222" xr:uid="{00000000-0005-0000-0000-0000DB000000}"/>
    <cellStyle name="Normal 11 2 2_60bb M" xfId="223" xr:uid="{00000000-0005-0000-0000-0000DC000000}"/>
    <cellStyle name="Normal 11 2 3" xfId="224" xr:uid="{00000000-0005-0000-0000-0000DD000000}"/>
    <cellStyle name="Normal 11 2 3 2" xfId="225" xr:uid="{00000000-0005-0000-0000-0000DE000000}"/>
    <cellStyle name="Normal 11 2 3_60bb M" xfId="226" xr:uid="{00000000-0005-0000-0000-0000DF000000}"/>
    <cellStyle name="Normal 11 2 4" xfId="227" xr:uid="{00000000-0005-0000-0000-0000E0000000}"/>
    <cellStyle name="Normal 11 2 4 2" xfId="228" xr:uid="{00000000-0005-0000-0000-0000E1000000}"/>
    <cellStyle name="Normal 11 2 4_60bb M" xfId="229" xr:uid="{00000000-0005-0000-0000-0000E2000000}"/>
    <cellStyle name="Normal 11 2 5" xfId="230" xr:uid="{00000000-0005-0000-0000-0000E3000000}"/>
    <cellStyle name="Normal 11 2_4x200 M" xfId="231" xr:uid="{00000000-0005-0000-0000-0000E4000000}"/>
    <cellStyle name="Normal 11 3" xfId="232" xr:uid="{00000000-0005-0000-0000-0000E5000000}"/>
    <cellStyle name="Normal 11 3 2" xfId="233" xr:uid="{00000000-0005-0000-0000-0000E6000000}"/>
    <cellStyle name="Normal 11 3 2 2" xfId="234" xr:uid="{00000000-0005-0000-0000-0000E7000000}"/>
    <cellStyle name="Normal 11 3 2_60bb M" xfId="235" xr:uid="{00000000-0005-0000-0000-0000E8000000}"/>
    <cellStyle name="Normal 11 3 3" xfId="236" xr:uid="{00000000-0005-0000-0000-0000E9000000}"/>
    <cellStyle name="Normal 11 3 3 2" xfId="237" xr:uid="{00000000-0005-0000-0000-0000EA000000}"/>
    <cellStyle name="Normal 11 3 3_60bb M" xfId="238" xr:uid="{00000000-0005-0000-0000-0000EB000000}"/>
    <cellStyle name="Normal 11 3 4" xfId="239" xr:uid="{00000000-0005-0000-0000-0000EC000000}"/>
    <cellStyle name="Normal 11 3 4 2" xfId="240" xr:uid="{00000000-0005-0000-0000-0000ED000000}"/>
    <cellStyle name="Normal 11 3 4_60bb M" xfId="241" xr:uid="{00000000-0005-0000-0000-0000EE000000}"/>
    <cellStyle name="Normal 11 3 5" xfId="242" xr:uid="{00000000-0005-0000-0000-0000EF000000}"/>
    <cellStyle name="Normal 11 3_4x200 M" xfId="243" xr:uid="{00000000-0005-0000-0000-0000F0000000}"/>
    <cellStyle name="Normal 11 4" xfId="244" xr:uid="{00000000-0005-0000-0000-0000F1000000}"/>
    <cellStyle name="Normal 11 5" xfId="245" xr:uid="{00000000-0005-0000-0000-0000F2000000}"/>
    <cellStyle name="Normal 11 5 2" xfId="246" xr:uid="{00000000-0005-0000-0000-0000F3000000}"/>
    <cellStyle name="Normal 11 5 2 2" xfId="247" xr:uid="{00000000-0005-0000-0000-0000F4000000}"/>
    <cellStyle name="Normal 11 5 2_60bb M" xfId="248" xr:uid="{00000000-0005-0000-0000-0000F5000000}"/>
    <cellStyle name="Normal 11 5 3" xfId="249" xr:uid="{00000000-0005-0000-0000-0000F6000000}"/>
    <cellStyle name="Normal 11 5 3 2" xfId="250" xr:uid="{00000000-0005-0000-0000-0000F7000000}"/>
    <cellStyle name="Normal 11 5 3_60bb M" xfId="251" xr:uid="{00000000-0005-0000-0000-0000F8000000}"/>
    <cellStyle name="Normal 11 5 4" xfId="252" xr:uid="{00000000-0005-0000-0000-0000F9000000}"/>
    <cellStyle name="Normal 11 5 4 2" xfId="253" xr:uid="{00000000-0005-0000-0000-0000FA000000}"/>
    <cellStyle name="Normal 11 5 4_60bb M" xfId="254" xr:uid="{00000000-0005-0000-0000-0000FB000000}"/>
    <cellStyle name="Normal 11 5_DALYVIAI" xfId="255" xr:uid="{00000000-0005-0000-0000-0000FC000000}"/>
    <cellStyle name="Normal 11 6" xfId="256" xr:uid="{00000000-0005-0000-0000-0000FD000000}"/>
    <cellStyle name="Normal 11 7" xfId="257" xr:uid="{00000000-0005-0000-0000-0000FE000000}"/>
    <cellStyle name="Normal 11 8" xfId="258" xr:uid="{00000000-0005-0000-0000-0000FF000000}"/>
    <cellStyle name="Normal 11_4x200 M" xfId="259" xr:uid="{00000000-0005-0000-0000-000000010000}"/>
    <cellStyle name="Normal 12" xfId="260" xr:uid="{00000000-0005-0000-0000-000001010000}"/>
    <cellStyle name="Normal 12 2" xfId="261" xr:uid="{00000000-0005-0000-0000-000002010000}"/>
    <cellStyle name="Normal 12 2 2" xfId="262" xr:uid="{00000000-0005-0000-0000-000003010000}"/>
    <cellStyle name="Normal 12 2 2 2" xfId="263" xr:uid="{00000000-0005-0000-0000-000004010000}"/>
    <cellStyle name="Normal 12 2 2_60bb M" xfId="264" xr:uid="{00000000-0005-0000-0000-000005010000}"/>
    <cellStyle name="Normal 12 2 3" xfId="265" xr:uid="{00000000-0005-0000-0000-000006010000}"/>
    <cellStyle name="Normal 12 2 3 2" xfId="266" xr:uid="{00000000-0005-0000-0000-000007010000}"/>
    <cellStyle name="Normal 12 2 3_60bb M" xfId="267" xr:uid="{00000000-0005-0000-0000-000008010000}"/>
    <cellStyle name="Normal 12 2 4" xfId="268" xr:uid="{00000000-0005-0000-0000-000009010000}"/>
    <cellStyle name="Normal 12 2 4 2" xfId="269" xr:uid="{00000000-0005-0000-0000-00000A010000}"/>
    <cellStyle name="Normal 12 2 4_60bb M" xfId="270" xr:uid="{00000000-0005-0000-0000-00000B010000}"/>
    <cellStyle name="Normal 12 2 5" xfId="271" xr:uid="{00000000-0005-0000-0000-00000C010000}"/>
    <cellStyle name="Normal 12 2_4x200 M" xfId="272" xr:uid="{00000000-0005-0000-0000-00000D010000}"/>
    <cellStyle name="Normal 12 3" xfId="273" xr:uid="{00000000-0005-0000-0000-00000E010000}"/>
    <cellStyle name="Normal 12 4" xfId="274" xr:uid="{00000000-0005-0000-0000-00000F010000}"/>
    <cellStyle name="Normal 12 4 2" xfId="275" xr:uid="{00000000-0005-0000-0000-000010010000}"/>
    <cellStyle name="Normal 12 4 2 2" xfId="276" xr:uid="{00000000-0005-0000-0000-000011010000}"/>
    <cellStyle name="Normal 12 4 2_60bb M" xfId="277" xr:uid="{00000000-0005-0000-0000-000012010000}"/>
    <cellStyle name="Normal 12 4 3" xfId="278" xr:uid="{00000000-0005-0000-0000-000013010000}"/>
    <cellStyle name="Normal 12 4 3 2" xfId="279" xr:uid="{00000000-0005-0000-0000-000014010000}"/>
    <cellStyle name="Normal 12 4 3_60bb M" xfId="280" xr:uid="{00000000-0005-0000-0000-000015010000}"/>
    <cellStyle name="Normal 12 4 4" xfId="281" xr:uid="{00000000-0005-0000-0000-000016010000}"/>
    <cellStyle name="Normal 12 4 4 2" xfId="282" xr:uid="{00000000-0005-0000-0000-000017010000}"/>
    <cellStyle name="Normal 12 4 4_60bb M" xfId="283" xr:uid="{00000000-0005-0000-0000-000018010000}"/>
    <cellStyle name="Normal 12 4_DALYVIAI" xfId="284" xr:uid="{00000000-0005-0000-0000-000019010000}"/>
    <cellStyle name="Normal 12 5" xfId="285" xr:uid="{00000000-0005-0000-0000-00001A010000}"/>
    <cellStyle name="Normal 12 6" xfId="286" xr:uid="{00000000-0005-0000-0000-00001B010000}"/>
    <cellStyle name="Normal 12 7" xfId="287" xr:uid="{00000000-0005-0000-0000-00001C010000}"/>
    <cellStyle name="Normal 12_4x200 M" xfId="288" xr:uid="{00000000-0005-0000-0000-00001D010000}"/>
    <cellStyle name="Normal 13" xfId="289" xr:uid="{00000000-0005-0000-0000-00001E010000}"/>
    <cellStyle name="Normal 13 2" xfId="290" xr:uid="{00000000-0005-0000-0000-00001F010000}"/>
    <cellStyle name="Normal 13 2 2" xfId="291" xr:uid="{00000000-0005-0000-0000-000020010000}"/>
    <cellStyle name="Normal 13 2 2 2" xfId="292" xr:uid="{00000000-0005-0000-0000-000021010000}"/>
    <cellStyle name="Normal 13 2 2 3" xfId="293" xr:uid="{00000000-0005-0000-0000-000022010000}"/>
    <cellStyle name="Normal 13 2 2 4" xfId="294" xr:uid="{00000000-0005-0000-0000-000023010000}"/>
    <cellStyle name="Normal 13 2 2 5" xfId="295" xr:uid="{00000000-0005-0000-0000-000024010000}"/>
    <cellStyle name="Normal 13 2 2_4x200 M" xfId="296" xr:uid="{00000000-0005-0000-0000-000025010000}"/>
    <cellStyle name="Normal 13 2 3" xfId="297" xr:uid="{00000000-0005-0000-0000-000026010000}"/>
    <cellStyle name="Normal 13 2 4" xfId="298" xr:uid="{00000000-0005-0000-0000-000027010000}"/>
    <cellStyle name="Normal 13 2 4 2" xfId="299" xr:uid="{00000000-0005-0000-0000-000028010000}"/>
    <cellStyle name="Normal 13 2 4_60bb M" xfId="300" xr:uid="{00000000-0005-0000-0000-000029010000}"/>
    <cellStyle name="Normal 13 2 5" xfId="301" xr:uid="{00000000-0005-0000-0000-00002A010000}"/>
    <cellStyle name="Normal 13 2 5 2" xfId="302" xr:uid="{00000000-0005-0000-0000-00002B010000}"/>
    <cellStyle name="Normal 13 2 5_60bb M" xfId="303" xr:uid="{00000000-0005-0000-0000-00002C010000}"/>
    <cellStyle name="Normal 13 2_DALYVIAI" xfId="304" xr:uid="{00000000-0005-0000-0000-00002D010000}"/>
    <cellStyle name="Normal 13 3" xfId="305" xr:uid="{00000000-0005-0000-0000-00002E010000}"/>
    <cellStyle name="Normal 13 3 2" xfId="306" xr:uid="{00000000-0005-0000-0000-00002F010000}"/>
    <cellStyle name="Normal 13 3 2 2" xfId="307" xr:uid="{00000000-0005-0000-0000-000030010000}"/>
    <cellStyle name="Normal 13 3 2_60bb M" xfId="308" xr:uid="{00000000-0005-0000-0000-000031010000}"/>
    <cellStyle name="Normal 13 3 3" xfId="309" xr:uid="{00000000-0005-0000-0000-000032010000}"/>
    <cellStyle name="Normal 13 3 3 2" xfId="310" xr:uid="{00000000-0005-0000-0000-000033010000}"/>
    <cellStyle name="Normal 13 3 3_60bb M" xfId="311" xr:uid="{00000000-0005-0000-0000-000034010000}"/>
    <cellStyle name="Normal 13 3 4" xfId="312" xr:uid="{00000000-0005-0000-0000-000035010000}"/>
    <cellStyle name="Normal 13 3 4 2" xfId="313" xr:uid="{00000000-0005-0000-0000-000036010000}"/>
    <cellStyle name="Normal 13 3 4_60bb M" xfId="314" xr:uid="{00000000-0005-0000-0000-000037010000}"/>
    <cellStyle name="Normal 13 3_DALYVIAI" xfId="315" xr:uid="{00000000-0005-0000-0000-000038010000}"/>
    <cellStyle name="Normal 13 4" xfId="316" xr:uid="{00000000-0005-0000-0000-000039010000}"/>
    <cellStyle name="Normal 13 5" xfId="317" xr:uid="{00000000-0005-0000-0000-00003A010000}"/>
    <cellStyle name="Normal 13 6" xfId="318" xr:uid="{00000000-0005-0000-0000-00003B010000}"/>
    <cellStyle name="Normal 13_100 M" xfId="319" xr:uid="{00000000-0005-0000-0000-00003C010000}"/>
    <cellStyle name="Normal 14" xfId="320" xr:uid="{00000000-0005-0000-0000-00003D010000}"/>
    <cellStyle name="Normal 14 2" xfId="321" xr:uid="{00000000-0005-0000-0000-00003E010000}"/>
    <cellStyle name="Normal 14 2 2" xfId="322" xr:uid="{00000000-0005-0000-0000-00003F010000}"/>
    <cellStyle name="Normal 14 2 2 2" xfId="323" xr:uid="{00000000-0005-0000-0000-000040010000}"/>
    <cellStyle name="Normal 14 2 2 3" xfId="324" xr:uid="{00000000-0005-0000-0000-000041010000}"/>
    <cellStyle name="Normal 14 2 2 4" xfId="325" xr:uid="{00000000-0005-0000-0000-000042010000}"/>
    <cellStyle name="Normal 14 2 2 5" xfId="326" xr:uid="{00000000-0005-0000-0000-000043010000}"/>
    <cellStyle name="Normal 14 2 2_4x200 M" xfId="327" xr:uid="{00000000-0005-0000-0000-000044010000}"/>
    <cellStyle name="Normal 14 2 3" xfId="328" xr:uid="{00000000-0005-0000-0000-000045010000}"/>
    <cellStyle name="Normal 14 2 4" xfId="329" xr:uid="{00000000-0005-0000-0000-000046010000}"/>
    <cellStyle name="Normal 14 2 4 2" xfId="330" xr:uid="{00000000-0005-0000-0000-000047010000}"/>
    <cellStyle name="Normal 14 2 4_60bb M" xfId="331" xr:uid="{00000000-0005-0000-0000-000048010000}"/>
    <cellStyle name="Normal 14 2 5" xfId="332" xr:uid="{00000000-0005-0000-0000-000049010000}"/>
    <cellStyle name="Normal 14 2 5 2" xfId="333" xr:uid="{00000000-0005-0000-0000-00004A010000}"/>
    <cellStyle name="Normal 14 2 5_60bb M" xfId="334" xr:uid="{00000000-0005-0000-0000-00004B010000}"/>
    <cellStyle name="Normal 14 2_DALYVIAI" xfId="335" xr:uid="{00000000-0005-0000-0000-00004C010000}"/>
    <cellStyle name="Normal 14 3" xfId="336" xr:uid="{00000000-0005-0000-0000-00004D010000}"/>
    <cellStyle name="Normal 14 3 2" xfId="337" xr:uid="{00000000-0005-0000-0000-00004E010000}"/>
    <cellStyle name="Normal 14 3 2 2" xfId="338" xr:uid="{00000000-0005-0000-0000-00004F010000}"/>
    <cellStyle name="Normal 14 3 2_60bb M" xfId="339" xr:uid="{00000000-0005-0000-0000-000050010000}"/>
    <cellStyle name="Normal 14 3 3" xfId="340" xr:uid="{00000000-0005-0000-0000-000051010000}"/>
    <cellStyle name="Normal 14 3 3 2" xfId="341" xr:uid="{00000000-0005-0000-0000-000052010000}"/>
    <cellStyle name="Normal 14 3 3_60bb M" xfId="342" xr:uid="{00000000-0005-0000-0000-000053010000}"/>
    <cellStyle name="Normal 14 3 4" xfId="343" xr:uid="{00000000-0005-0000-0000-000054010000}"/>
    <cellStyle name="Normal 14 3 4 2" xfId="344" xr:uid="{00000000-0005-0000-0000-000055010000}"/>
    <cellStyle name="Normal 14 3 4_60bb M" xfId="345" xr:uid="{00000000-0005-0000-0000-000056010000}"/>
    <cellStyle name="Normal 14 3_DALYVIAI" xfId="346" xr:uid="{00000000-0005-0000-0000-000057010000}"/>
    <cellStyle name="Normal 14 4" xfId="347" xr:uid="{00000000-0005-0000-0000-000058010000}"/>
    <cellStyle name="Normal 14 5" xfId="348" xr:uid="{00000000-0005-0000-0000-000059010000}"/>
    <cellStyle name="Normal 14 6" xfId="349" xr:uid="{00000000-0005-0000-0000-00005A010000}"/>
    <cellStyle name="Normal 14_4x200 M" xfId="350" xr:uid="{00000000-0005-0000-0000-00005B010000}"/>
    <cellStyle name="Normal 15" xfId="351" xr:uid="{00000000-0005-0000-0000-00005C010000}"/>
    <cellStyle name="Normal 15 2" xfId="352" xr:uid="{00000000-0005-0000-0000-00005D010000}"/>
    <cellStyle name="Normal 15 2 2" xfId="353" xr:uid="{00000000-0005-0000-0000-00005E010000}"/>
    <cellStyle name="Normal 15 2 2 2" xfId="354" xr:uid="{00000000-0005-0000-0000-00005F010000}"/>
    <cellStyle name="Normal 15 2 2_60bb M" xfId="355" xr:uid="{00000000-0005-0000-0000-000060010000}"/>
    <cellStyle name="Normal 15 2 3" xfId="356" xr:uid="{00000000-0005-0000-0000-000061010000}"/>
    <cellStyle name="Normal 15 2 3 2" xfId="357" xr:uid="{00000000-0005-0000-0000-000062010000}"/>
    <cellStyle name="Normal 15 2 3_60bb M" xfId="358" xr:uid="{00000000-0005-0000-0000-000063010000}"/>
    <cellStyle name="Normal 15 2 4" xfId="359" xr:uid="{00000000-0005-0000-0000-000064010000}"/>
    <cellStyle name="Normal 15 2 4 2" xfId="360" xr:uid="{00000000-0005-0000-0000-000065010000}"/>
    <cellStyle name="Normal 15 2 4_60bb M" xfId="361" xr:uid="{00000000-0005-0000-0000-000066010000}"/>
    <cellStyle name="Normal 15 2 5" xfId="362" xr:uid="{00000000-0005-0000-0000-000067010000}"/>
    <cellStyle name="Normal 15 2_4x200 M" xfId="363" xr:uid="{00000000-0005-0000-0000-000068010000}"/>
    <cellStyle name="Normal 15 3" xfId="364" xr:uid="{00000000-0005-0000-0000-000069010000}"/>
    <cellStyle name="Normal 15 4" xfId="365" xr:uid="{00000000-0005-0000-0000-00006A010000}"/>
    <cellStyle name="Normal 15 4 2" xfId="366" xr:uid="{00000000-0005-0000-0000-00006B010000}"/>
    <cellStyle name="Normal 15 4 2 2" xfId="367" xr:uid="{00000000-0005-0000-0000-00006C010000}"/>
    <cellStyle name="Normal 15 4 2_60bb M" xfId="368" xr:uid="{00000000-0005-0000-0000-00006D010000}"/>
    <cellStyle name="Normal 15 4 3" xfId="369" xr:uid="{00000000-0005-0000-0000-00006E010000}"/>
    <cellStyle name="Normal 15 4 3 2" xfId="370" xr:uid="{00000000-0005-0000-0000-00006F010000}"/>
    <cellStyle name="Normal 15 4 3_60bb M" xfId="371" xr:uid="{00000000-0005-0000-0000-000070010000}"/>
    <cellStyle name="Normal 15 4 4" xfId="372" xr:uid="{00000000-0005-0000-0000-000071010000}"/>
    <cellStyle name="Normal 15 4 4 2" xfId="373" xr:uid="{00000000-0005-0000-0000-000072010000}"/>
    <cellStyle name="Normal 15 4 4_60bb M" xfId="374" xr:uid="{00000000-0005-0000-0000-000073010000}"/>
    <cellStyle name="Normal 15 4_DALYVIAI" xfId="375" xr:uid="{00000000-0005-0000-0000-000074010000}"/>
    <cellStyle name="Normal 15 5" xfId="376" xr:uid="{00000000-0005-0000-0000-000075010000}"/>
    <cellStyle name="Normal 15 6" xfId="377" xr:uid="{00000000-0005-0000-0000-000076010000}"/>
    <cellStyle name="Normal 15 7" xfId="378" xr:uid="{00000000-0005-0000-0000-000077010000}"/>
    <cellStyle name="Normal 15_4x200 M" xfId="379" xr:uid="{00000000-0005-0000-0000-000078010000}"/>
    <cellStyle name="Normal 16" xfId="380" xr:uid="{00000000-0005-0000-0000-000079010000}"/>
    <cellStyle name="Normal 16 2" xfId="381" xr:uid="{00000000-0005-0000-0000-00007A010000}"/>
    <cellStyle name="Normal 16 2 2" xfId="382" xr:uid="{00000000-0005-0000-0000-00007B010000}"/>
    <cellStyle name="Normal 16 2 2 2" xfId="383" xr:uid="{00000000-0005-0000-0000-00007C010000}"/>
    <cellStyle name="Normal 16 2 2_60bb M" xfId="384" xr:uid="{00000000-0005-0000-0000-00007D010000}"/>
    <cellStyle name="Normal 16 2 3" xfId="385" xr:uid="{00000000-0005-0000-0000-00007E010000}"/>
    <cellStyle name="Normal 16 2 3 2" xfId="386" xr:uid="{00000000-0005-0000-0000-00007F010000}"/>
    <cellStyle name="Normal 16 2 3_60bb M" xfId="387" xr:uid="{00000000-0005-0000-0000-000080010000}"/>
    <cellStyle name="Normal 16 2 4" xfId="388" xr:uid="{00000000-0005-0000-0000-000081010000}"/>
    <cellStyle name="Normal 16 2 4 2" xfId="389" xr:uid="{00000000-0005-0000-0000-000082010000}"/>
    <cellStyle name="Normal 16 2 4_60bb M" xfId="390" xr:uid="{00000000-0005-0000-0000-000083010000}"/>
    <cellStyle name="Normal 16 2 5" xfId="391" xr:uid="{00000000-0005-0000-0000-000084010000}"/>
    <cellStyle name="Normal 16 2_4x200 M" xfId="392" xr:uid="{00000000-0005-0000-0000-000085010000}"/>
    <cellStyle name="Normal 16 3" xfId="393" xr:uid="{00000000-0005-0000-0000-000086010000}"/>
    <cellStyle name="Normal 16 3 2" xfId="394" xr:uid="{00000000-0005-0000-0000-000087010000}"/>
    <cellStyle name="Normal 16 3_60bb M" xfId="395" xr:uid="{00000000-0005-0000-0000-000088010000}"/>
    <cellStyle name="Normal 16 4" xfId="396" xr:uid="{00000000-0005-0000-0000-000089010000}"/>
    <cellStyle name="Normal 16_4x200 M" xfId="397" xr:uid="{00000000-0005-0000-0000-00008A010000}"/>
    <cellStyle name="Normal 17" xfId="398" xr:uid="{00000000-0005-0000-0000-00008B010000}"/>
    <cellStyle name="Normal 17 2" xfId="399" xr:uid="{00000000-0005-0000-0000-00008C010000}"/>
    <cellStyle name="Normal 17 2 2" xfId="400" xr:uid="{00000000-0005-0000-0000-00008D010000}"/>
    <cellStyle name="Normal 17 2 2 2" xfId="401" xr:uid="{00000000-0005-0000-0000-00008E010000}"/>
    <cellStyle name="Normal 17 2 2_60bb M" xfId="402" xr:uid="{00000000-0005-0000-0000-00008F010000}"/>
    <cellStyle name="Normal 17 2 3" xfId="403" xr:uid="{00000000-0005-0000-0000-000090010000}"/>
    <cellStyle name="Normal 17 2 3 2" xfId="404" xr:uid="{00000000-0005-0000-0000-000091010000}"/>
    <cellStyle name="Normal 17 2 3_60bb M" xfId="405" xr:uid="{00000000-0005-0000-0000-000092010000}"/>
    <cellStyle name="Normal 17 2 4" xfId="406" xr:uid="{00000000-0005-0000-0000-000093010000}"/>
    <cellStyle name="Normal 17 2 4 2" xfId="407" xr:uid="{00000000-0005-0000-0000-000094010000}"/>
    <cellStyle name="Normal 17 2 4_60bb M" xfId="408" xr:uid="{00000000-0005-0000-0000-000095010000}"/>
    <cellStyle name="Normal 17 2 5" xfId="409" xr:uid="{00000000-0005-0000-0000-000096010000}"/>
    <cellStyle name="Normal 17 2_4x200 M" xfId="410" xr:uid="{00000000-0005-0000-0000-000097010000}"/>
    <cellStyle name="Normal 17 3" xfId="411" xr:uid="{00000000-0005-0000-0000-000098010000}"/>
    <cellStyle name="Normal 17 4" xfId="412" xr:uid="{00000000-0005-0000-0000-000099010000}"/>
    <cellStyle name="Normal 17 4 2" xfId="413" xr:uid="{00000000-0005-0000-0000-00009A010000}"/>
    <cellStyle name="Normal 17 4 2 2" xfId="414" xr:uid="{00000000-0005-0000-0000-00009B010000}"/>
    <cellStyle name="Normal 17 4 2_60bb M" xfId="415" xr:uid="{00000000-0005-0000-0000-00009C010000}"/>
    <cellStyle name="Normal 17 4 3" xfId="416" xr:uid="{00000000-0005-0000-0000-00009D010000}"/>
    <cellStyle name="Normal 17 4 3 2" xfId="417" xr:uid="{00000000-0005-0000-0000-00009E010000}"/>
    <cellStyle name="Normal 17 4 3_60bb M" xfId="418" xr:uid="{00000000-0005-0000-0000-00009F010000}"/>
    <cellStyle name="Normal 17 4 4" xfId="419" xr:uid="{00000000-0005-0000-0000-0000A0010000}"/>
    <cellStyle name="Normal 17 4 4 2" xfId="420" xr:uid="{00000000-0005-0000-0000-0000A1010000}"/>
    <cellStyle name="Normal 17 4 4_60bb M" xfId="421" xr:uid="{00000000-0005-0000-0000-0000A2010000}"/>
    <cellStyle name="Normal 17 4_DALYVIAI" xfId="422" xr:uid="{00000000-0005-0000-0000-0000A3010000}"/>
    <cellStyle name="Normal 17 5" xfId="423" xr:uid="{00000000-0005-0000-0000-0000A4010000}"/>
    <cellStyle name="Normal 17 6" xfId="424" xr:uid="{00000000-0005-0000-0000-0000A5010000}"/>
    <cellStyle name="Normal 17 7" xfId="425" xr:uid="{00000000-0005-0000-0000-0000A6010000}"/>
    <cellStyle name="Normal 17_4x200 M" xfId="426" xr:uid="{00000000-0005-0000-0000-0000A7010000}"/>
    <cellStyle name="Normal 18" xfId="427" xr:uid="{00000000-0005-0000-0000-0000A8010000}"/>
    <cellStyle name="Normal 18 2" xfId="428" xr:uid="{00000000-0005-0000-0000-0000A9010000}"/>
    <cellStyle name="Normal 18 2 2" xfId="429" xr:uid="{00000000-0005-0000-0000-0000AA010000}"/>
    <cellStyle name="Normal 18 2 2 2" xfId="430" xr:uid="{00000000-0005-0000-0000-0000AB010000}"/>
    <cellStyle name="Normal 18 2 2 3" xfId="431" xr:uid="{00000000-0005-0000-0000-0000AC010000}"/>
    <cellStyle name="Normal 18 2 2 4" xfId="432" xr:uid="{00000000-0005-0000-0000-0000AD010000}"/>
    <cellStyle name="Normal 18 2 2 5" xfId="433" xr:uid="{00000000-0005-0000-0000-0000AE010000}"/>
    <cellStyle name="Normal 18 2 2_4x200 M" xfId="434" xr:uid="{00000000-0005-0000-0000-0000AF010000}"/>
    <cellStyle name="Normal 18 2 3" xfId="435" xr:uid="{00000000-0005-0000-0000-0000B0010000}"/>
    <cellStyle name="Normal 18 2 4" xfId="436" xr:uid="{00000000-0005-0000-0000-0000B1010000}"/>
    <cellStyle name="Normal 18 2 4 2" xfId="437" xr:uid="{00000000-0005-0000-0000-0000B2010000}"/>
    <cellStyle name="Normal 18 2 4_60bb M" xfId="438" xr:uid="{00000000-0005-0000-0000-0000B3010000}"/>
    <cellStyle name="Normal 18 2 5" xfId="439" xr:uid="{00000000-0005-0000-0000-0000B4010000}"/>
    <cellStyle name="Normal 18 2 5 2" xfId="440" xr:uid="{00000000-0005-0000-0000-0000B5010000}"/>
    <cellStyle name="Normal 18 2 5_60bb M" xfId="441" xr:uid="{00000000-0005-0000-0000-0000B6010000}"/>
    <cellStyle name="Normal 18 2_DALYVIAI" xfId="442" xr:uid="{00000000-0005-0000-0000-0000B7010000}"/>
    <cellStyle name="Normal 18 3" xfId="443" xr:uid="{00000000-0005-0000-0000-0000B8010000}"/>
    <cellStyle name="Normal 18 3 2" xfId="444" xr:uid="{00000000-0005-0000-0000-0000B9010000}"/>
    <cellStyle name="Normal 18 3 2 2" xfId="445" xr:uid="{00000000-0005-0000-0000-0000BA010000}"/>
    <cellStyle name="Normal 18 3 2_60bb M" xfId="446" xr:uid="{00000000-0005-0000-0000-0000BB010000}"/>
    <cellStyle name="Normal 18 3 3" xfId="447" xr:uid="{00000000-0005-0000-0000-0000BC010000}"/>
    <cellStyle name="Normal 18 3 3 2" xfId="448" xr:uid="{00000000-0005-0000-0000-0000BD010000}"/>
    <cellStyle name="Normal 18 3 3_60bb M" xfId="449" xr:uid="{00000000-0005-0000-0000-0000BE010000}"/>
    <cellStyle name="Normal 18 3 4" xfId="450" xr:uid="{00000000-0005-0000-0000-0000BF010000}"/>
    <cellStyle name="Normal 18 3 4 2" xfId="451" xr:uid="{00000000-0005-0000-0000-0000C0010000}"/>
    <cellStyle name="Normal 18 3 4_60bb M" xfId="452" xr:uid="{00000000-0005-0000-0000-0000C1010000}"/>
    <cellStyle name="Normal 18 3_DALYVIAI" xfId="453" xr:uid="{00000000-0005-0000-0000-0000C2010000}"/>
    <cellStyle name="Normal 18 4" xfId="454" xr:uid="{00000000-0005-0000-0000-0000C3010000}"/>
    <cellStyle name="Normal 18 5" xfId="455" xr:uid="{00000000-0005-0000-0000-0000C4010000}"/>
    <cellStyle name="Normal 18 6" xfId="456" xr:uid="{00000000-0005-0000-0000-0000C5010000}"/>
    <cellStyle name="Normal 18_4x200 M" xfId="457" xr:uid="{00000000-0005-0000-0000-0000C6010000}"/>
    <cellStyle name="Normal 19" xfId="458" xr:uid="{00000000-0005-0000-0000-0000C7010000}"/>
    <cellStyle name="Normal 19 2" xfId="459" xr:uid="{00000000-0005-0000-0000-0000C8010000}"/>
    <cellStyle name="Normal 19 2 2" xfId="460" xr:uid="{00000000-0005-0000-0000-0000C9010000}"/>
    <cellStyle name="Normal 19 2 2 2" xfId="461" xr:uid="{00000000-0005-0000-0000-0000CA010000}"/>
    <cellStyle name="Normal 19 2 2 3" xfId="462" xr:uid="{00000000-0005-0000-0000-0000CB010000}"/>
    <cellStyle name="Normal 19 2 2 4" xfId="463" xr:uid="{00000000-0005-0000-0000-0000CC010000}"/>
    <cellStyle name="Normal 19 2 2 5" xfId="464" xr:uid="{00000000-0005-0000-0000-0000CD010000}"/>
    <cellStyle name="Normal 19 2 2_4x200 M" xfId="465" xr:uid="{00000000-0005-0000-0000-0000CE010000}"/>
    <cellStyle name="Normal 19 2 3" xfId="466" xr:uid="{00000000-0005-0000-0000-0000CF010000}"/>
    <cellStyle name="Normal 19 2 4" xfId="467" xr:uid="{00000000-0005-0000-0000-0000D0010000}"/>
    <cellStyle name="Normal 19 2 4 2" xfId="468" xr:uid="{00000000-0005-0000-0000-0000D1010000}"/>
    <cellStyle name="Normal 19 2 4_60bb M" xfId="469" xr:uid="{00000000-0005-0000-0000-0000D2010000}"/>
    <cellStyle name="Normal 19 2 5" xfId="470" xr:uid="{00000000-0005-0000-0000-0000D3010000}"/>
    <cellStyle name="Normal 19 2 5 2" xfId="471" xr:uid="{00000000-0005-0000-0000-0000D4010000}"/>
    <cellStyle name="Normal 19 2 5_60bb M" xfId="472" xr:uid="{00000000-0005-0000-0000-0000D5010000}"/>
    <cellStyle name="Normal 19 2_DALYVIAI" xfId="473" xr:uid="{00000000-0005-0000-0000-0000D6010000}"/>
    <cellStyle name="Normal 19 3" xfId="474" xr:uid="{00000000-0005-0000-0000-0000D7010000}"/>
    <cellStyle name="Normal 19 3 2" xfId="475" xr:uid="{00000000-0005-0000-0000-0000D8010000}"/>
    <cellStyle name="Normal 19 3 2 2" xfId="476" xr:uid="{00000000-0005-0000-0000-0000D9010000}"/>
    <cellStyle name="Normal 19 3 2_60bb M" xfId="477" xr:uid="{00000000-0005-0000-0000-0000DA010000}"/>
    <cellStyle name="Normal 19 3 3" xfId="478" xr:uid="{00000000-0005-0000-0000-0000DB010000}"/>
    <cellStyle name="Normal 19 3 3 2" xfId="479" xr:uid="{00000000-0005-0000-0000-0000DC010000}"/>
    <cellStyle name="Normal 19 3 3_60bb M" xfId="480" xr:uid="{00000000-0005-0000-0000-0000DD010000}"/>
    <cellStyle name="Normal 19 3 4" xfId="481" xr:uid="{00000000-0005-0000-0000-0000DE010000}"/>
    <cellStyle name="Normal 19 3 4 2" xfId="482" xr:uid="{00000000-0005-0000-0000-0000DF010000}"/>
    <cellStyle name="Normal 19 3 4_60bb M" xfId="483" xr:uid="{00000000-0005-0000-0000-0000E0010000}"/>
    <cellStyle name="Normal 19 3_DALYVIAI" xfId="484" xr:uid="{00000000-0005-0000-0000-0000E1010000}"/>
    <cellStyle name="Normal 19 4" xfId="485" xr:uid="{00000000-0005-0000-0000-0000E2010000}"/>
    <cellStyle name="Normal 19 5" xfId="486" xr:uid="{00000000-0005-0000-0000-0000E3010000}"/>
    <cellStyle name="Normal 19 6" xfId="487" xr:uid="{00000000-0005-0000-0000-0000E4010000}"/>
    <cellStyle name="Normal 19_4x200 M" xfId="488" xr:uid="{00000000-0005-0000-0000-0000E5010000}"/>
    <cellStyle name="Normal 2" xfId="489" xr:uid="{00000000-0005-0000-0000-0000E6010000}"/>
    <cellStyle name="Normal 2 10" xfId="490" xr:uid="{00000000-0005-0000-0000-0000E7010000}"/>
    <cellStyle name="Normal 2 11" xfId="491" xr:uid="{00000000-0005-0000-0000-0000E8010000}"/>
    <cellStyle name="Normal 2 2" xfId="492" xr:uid="{00000000-0005-0000-0000-0000E9010000}"/>
    <cellStyle name="Normal 2 2 10" xfId="493" xr:uid="{00000000-0005-0000-0000-0000EA010000}"/>
    <cellStyle name="Normal 2 2 10 2" xfId="494" xr:uid="{00000000-0005-0000-0000-0000EB010000}"/>
    <cellStyle name="Normal 2 2 10 2 2" xfId="495" xr:uid="{00000000-0005-0000-0000-0000EC010000}"/>
    <cellStyle name="Normal 2 2 10 2_60bb M" xfId="496" xr:uid="{00000000-0005-0000-0000-0000ED010000}"/>
    <cellStyle name="Normal 2 2 10 3" xfId="497" xr:uid="{00000000-0005-0000-0000-0000EE010000}"/>
    <cellStyle name="Normal 2 2 10 3 2" xfId="498" xr:uid="{00000000-0005-0000-0000-0000EF010000}"/>
    <cellStyle name="Normal 2 2 10 3_60bb M" xfId="499" xr:uid="{00000000-0005-0000-0000-0000F0010000}"/>
    <cellStyle name="Normal 2 2 10 4" xfId="500" xr:uid="{00000000-0005-0000-0000-0000F1010000}"/>
    <cellStyle name="Normal 2 2 10 4 2" xfId="501" xr:uid="{00000000-0005-0000-0000-0000F2010000}"/>
    <cellStyle name="Normal 2 2 10 4_60bb M" xfId="502" xr:uid="{00000000-0005-0000-0000-0000F3010000}"/>
    <cellStyle name="Normal 2 2 10_4x200 V" xfId="503" xr:uid="{00000000-0005-0000-0000-0000F4010000}"/>
    <cellStyle name="Normal 2 2 11" xfId="504" xr:uid="{00000000-0005-0000-0000-0000F5010000}"/>
    <cellStyle name="Normal 2 2 12" xfId="505" xr:uid="{00000000-0005-0000-0000-0000F6010000}"/>
    <cellStyle name="Normal 2 2 13" xfId="506" xr:uid="{00000000-0005-0000-0000-0000F7010000}"/>
    <cellStyle name="Normal 2 2 14" xfId="507" xr:uid="{00000000-0005-0000-0000-0000F8010000}"/>
    <cellStyle name="Normal 2 2 16" xfId="508" xr:uid="{00000000-0005-0000-0000-0000F9010000}"/>
    <cellStyle name="Normal 2 2 18" xfId="509" xr:uid="{00000000-0005-0000-0000-0000FA010000}"/>
    <cellStyle name="Normal 2 2 2" xfId="510" xr:uid="{00000000-0005-0000-0000-0000FB010000}"/>
    <cellStyle name="Normal 2 2 2 2" xfId="511" xr:uid="{00000000-0005-0000-0000-0000FC010000}"/>
    <cellStyle name="Normal 2 2 2 2 2" xfId="512" xr:uid="{00000000-0005-0000-0000-0000FD010000}"/>
    <cellStyle name="Normal 2 2 2 2 3" xfId="513" xr:uid="{00000000-0005-0000-0000-0000FE010000}"/>
    <cellStyle name="Normal 2 2 2 2 4" xfId="514" xr:uid="{00000000-0005-0000-0000-0000FF010000}"/>
    <cellStyle name="Normal 2 2 2 2 5" xfId="515" xr:uid="{00000000-0005-0000-0000-000000020000}"/>
    <cellStyle name="Normal 2 2 2 2 5 2" xfId="516" xr:uid="{00000000-0005-0000-0000-000001020000}"/>
    <cellStyle name="Normal 2 2 2 2 5 3" xfId="517" xr:uid="{00000000-0005-0000-0000-000002020000}"/>
    <cellStyle name="Normal 2 2 2 2 5_4x200 V" xfId="518" xr:uid="{00000000-0005-0000-0000-000003020000}"/>
    <cellStyle name="Normal 2 2 2 2_4x200 V" xfId="519" xr:uid="{00000000-0005-0000-0000-000004020000}"/>
    <cellStyle name="Normal 2 2 2 3" xfId="520" xr:uid="{00000000-0005-0000-0000-000005020000}"/>
    <cellStyle name="Normal 2 2 2 4" xfId="521" xr:uid="{00000000-0005-0000-0000-000006020000}"/>
    <cellStyle name="Normal 2 2 2 4 2" xfId="522" xr:uid="{00000000-0005-0000-0000-000007020000}"/>
    <cellStyle name="Normal 2 2 2 4 3" xfId="523" xr:uid="{00000000-0005-0000-0000-000008020000}"/>
    <cellStyle name="Normal 2 2 2 4 4" xfId="524" xr:uid="{00000000-0005-0000-0000-000009020000}"/>
    <cellStyle name="Normal 2 2 2 4 5" xfId="525" xr:uid="{00000000-0005-0000-0000-00000A020000}"/>
    <cellStyle name="Normal 2 2 2 4_4x200 M" xfId="526" xr:uid="{00000000-0005-0000-0000-00000B020000}"/>
    <cellStyle name="Normal 2 2 2 5" xfId="527" xr:uid="{00000000-0005-0000-0000-00000C020000}"/>
    <cellStyle name="Normal 2 2 2 5 2" xfId="528" xr:uid="{00000000-0005-0000-0000-00000D020000}"/>
    <cellStyle name="Normal 2 2 2 5_60bb M" xfId="529" xr:uid="{00000000-0005-0000-0000-00000E020000}"/>
    <cellStyle name="Normal 2 2 2 6" xfId="530" xr:uid="{00000000-0005-0000-0000-00000F020000}"/>
    <cellStyle name="Normal 2 2 2 6 2" xfId="531" xr:uid="{00000000-0005-0000-0000-000010020000}"/>
    <cellStyle name="Normal 2 2 2 6_60bb M" xfId="532" xr:uid="{00000000-0005-0000-0000-000011020000}"/>
    <cellStyle name="Normal 2 2 2_4x200 V" xfId="533" xr:uid="{00000000-0005-0000-0000-000012020000}"/>
    <cellStyle name="Normal 2 2 22" xfId="534" xr:uid="{00000000-0005-0000-0000-000013020000}"/>
    <cellStyle name="Normal 2 2 3" xfId="535" xr:uid="{00000000-0005-0000-0000-000014020000}"/>
    <cellStyle name="Normal 2 2 3 10" xfId="536" xr:uid="{00000000-0005-0000-0000-000015020000}"/>
    <cellStyle name="Normal 2 2 3 10 2" xfId="537" xr:uid="{00000000-0005-0000-0000-000016020000}"/>
    <cellStyle name="Normal 2 2 3 10_60bb M" xfId="538" xr:uid="{00000000-0005-0000-0000-000017020000}"/>
    <cellStyle name="Normal 2 2 3 11" xfId="539" xr:uid="{00000000-0005-0000-0000-000018020000}"/>
    <cellStyle name="Normal 2 2 3 2" xfId="540" xr:uid="{00000000-0005-0000-0000-000019020000}"/>
    <cellStyle name="Normal 2 2 3 2 10" xfId="541" xr:uid="{00000000-0005-0000-0000-00001A020000}"/>
    <cellStyle name="Normal 2 2 3 2 2" xfId="542" xr:uid="{00000000-0005-0000-0000-00001B020000}"/>
    <cellStyle name="Normal 2 2 3 2 2 10" xfId="543" xr:uid="{00000000-0005-0000-0000-00001C020000}"/>
    <cellStyle name="Normal 2 2 3 2 2 2" xfId="544" xr:uid="{00000000-0005-0000-0000-00001D020000}"/>
    <cellStyle name="Normal 2 2 3 2 2 2 2" xfId="545" xr:uid="{00000000-0005-0000-0000-00001E020000}"/>
    <cellStyle name="Normal 2 2 3 2 2 2 2 2" xfId="546" xr:uid="{00000000-0005-0000-0000-00001F020000}"/>
    <cellStyle name="Normal 2 2 3 2 2 2 2_60bb M" xfId="547" xr:uid="{00000000-0005-0000-0000-000020020000}"/>
    <cellStyle name="Normal 2 2 3 2 2 2 3" xfId="548" xr:uid="{00000000-0005-0000-0000-000021020000}"/>
    <cellStyle name="Normal 2 2 3 2 2 2 3 2" xfId="549" xr:uid="{00000000-0005-0000-0000-000022020000}"/>
    <cellStyle name="Normal 2 2 3 2 2 2 3_60bb M" xfId="550" xr:uid="{00000000-0005-0000-0000-000023020000}"/>
    <cellStyle name="Normal 2 2 3 2 2 2 4" xfId="551" xr:uid="{00000000-0005-0000-0000-000024020000}"/>
    <cellStyle name="Normal 2 2 3 2 2 2 4 2" xfId="552" xr:uid="{00000000-0005-0000-0000-000025020000}"/>
    <cellStyle name="Normal 2 2 3 2 2 2 4_60bb M" xfId="553" xr:uid="{00000000-0005-0000-0000-000026020000}"/>
    <cellStyle name="Normal 2 2 3 2 2 2 5" xfId="554" xr:uid="{00000000-0005-0000-0000-000027020000}"/>
    <cellStyle name="Normal 2 2 3 2 2 2_4x200 M" xfId="555" xr:uid="{00000000-0005-0000-0000-000028020000}"/>
    <cellStyle name="Normal 2 2 3 2 2 3" xfId="556" xr:uid="{00000000-0005-0000-0000-000029020000}"/>
    <cellStyle name="Normal 2 2 3 2 2 3 2" xfId="557" xr:uid="{00000000-0005-0000-0000-00002A020000}"/>
    <cellStyle name="Normal 2 2 3 2 2 3 2 2" xfId="558" xr:uid="{00000000-0005-0000-0000-00002B020000}"/>
    <cellStyle name="Normal 2 2 3 2 2 3 2_60bb M" xfId="559" xr:uid="{00000000-0005-0000-0000-00002C020000}"/>
    <cellStyle name="Normal 2 2 3 2 2 3 3" xfId="560" xr:uid="{00000000-0005-0000-0000-00002D020000}"/>
    <cellStyle name="Normal 2 2 3 2 2 3 3 2" xfId="561" xr:uid="{00000000-0005-0000-0000-00002E020000}"/>
    <cellStyle name="Normal 2 2 3 2 2 3 3_60bb M" xfId="562" xr:uid="{00000000-0005-0000-0000-00002F020000}"/>
    <cellStyle name="Normal 2 2 3 2 2 3 4" xfId="563" xr:uid="{00000000-0005-0000-0000-000030020000}"/>
    <cellStyle name="Normal 2 2 3 2 2 3 4 2" xfId="564" xr:uid="{00000000-0005-0000-0000-000031020000}"/>
    <cellStyle name="Normal 2 2 3 2 2 3 4_60bb M" xfId="565" xr:uid="{00000000-0005-0000-0000-000032020000}"/>
    <cellStyle name="Normal 2 2 3 2 2 3 5" xfId="566" xr:uid="{00000000-0005-0000-0000-000033020000}"/>
    <cellStyle name="Normal 2 2 3 2 2 3_4x200 M" xfId="567" xr:uid="{00000000-0005-0000-0000-000034020000}"/>
    <cellStyle name="Normal 2 2 3 2 2 4" xfId="568" xr:uid="{00000000-0005-0000-0000-000035020000}"/>
    <cellStyle name="Normal 2 2 3 2 2 4 2" xfId="569" xr:uid="{00000000-0005-0000-0000-000036020000}"/>
    <cellStyle name="Normal 2 2 3 2 2 4 2 2" xfId="570" xr:uid="{00000000-0005-0000-0000-000037020000}"/>
    <cellStyle name="Normal 2 2 3 2 2 4 2_60bb M" xfId="571" xr:uid="{00000000-0005-0000-0000-000038020000}"/>
    <cellStyle name="Normal 2 2 3 2 2 4 3" xfId="572" xr:uid="{00000000-0005-0000-0000-000039020000}"/>
    <cellStyle name="Normal 2 2 3 2 2 4 3 2" xfId="573" xr:uid="{00000000-0005-0000-0000-00003A020000}"/>
    <cellStyle name="Normal 2 2 3 2 2 4 3_60bb M" xfId="574" xr:uid="{00000000-0005-0000-0000-00003B020000}"/>
    <cellStyle name="Normal 2 2 3 2 2 4 4" xfId="575" xr:uid="{00000000-0005-0000-0000-00003C020000}"/>
    <cellStyle name="Normal 2 2 3 2 2 4 4 2" xfId="576" xr:uid="{00000000-0005-0000-0000-00003D020000}"/>
    <cellStyle name="Normal 2 2 3 2 2 4 4_60bb M" xfId="577" xr:uid="{00000000-0005-0000-0000-00003E020000}"/>
    <cellStyle name="Normal 2 2 3 2 2 4 5" xfId="578" xr:uid="{00000000-0005-0000-0000-00003F020000}"/>
    <cellStyle name="Normal 2 2 3 2 2 4_4x200 M" xfId="579" xr:uid="{00000000-0005-0000-0000-000040020000}"/>
    <cellStyle name="Normal 2 2 3 2 2 5" xfId="580" xr:uid="{00000000-0005-0000-0000-000041020000}"/>
    <cellStyle name="Normal 2 2 3 2 2 5 2" xfId="581" xr:uid="{00000000-0005-0000-0000-000042020000}"/>
    <cellStyle name="Normal 2 2 3 2 2 5 2 2" xfId="582" xr:uid="{00000000-0005-0000-0000-000043020000}"/>
    <cellStyle name="Normal 2 2 3 2 2 5 2_60bb M" xfId="583" xr:uid="{00000000-0005-0000-0000-000044020000}"/>
    <cellStyle name="Normal 2 2 3 2 2 5 3" xfId="584" xr:uid="{00000000-0005-0000-0000-000045020000}"/>
    <cellStyle name="Normal 2 2 3 2 2 5 3 2" xfId="585" xr:uid="{00000000-0005-0000-0000-000046020000}"/>
    <cellStyle name="Normal 2 2 3 2 2 5 3_60bb M" xfId="586" xr:uid="{00000000-0005-0000-0000-000047020000}"/>
    <cellStyle name="Normal 2 2 3 2 2 5 4" xfId="587" xr:uid="{00000000-0005-0000-0000-000048020000}"/>
    <cellStyle name="Normal 2 2 3 2 2 5 4 2" xfId="588" xr:uid="{00000000-0005-0000-0000-000049020000}"/>
    <cellStyle name="Normal 2 2 3 2 2 5 4_60bb M" xfId="589" xr:uid="{00000000-0005-0000-0000-00004A020000}"/>
    <cellStyle name="Normal 2 2 3 2 2 5 5" xfId="590" xr:uid="{00000000-0005-0000-0000-00004B020000}"/>
    <cellStyle name="Normal 2 2 3 2 2 5_4x200 M" xfId="591" xr:uid="{00000000-0005-0000-0000-00004C020000}"/>
    <cellStyle name="Normal 2 2 3 2 2 6" xfId="592" xr:uid="{00000000-0005-0000-0000-00004D020000}"/>
    <cellStyle name="Normal 2 2 3 2 2 6 2" xfId="593" xr:uid="{00000000-0005-0000-0000-00004E020000}"/>
    <cellStyle name="Normal 2 2 3 2 2 6_60bb M" xfId="594" xr:uid="{00000000-0005-0000-0000-00004F020000}"/>
    <cellStyle name="Normal 2 2 3 2 2 7" xfId="595" xr:uid="{00000000-0005-0000-0000-000050020000}"/>
    <cellStyle name="Normal 2 2 3 2 2 7 2" xfId="596" xr:uid="{00000000-0005-0000-0000-000051020000}"/>
    <cellStyle name="Normal 2 2 3 2 2 7_60bb M" xfId="597" xr:uid="{00000000-0005-0000-0000-000052020000}"/>
    <cellStyle name="Normal 2 2 3 2 2 8" xfId="598" xr:uid="{00000000-0005-0000-0000-000053020000}"/>
    <cellStyle name="Normal 2 2 3 2 2 8 2" xfId="599" xr:uid="{00000000-0005-0000-0000-000054020000}"/>
    <cellStyle name="Normal 2 2 3 2 2 8_60bb M" xfId="600" xr:uid="{00000000-0005-0000-0000-000055020000}"/>
    <cellStyle name="Normal 2 2 3 2 2 9" xfId="601" xr:uid="{00000000-0005-0000-0000-000056020000}"/>
    <cellStyle name="Normal 2 2 3 2 2_4x200 M" xfId="602" xr:uid="{00000000-0005-0000-0000-000057020000}"/>
    <cellStyle name="Normal 2 2 3 2 3" xfId="603" xr:uid="{00000000-0005-0000-0000-000058020000}"/>
    <cellStyle name="Normal 2 2 3 2 3 2" xfId="604" xr:uid="{00000000-0005-0000-0000-000059020000}"/>
    <cellStyle name="Normal 2 2 3 2 3_60bb M" xfId="605" xr:uid="{00000000-0005-0000-0000-00005A020000}"/>
    <cellStyle name="Normal 2 2 3 2 4" xfId="606" xr:uid="{00000000-0005-0000-0000-00005B020000}"/>
    <cellStyle name="Normal 2 2 3 2 4 2" xfId="607" xr:uid="{00000000-0005-0000-0000-00005C020000}"/>
    <cellStyle name="Normal 2 2 3 2 4_60bb M" xfId="608" xr:uid="{00000000-0005-0000-0000-00005D020000}"/>
    <cellStyle name="Normal 2 2 3 2 5" xfId="609" xr:uid="{00000000-0005-0000-0000-00005E020000}"/>
    <cellStyle name="Normal 2 2 3 2 5 2" xfId="610" xr:uid="{00000000-0005-0000-0000-00005F020000}"/>
    <cellStyle name="Normal 2 2 3 2 5_60bb M" xfId="611" xr:uid="{00000000-0005-0000-0000-000060020000}"/>
    <cellStyle name="Normal 2 2 3 2 6" xfId="612" xr:uid="{00000000-0005-0000-0000-000061020000}"/>
    <cellStyle name="Normal 2 2 3 2 7" xfId="613" xr:uid="{00000000-0005-0000-0000-000062020000}"/>
    <cellStyle name="Normal 2 2 3 2 8" xfId="614" xr:uid="{00000000-0005-0000-0000-000063020000}"/>
    <cellStyle name="Normal 2 2 3 2 9" xfId="615" xr:uid="{00000000-0005-0000-0000-000064020000}"/>
    <cellStyle name="Normal 2 2 3 2_4x200 M" xfId="616" xr:uid="{00000000-0005-0000-0000-000065020000}"/>
    <cellStyle name="Normal 2 2 3 3" xfId="617" xr:uid="{00000000-0005-0000-0000-000066020000}"/>
    <cellStyle name="Normal 2 2 3 3 10" xfId="618" xr:uid="{00000000-0005-0000-0000-000067020000}"/>
    <cellStyle name="Normal 2 2 3 3 2" xfId="619" xr:uid="{00000000-0005-0000-0000-000068020000}"/>
    <cellStyle name="Normal 2 2 3 3 2 2" xfId="620" xr:uid="{00000000-0005-0000-0000-000069020000}"/>
    <cellStyle name="Normal 2 2 3 3 2 2 2" xfId="621" xr:uid="{00000000-0005-0000-0000-00006A020000}"/>
    <cellStyle name="Normal 2 2 3 3 2 2_60bb M" xfId="622" xr:uid="{00000000-0005-0000-0000-00006B020000}"/>
    <cellStyle name="Normal 2 2 3 3 2 3" xfId="623" xr:uid="{00000000-0005-0000-0000-00006C020000}"/>
    <cellStyle name="Normal 2 2 3 3 2 3 2" xfId="624" xr:uid="{00000000-0005-0000-0000-00006D020000}"/>
    <cellStyle name="Normal 2 2 3 3 2 3_60bb M" xfId="625" xr:uid="{00000000-0005-0000-0000-00006E020000}"/>
    <cellStyle name="Normal 2 2 3 3 2 4" xfId="626" xr:uid="{00000000-0005-0000-0000-00006F020000}"/>
    <cellStyle name="Normal 2 2 3 3 2 4 2" xfId="627" xr:uid="{00000000-0005-0000-0000-000070020000}"/>
    <cellStyle name="Normal 2 2 3 3 2 4_60bb M" xfId="628" xr:uid="{00000000-0005-0000-0000-000071020000}"/>
    <cellStyle name="Normal 2 2 3 3 2 5" xfId="629" xr:uid="{00000000-0005-0000-0000-000072020000}"/>
    <cellStyle name="Normal 2 2 3 3 2_4x200 M" xfId="630" xr:uid="{00000000-0005-0000-0000-000073020000}"/>
    <cellStyle name="Normal 2 2 3 3 3" xfId="631" xr:uid="{00000000-0005-0000-0000-000074020000}"/>
    <cellStyle name="Normal 2 2 3 3 3 2" xfId="632" xr:uid="{00000000-0005-0000-0000-000075020000}"/>
    <cellStyle name="Normal 2 2 3 3 3 2 2" xfId="633" xr:uid="{00000000-0005-0000-0000-000076020000}"/>
    <cellStyle name="Normal 2 2 3 3 3 2_60bb M" xfId="634" xr:uid="{00000000-0005-0000-0000-000077020000}"/>
    <cellStyle name="Normal 2 2 3 3 3 3" xfId="635" xr:uid="{00000000-0005-0000-0000-000078020000}"/>
    <cellStyle name="Normal 2 2 3 3 3 3 2" xfId="636" xr:uid="{00000000-0005-0000-0000-000079020000}"/>
    <cellStyle name="Normal 2 2 3 3 3 3_60bb M" xfId="637" xr:uid="{00000000-0005-0000-0000-00007A020000}"/>
    <cellStyle name="Normal 2 2 3 3 3 4" xfId="638" xr:uid="{00000000-0005-0000-0000-00007B020000}"/>
    <cellStyle name="Normal 2 2 3 3 3 4 2" xfId="639" xr:uid="{00000000-0005-0000-0000-00007C020000}"/>
    <cellStyle name="Normal 2 2 3 3 3 4_60bb M" xfId="640" xr:uid="{00000000-0005-0000-0000-00007D020000}"/>
    <cellStyle name="Normal 2 2 3 3 3 5" xfId="641" xr:uid="{00000000-0005-0000-0000-00007E020000}"/>
    <cellStyle name="Normal 2 2 3 3 3_4x200 M" xfId="642" xr:uid="{00000000-0005-0000-0000-00007F020000}"/>
    <cellStyle name="Normal 2 2 3 3 4" xfId="643" xr:uid="{00000000-0005-0000-0000-000080020000}"/>
    <cellStyle name="Normal 2 2 3 3 4 2" xfId="644" xr:uid="{00000000-0005-0000-0000-000081020000}"/>
    <cellStyle name="Normal 2 2 3 3 4_60bb M" xfId="645" xr:uid="{00000000-0005-0000-0000-000082020000}"/>
    <cellStyle name="Normal 2 2 3 3 5" xfId="646" xr:uid="{00000000-0005-0000-0000-000083020000}"/>
    <cellStyle name="Normal 2 2 3 3 5 2" xfId="647" xr:uid="{00000000-0005-0000-0000-000084020000}"/>
    <cellStyle name="Normal 2 2 3 3 5_60bb M" xfId="648" xr:uid="{00000000-0005-0000-0000-000085020000}"/>
    <cellStyle name="Normal 2 2 3 3 6" xfId="649" xr:uid="{00000000-0005-0000-0000-000086020000}"/>
    <cellStyle name="Normal 2 2 3 3 6 2" xfId="650" xr:uid="{00000000-0005-0000-0000-000087020000}"/>
    <cellStyle name="Normal 2 2 3 3 6_60bb M" xfId="651" xr:uid="{00000000-0005-0000-0000-000088020000}"/>
    <cellStyle name="Normal 2 2 3 3 7" xfId="652" xr:uid="{00000000-0005-0000-0000-000089020000}"/>
    <cellStyle name="Normal 2 2 3 3 7 2" xfId="653" xr:uid="{00000000-0005-0000-0000-00008A020000}"/>
    <cellStyle name="Normal 2 2 3 3 7_60bb M" xfId="654" xr:uid="{00000000-0005-0000-0000-00008B020000}"/>
    <cellStyle name="Normal 2 2 3 3 8" xfId="655" xr:uid="{00000000-0005-0000-0000-00008C020000}"/>
    <cellStyle name="Normal 2 2 3 3 9" xfId="656" xr:uid="{00000000-0005-0000-0000-00008D020000}"/>
    <cellStyle name="Normal 2 2 3 3_4x200 M" xfId="657" xr:uid="{00000000-0005-0000-0000-00008E020000}"/>
    <cellStyle name="Normal 2 2 3 4" xfId="658" xr:uid="{00000000-0005-0000-0000-00008F020000}"/>
    <cellStyle name="Normal 2 2 3 4 2" xfId="659" xr:uid="{00000000-0005-0000-0000-000090020000}"/>
    <cellStyle name="Normal 2 2 3 4 2 10" xfId="660" xr:uid="{00000000-0005-0000-0000-000091020000}"/>
    <cellStyle name="Normal 2 2 3 4 2 2" xfId="661" xr:uid="{00000000-0005-0000-0000-000092020000}"/>
    <cellStyle name="Normal 2 2 3 4 2 2 2" xfId="662" xr:uid="{00000000-0005-0000-0000-000093020000}"/>
    <cellStyle name="Normal 2 2 3 4 2 2 2 2" xfId="663" xr:uid="{00000000-0005-0000-0000-000094020000}"/>
    <cellStyle name="Normal 2 2 3 4 2 2 2_60bb M" xfId="664" xr:uid="{00000000-0005-0000-0000-000095020000}"/>
    <cellStyle name="Normal 2 2 3 4 2 2 3" xfId="665" xr:uid="{00000000-0005-0000-0000-000096020000}"/>
    <cellStyle name="Normal 2 2 3 4 2 2 3 2" xfId="666" xr:uid="{00000000-0005-0000-0000-000097020000}"/>
    <cellStyle name="Normal 2 2 3 4 2 2 3_60bb M" xfId="667" xr:uid="{00000000-0005-0000-0000-000098020000}"/>
    <cellStyle name="Normal 2 2 3 4 2 2 4" xfId="668" xr:uid="{00000000-0005-0000-0000-000099020000}"/>
    <cellStyle name="Normal 2 2 3 4 2 2 4 2" xfId="669" xr:uid="{00000000-0005-0000-0000-00009A020000}"/>
    <cellStyle name="Normal 2 2 3 4 2 2 4_60bb M" xfId="670" xr:uid="{00000000-0005-0000-0000-00009B020000}"/>
    <cellStyle name="Normal 2 2 3 4 2 2 5" xfId="671" xr:uid="{00000000-0005-0000-0000-00009C020000}"/>
    <cellStyle name="Normal 2 2 3 4 2 2_4x200 M" xfId="672" xr:uid="{00000000-0005-0000-0000-00009D020000}"/>
    <cellStyle name="Normal 2 2 3 4 2 3" xfId="673" xr:uid="{00000000-0005-0000-0000-00009E020000}"/>
    <cellStyle name="Normal 2 2 3 4 2 3 2" xfId="674" xr:uid="{00000000-0005-0000-0000-00009F020000}"/>
    <cellStyle name="Normal 2 2 3 4 2 3 2 2" xfId="675" xr:uid="{00000000-0005-0000-0000-0000A0020000}"/>
    <cellStyle name="Normal 2 2 3 4 2 3 2_60bb M" xfId="676" xr:uid="{00000000-0005-0000-0000-0000A1020000}"/>
    <cellStyle name="Normal 2 2 3 4 2 3 3" xfId="677" xr:uid="{00000000-0005-0000-0000-0000A2020000}"/>
    <cellStyle name="Normal 2 2 3 4 2 3 3 2" xfId="678" xr:uid="{00000000-0005-0000-0000-0000A3020000}"/>
    <cellStyle name="Normal 2 2 3 4 2 3 3_60bb M" xfId="679" xr:uid="{00000000-0005-0000-0000-0000A4020000}"/>
    <cellStyle name="Normal 2 2 3 4 2 3 4" xfId="680" xr:uid="{00000000-0005-0000-0000-0000A5020000}"/>
    <cellStyle name="Normal 2 2 3 4 2 3 4 2" xfId="681" xr:uid="{00000000-0005-0000-0000-0000A6020000}"/>
    <cellStyle name="Normal 2 2 3 4 2 3 4_60bb M" xfId="682" xr:uid="{00000000-0005-0000-0000-0000A7020000}"/>
    <cellStyle name="Normal 2 2 3 4 2 3 5" xfId="683" xr:uid="{00000000-0005-0000-0000-0000A8020000}"/>
    <cellStyle name="Normal 2 2 3 4 2 3_4x200 M" xfId="684" xr:uid="{00000000-0005-0000-0000-0000A9020000}"/>
    <cellStyle name="Normal 2 2 3 4 2 4" xfId="685" xr:uid="{00000000-0005-0000-0000-0000AA020000}"/>
    <cellStyle name="Normal 2 2 3 4 2 4 2" xfId="686" xr:uid="{00000000-0005-0000-0000-0000AB020000}"/>
    <cellStyle name="Normal 2 2 3 4 2 4_60bb M" xfId="687" xr:uid="{00000000-0005-0000-0000-0000AC020000}"/>
    <cellStyle name="Normal 2 2 3 4 2 5" xfId="688" xr:uid="{00000000-0005-0000-0000-0000AD020000}"/>
    <cellStyle name="Normal 2 2 3 4 2 5 2" xfId="689" xr:uid="{00000000-0005-0000-0000-0000AE020000}"/>
    <cellStyle name="Normal 2 2 3 4 2 5_60bb M" xfId="690" xr:uid="{00000000-0005-0000-0000-0000AF020000}"/>
    <cellStyle name="Normal 2 2 3 4 2 6" xfId="691" xr:uid="{00000000-0005-0000-0000-0000B0020000}"/>
    <cellStyle name="Normal 2 2 3 4 2 6 2" xfId="692" xr:uid="{00000000-0005-0000-0000-0000B1020000}"/>
    <cellStyle name="Normal 2 2 3 4 2 6_60bb M" xfId="693" xr:uid="{00000000-0005-0000-0000-0000B2020000}"/>
    <cellStyle name="Normal 2 2 3 4 2 7" xfId="694" xr:uid="{00000000-0005-0000-0000-0000B3020000}"/>
    <cellStyle name="Normal 2 2 3 4 2 8" xfId="695" xr:uid="{00000000-0005-0000-0000-0000B4020000}"/>
    <cellStyle name="Normal 2 2 3 4 2 9" xfId="696" xr:uid="{00000000-0005-0000-0000-0000B5020000}"/>
    <cellStyle name="Normal 2 2 3 4 2_4x200 M" xfId="697" xr:uid="{00000000-0005-0000-0000-0000B6020000}"/>
    <cellStyle name="Normal 2 2 3 4 3" xfId="698" xr:uid="{00000000-0005-0000-0000-0000B7020000}"/>
    <cellStyle name="Normal 2 2 3 4 3 2" xfId="699" xr:uid="{00000000-0005-0000-0000-0000B8020000}"/>
    <cellStyle name="Normal 2 2 3 4 3_60bb M" xfId="700" xr:uid="{00000000-0005-0000-0000-0000B9020000}"/>
    <cellStyle name="Normal 2 2 3 4 4" xfId="701" xr:uid="{00000000-0005-0000-0000-0000BA020000}"/>
    <cellStyle name="Normal 2 2 3 4 4 2" xfId="702" xr:uid="{00000000-0005-0000-0000-0000BB020000}"/>
    <cellStyle name="Normal 2 2 3 4 4_60bb M" xfId="703" xr:uid="{00000000-0005-0000-0000-0000BC020000}"/>
    <cellStyle name="Normal 2 2 3 4 5" xfId="704" xr:uid="{00000000-0005-0000-0000-0000BD020000}"/>
    <cellStyle name="Normal 2 2 3 4 5 2" xfId="705" xr:uid="{00000000-0005-0000-0000-0000BE020000}"/>
    <cellStyle name="Normal 2 2 3 4 5_60bb M" xfId="706" xr:uid="{00000000-0005-0000-0000-0000BF020000}"/>
    <cellStyle name="Normal 2 2 3 4 6" xfId="707" xr:uid="{00000000-0005-0000-0000-0000C0020000}"/>
    <cellStyle name="Normal 2 2 3 4_4x200 M" xfId="708" xr:uid="{00000000-0005-0000-0000-0000C1020000}"/>
    <cellStyle name="Normal 2 2 3 5" xfId="709" xr:uid="{00000000-0005-0000-0000-0000C2020000}"/>
    <cellStyle name="Normal 2 2 3 5 10" xfId="710" xr:uid="{00000000-0005-0000-0000-0000C3020000}"/>
    <cellStyle name="Normal 2 2 3 5 2" xfId="711" xr:uid="{00000000-0005-0000-0000-0000C4020000}"/>
    <cellStyle name="Normal 2 2 3 5 2 2" xfId="712" xr:uid="{00000000-0005-0000-0000-0000C5020000}"/>
    <cellStyle name="Normal 2 2 3 5 2 2 2" xfId="713" xr:uid="{00000000-0005-0000-0000-0000C6020000}"/>
    <cellStyle name="Normal 2 2 3 5 2 2_60bb M" xfId="714" xr:uid="{00000000-0005-0000-0000-0000C7020000}"/>
    <cellStyle name="Normal 2 2 3 5 2 3" xfId="715" xr:uid="{00000000-0005-0000-0000-0000C8020000}"/>
    <cellStyle name="Normal 2 2 3 5 2 3 2" xfId="716" xr:uid="{00000000-0005-0000-0000-0000C9020000}"/>
    <cellStyle name="Normal 2 2 3 5 2 3_60bb M" xfId="717" xr:uid="{00000000-0005-0000-0000-0000CA020000}"/>
    <cellStyle name="Normal 2 2 3 5 2 4" xfId="718" xr:uid="{00000000-0005-0000-0000-0000CB020000}"/>
    <cellStyle name="Normal 2 2 3 5 2 4 2" xfId="719" xr:uid="{00000000-0005-0000-0000-0000CC020000}"/>
    <cellStyle name="Normal 2 2 3 5 2 4_60bb M" xfId="720" xr:uid="{00000000-0005-0000-0000-0000CD020000}"/>
    <cellStyle name="Normal 2 2 3 5 2 5" xfId="721" xr:uid="{00000000-0005-0000-0000-0000CE020000}"/>
    <cellStyle name="Normal 2 2 3 5 2_4x200 M" xfId="722" xr:uid="{00000000-0005-0000-0000-0000CF020000}"/>
    <cellStyle name="Normal 2 2 3 5 3" xfId="723" xr:uid="{00000000-0005-0000-0000-0000D0020000}"/>
    <cellStyle name="Normal 2 2 3 5 3 2" xfId="724" xr:uid="{00000000-0005-0000-0000-0000D1020000}"/>
    <cellStyle name="Normal 2 2 3 5 3 2 2" xfId="725" xr:uid="{00000000-0005-0000-0000-0000D2020000}"/>
    <cellStyle name="Normal 2 2 3 5 3 2_60bb M" xfId="726" xr:uid="{00000000-0005-0000-0000-0000D3020000}"/>
    <cellStyle name="Normal 2 2 3 5 3 3" xfId="727" xr:uid="{00000000-0005-0000-0000-0000D4020000}"/>
    <cellStyle name="Normal 2 2 3 5 3 3 2" xfId="728" xr:uid="{00000000-0005-0000-0000-0000D5020000}"/>
    <cellStyle name="Normal 2 2 3 5 3 3_60bb M" xfId="729" xr:uid="{00000000-0005-0000-0000-0000D6020000}"/>
    <cellStyle name="Normal 2 2 3 5 3 4" xfId="730" xr:uid="{00000000-0005-0000-0000-0000D7020000}"/>
    <cellStyle name="Normal 2 2 3 5 3 4 2" xfId="731" xr:uid="{00000000-0005-0000-0000-0000D8020000}"/>
    <cellStyle name="Normal 2 2 3 5 3 4_60bb M" xfId="732" xr:uid="{00000000-0005-0000-0000-0000D9020000}"/>
    <cellStyle name="Normal 2 2 3 5 3 5" xfId="733" xr:uid="{00000000-0005-0000-0000-0000DA020000}"/>
    <cellStyle name="Normal 2 2 3 5 3_4x200 M" xfId="734" xr:uid="{00000000-0005-0000-0000-0000DB020000}"/>
    <cellStyle name="Normal 2 2 3 5 4" xfId="735" xr:uid="{00000000-0005-0000-0000-0000DC020000}"/>
    <cellStyle name="Normal 2 2 3 5 4 2" xfId="736" xr:uid="{00000000-0005-0000-0000-0000DD020000}"/>
    <cellStyle name="Normal 2 2 3 5 4 2 2" xfId="737" xr:uid="{00000000-0005-0000-0000-0000DE020000}"/>
    <cellStyle name="Normal 2 2 3 5 4 2_60bb M" xfId="738" xr:uid="{00000000-0005-0000-0000-0000DF020000}"/>
    <cellStyle name="Normal 2 2 3 5 4 3" xfId="739" xr:uid="{00000000-0005-0000-0000-0000E0020000}"/>
    <cellStyle name="Normal 2 2 3 5 4 3 2" xfId="740" xr:uid="{00000000-0005-0000-0000-0000E1020000}"/>
    <cellStyle name="Normal 2 2 3 5 4 3_60bb M" xfId="741" xr:uid="{00000000-0005-0000-0000-0000E2020000}"/>
    <cellStyle name="Normal 2 2 3 5 4 4" xfId="742" xr:uid="{00000000-0005-0000-0000-0000E3020000}"/>
    <cellStyle name="Normal 2 2 3 5 4 4 2" xfId="743" xr:uid="{00000000-0005-0000-0000-0000E4020000}"/>
    <cellStyle name="Normal 2 2 3 5 4 4_60bb M" xfId="744" xr:uid="{00000000-0005-0000-0000-0000E5020000}"/>
    <cellStyle name="Normal 2 2 3 5 4 5" xfId="745" xr:uid="{00000000-0005-0000-0000-0000E6020000}"/>
    <cellStyle name="Normal 2 2 3 5 4_4x200 M" xfId="746" xr:uid="{00000000-0005-0000-0000-0000E7020000}"/>
    <cellStyle name="Normal 2 2 3 5 5" xfId="747" xr:uid="{00000000-0005-0000-0000-0000E8020000}"/>
    <cellStyle name="Normal 2 2 3 5 5 2" xfId="748" xr:uid="{00000000-0005-0000-0000-0000E9020000}"/>
    <cellStyle name="Normal 2 2 3 5 5 2 2" xfId="749" xr:uid="{00000000-0005-0000-0000-0000EA020000}"/>
    <cellStyle name="Normal 2 2 3 5 5 2_60bb M" xfId="750" xr:uid="{00000000-0005-0000-0000-0000EB020000}"/>
    <cellStyle name="Normal 2 2 3 5 5 3" xfId="751" xr:uid="{00000000-0005-0000-0000-0000EC020000}"/>
    <cellStyle name="Normal 2 2 3 5 5 3 2" xfId="752" xr:uid="{00000000-0005-0000-0000-0000ED020000}"/>
    <cellStyle name="Normal 2 2 3 5 5 3_60bb M" xfId="753" xr:uid="{00000000-0005-0000-0000-0000EE020000}"/>
    <cellStyle name="Normal 2 2 3 5 5 4" xfId="754" xr:uid="{00000000-0005-0000-0000-0000EF020000}"/>
    <cellStyle name="Normal 2 2 3 5 5 4 2" xfId="755" xr:uid="{00000000-0005-0000-0000-0000F0020000}"/>
    <cellStyle name="Normal 2 2 3 5 5 4_60bb M" xfId="756" xr:uid="{00000000-0005-0000-0000-0000F1020000}"/>
    <cellStyle name="Normal 2 2 3 5 5 5" xfId="757" xr:uid="{00000000-0005-0000-0000-0000F2020000}"/>
    <cellStyle name="Normal 2 2 3 5 5_4x200 M" xfId="758" xr:uid="{00000000-0005-0000-0000-0000F3020000}"/>
    <cellStyle name="Normal 2 2 3 5 6" xfId="759" xr:uid="{00000000-0005-0000-0000-0000F4020000}"/>
    <cellStyle name="Normal 2 2 3 5 6 2" xfId="760" xr:uid="{00000000-0005-0000-0000-0000F5020000}"/>
    <cellStyle name="Normal 2 2 3 5 6_60bb M" xfId="761" xr:uid="{00000000-0005-0000-0000-0000F6020000}"/>
    <cellStyle name="Normal 2 2 3 5 7" xfId="762" xr:uid="{00000000-0005-0000-0000-0000F7020000}"/>
    <cellStyle name="Normal 2 2 3 5 7 2" xfId="763" xr:uid="{00000000-0005-0000-0000-0000F8020000}"/>
    <cellStyle name="Normal 2 2 3 5 7_60bb M" xfId="764" xr:uid="{00000000-0005-0000-0000-0000F9020000}"/>
    <cellStyle name="Normal 2 2 3 5 8" xfId="765" xr:uid="{00000000-0005-0000-0000-0000FA020000}"/>
    <cellStyle name="Normal 2 2 3 5 8 2" xfId="766" xr:uid="{00000000-0005-0000-0000-0000FB020000}"/>
    <cellStyle name="Normal 2 2 3 5 8_60bb M" xfId="767" xr:uid="{00000000-0005-0000-0000-0000FC020000}"/>
    <cellStyle name="Normal 2 2 3 5 9" xfId="768" xr:uid="{00000000-0005-0000-0000-0000FD020000}"/>
    <cellStyle name="Normal 2 2 3 5_4x200 M" xfId="769" xr:uid="{00000000-0005-0000-0000-0000FE020000}"/>
    <cellStyle name="Normal 2 2 3 6" xfId="770" xr:uid="{00000000-0005-0000-0000-0000FF020000}"/>
    <cellStyle name="Normal 2 2 3 6 10" xfId="771" xr:uid="{00000000-0005-0000-0000-000000030000}"/>
    <cellStyle name="Normal 2 2 3 6 10 2" xfId="772" xr:uid="{00000000-0005-0000-0000-000001030000}"/>
    <cellStyle name="Normal 2 2 3 6 10_60bb M" xfId="773" xr:uid="{00000000-0005-0000-0000-000002030000}"/>
    <cellStyle name="Normal 2 2 3 6 11" xfId="774" xr:uid="{00000000-0005-0000-0000-000003030000}"/>
    <cellStyle name="Normal 2 2 3 6 11 2" xfId="775" xr:uid="{00000000-0005-0000-0000-000004030000}"/>
    <cellStyle name="Normal 2 2 3 6 11_60bb M" xfId="776" xr:uid="{00000000-0005-0000-0000-000005030000}"/>
    <cellStyle name="Normal 2 2 3 6 12" xfId="777" xr:uid="{00000000-0005-0000-0000-000006030000}"/>
    <cellStyle name="Normal 2 2 3 6 12 2" xfId="778" xr:uid="{00000000-0005-0000-0000-000007030000}"/>
    <cellStyle name="Normal 2 2 3 6 12_60bb M" xfId="779" xr:uid="{00000000-0005-0000-0000-000008030000}"/>
    <cellStyle name="Normal 2 2 3 6 13" xfId="780" xr:uid="{00000000-0005-0000-0000-000009030000}"/>
    <cellStyle name="Normal 2 2 3 6 2" xfId="781" xr:uid="{00000000-0005-0000-0000-00000A030000}"/>
    <cellStyle name="Normal 2 2 3 6 2 2" xfId="782" xr:uid="{00000000-0005-0000-0000-00000B030000}"/>
    <cellStyle name="Normal 2 2 3 6 2 2 2" xfId="783" xr:uid="{00000000-0005-0000-0000-00000C030000}"/>
    <cellStyle name="Normal 2 2 3 6 2 2_60bb M" xfId="784" xr:uid="{00000000-0005-0000-0000-00000D030000}"/>
    <cellStyle name="Normal 2 2 3 6 2 3" xfId="785" xr:uid="{00000000-0005-0000-0000-00000E030000}"/>
    <cellStyle name="Normal 2 2 3 6 2_4x200 M" xfId="786" xr:uid="{00000000-0005-0000-0000-00000F030000}"/>
    <cellStyle name="Normal 2 2 3 6 3" xfId="787" xr:uid="{00000000-0005-0000-0000-000010030000}"/>
    <cellStyle name="Normal 2 2 3 6 3 2" xfId="788" xr:uid="{00000000-0005-0000-0000-000011030000}"/>
    <cellStyle name="Normal 2 2 3 6 3 2 2" xfId="789" xr:uid="{00000000-0005-0000-0000-000012030000}"/>
    <cellStyle name="Normal 2 2 3 6 3 2_60bb M" xfId="790" xr:uid="{00000000-0005-0000-0000-000013030000}"/>
    <cellStyle name="Normal 2 2 3 6 3 3" xfId="791" xr:uid="{00000000-0005-0000-0000-000014030000}"/>
    <cellStyle name="Normal 2 2 3 6 3_4x200 M" xfId="792" xr:uid="{00000000-0005-0000-0000-000015030000}"/>
    <cellStyle name="Normal 2 2 3 6 4" xfId="793" xr:uid="{00000000-0005-0000-0000-000016030000}"/>
    <cellStyle name="Normal 2 2 3 6 4 2" xfId="794" xr:uid="{00000000-0005-0000-0000-000017030000}"/>
    <cellStyle name="Normal 2 2 3 6 4_60bb M" xfId="795" xr:uid="{00000000-0005-0000-0000-000018030000}"/>
    <cellStyle name="Normal 2 2 3 6 5" xfId="796" xr:uid="{00000000-0005-0000-0000-000019030000}"/>
    <cellStyle name="Normal 2 2 3 6 5 2" xfId="797" xr:uid="{00000000-0005-0000-0000-00001A030000}"/>
    <cellStyle name="Normal 2 2 3 6 5_60bb M" xfId="798" xr:uid="{00000000-0005-0000-0000-00001B030000}"/>
    <cellStyle name="Normal 2 2 3 6 6" xfId="799" xr:uid="{00000000-0005-0000-0000-00001C030000}"/>
    <cellStyle name="Normal 2 2 3 6 6 2" xfId="800" xr:uid="{00000000-0005-0000-0000-00001D030000}"/>
    <cellStyle name="Normal 2 2 3 6 6_60bb M" xfId="801" xr:uid="{00000000-0005-0000-0000-00001E030000}"/>
    <cellStyle name="Normal 2 2 3 6 7" xfId="802" xr:uid="{00000000-0005-0000-0000-00001F030000}"/>
    <cellStyle name="Normal 2 2 3 6 7 2" xfId="803" xr:uid="{00000000-0005-0000-0000-000020030000}"/>
    <cellStyle name="Normal 2 2 3 6 7_60bb M" xfId="804" xr:uid="{00000000-0005-0000-0000-000021030000}"/>
    <cellStyle name="Normal 2 2 3 6 8" xfId="805" xr:uid="{00000000-0005-0000-0000-000022030000}"/>
    <cellStyle name="Normal 2 2 3 6 8 2" xfId="806" xr:uid="{00000000-0005-0000-0000-000023030000}"/>
    <cellStyle name="Normal 2 2 3 6 8_60bb M" xfId="807" xr:uid="{00000000-0005-0000-0000-000024030000}"/>
    <cellStyle name="Normal 2 2 3 6 9" xfId="808" xr:uid="{00000000-0005-0000-0000-000025030000}"/>
    <cellStyle name="Normal 2 2 3 6 9 2" xfId="809" xr:uid="{00000000-0005-0000-0000-000026030000}"/>
    <cellStyle name="Normal 2 2 3 6 9_60bb M" xfId="810" xr:uid="{00000000-0005-0000-0000-000027030000}"/>
    <cellStyle name="Normal 2 2 3 6_4x200 M" xfId="811" xr:uid="{00000000-0005-0000-0000-000028030000}"/>
    <cellStyle name="Normal 2 2 3 7" xfId="812" xr:uid="{00000000-0005-0000-0000-000029030000}"/>
    <cellStyle name="Normal 2 2 3 7 2" xfId="813" xr:uid="{00000000-0005-0000-0000-00002A030000}"/>
    <cellStyle name="Normal 2 2 3 7_60bb M" xfId="814" xr:uid="{00000000-0005-0000-0000-00002B030000}"/>
    <cellStyle name="Normal 2 2 3 8" xfId="815" xr:uid="{00000000-0005-0000-0000-00002C030000}"/>
    <cellStyle name="Normal 2 2 3 8 2" xfId="816" xr:uid="{00000000-0005-0000-0000-00002D030000}"/>
    <cellStyle name="Normal 2 2 3 8_60bb M" xfId="817" xr:uid="{00000000-0005-0000-0000-00002E030000}"/>
    <cellStyle name="Normal 2 2 3 9" xfId="818" xr:uid="{00000000-0005-0000-0000-00002F030000}"/>
    <cellStyle name="Normal 2 2 3 9 2" xfId="819" xr:uid="{00000000-0005-0000-0000-000030030000}"/>
    <cellStyle name="Normal 2 2 3 9_60bb M" xfId="820" xr:uid="{00000000-0005-0000-0000-000031030000}"/>
    <cellStyle name="Normal 2 2 3_4x200 M" xfId="821" xr:uid="{00000000-0005-0000-0000-000032030000}"/>
    <cellStyle name="Normal 2 2 4" xfId="822" xr:uid="{00000000-0005-0000-0000-000033030000}"/>
    <cellStyle name="Normal 2 2 4 2" xfId="823" xr:uid="{00000000-0005-0000-0000-000034030000}"/>
    <cellStyle name="Normal 2 2 4 2 2" xfId="824" xr:uid="{00000000-0005-0000-0000-000035030000}"/>
    <cellStyle name="Normal 2 2 4 2 2 2" xfId="825" xr:uid="{00000000-0005-0000-0000-000036030000}"/>
    <cellStyle name="Normal 2 2 4 2 2_60bb M" xfId="826" xr:uid="{00000000-0005-0000-0000-000037030000}"/>
    <cellStyle name="Normal 2 2 4 2 3" xfId="827" xr:uid="{00000000-0005-0000-0000-000038030000}"/>
    <cellStyle name="Normal 2 2 4 2 3 2" xfId="828" xr:uid="{00000000-0005-0000-0000-000039030000}"/>
    <cellStyle name="Normal 2 2 4 2 3_60bb M" xfId="829" xr:uid="{00000000-0005-0000-0000-00003A030000}"/>
    <cellStyle name="Normal 2 2 4 2 4" xfId="830" xr:uid="{00000000-0005-0000-0000-00003B030000}"/>
    <cellStyle name="Normal 2 2 4 2 4 2" xfId="831" xr:uid="{00000000-0005-0000-0000-00003C030000}"/>
    <cellStyle name="Normal 2 2 4 2 4_60bb M" xfId="832" xr:uid="{00000000-0005-0000-0000-00003D030000}"/>
    <cellStyle name="Normal 2 2 4 2 5" xfId="833" xr:uid="{00000000-0005-0000-0000-00003E030000}"/>
    <cellStyle name="Normal 2 2 4 2_4x200 M" xfId="834" xr:uid="{00000000-0005-0000-0000-00003F030000}"/>
    <cellStyle name="Normal 2 2 4 3" xfId="835" xr:uid="{00000000-0005-0000-0000-000040030000}"/>
    <cellStyle name="Normal 2 2 4 3 2" xfId="836" xr:uid="{00000000-0005-0000-0000-000041030000}"/>
    <cellStyle name="Normal 2 2 4 3_60bb M" xfId="837" xr:uid="{00000000-0005-0000-0000-000042030000}"/>
    <cellStyle name="Normal 2 2 4 4" xfId="838" xr:uid="{00000000-0005-0000-0000-000043030000}"/>
    <cellStyle name="Normal 2 2 4 4 2" xfId="839" xr:uid="{00000000-0005-0000-0000-000044030000}"/>
    <cellStyle name="Normal 2 2 4 4_60bb M" xfId="840" xr:uid="{00000000-0005-0000-0000-000045030000}"/>
    <cellStyle name="Normal 2 2 4 5" xfId="841" xr:uid="{00000000-0005-0000-0000-000046030000}"/>
    <cellStyle name="Normal 2 2 4 5 2" xfId="842" xr:uid="{00000000-0005-0000-0000-000047030000}"/>
    <cellStyle name="Normal 2 2 4 5_60bb M" xfId="843" xr:uid="{00000000-0005-0000-0000-000048030000}"/>
    <cellStyle name="Normal 2 2 4 6" xfId="844" xr:uid="{00000000-0005-0000-0000-000049030000}"/>
    <cellStyle name="Normal 2 2 4_4x200 M" xfId="845" xr:uid="{00000000-0005-0000-0000-00004A030000}"/>
    <cellStyle name="Normal 2 2 5" xfId="846" xr:uid="{00000000-0005-0000-0000-00004B030000}"/>
    <cellStyle name="Normal 2 2 5 2" xfId="847" xr:uid="{00000000-0005-0000-0000-00004C030000}"/>
    <cellStyle name="Normal 2 2 5 2 10" xfId="848" xr:uid="{00000000-0005-0000-0000-00004D030000}"/>
    <cellStyle name="Normal 2 2 5 2 2" xfId="849" xr:uid="{00000000-0005-0000-0000-00004E030000}"/>
    <cellStyle name="Normal 2 2 5 2 2 2" xfId="850" xr:uid="{00000000-0005-0000-0000-00004F030000}"/>
    <cellStyle name="Normal 2 2 5 2 2 2 2" xfId="851" xr:uid="{00000000-0005-0000-0000-000050030000}"/>
    <cellStyle name="Normal 2 2 5 2 2 2_60bb M" xfId="852" xr:uid="{00000000-0005-0000-0000-000051030000}"/>
    <cellStyle name="Normal 2 2 5 2 2 3" xfId="853" xr:uid="{00000000-0005-0000-0000-000052030000}"/>
    <cellStyle name="Normal 2 2 5 2 2 3 2" xfId="854" xr:uid="{00000000-0005-0000-0000-000053030000}"/>
    <cellStyle name="Normal 2 2 5 2 2 3_60bb M" xfId="855" xr:uid="{00000000-0005-0000-0000-000054030000}"/>
    <cellStyle name="Normal 2 2 5 2 2 4" xfId="856" xr:uid="{00000000-0005-0000-0000-000055030000}"/>
    <cellStyle name="Normal 2 2 5 2 2 4 2" xfId="857" xr:uid="{00000000-0005-0000-0000-000056030000}"/>
    <cellStyle name="Normal 2 2 5 2 2 4_60bb M" xfId="858" xr:uid="{00000000-0005-0000-0000-000057030000}"/>
    <cellStyle name="Normal 2 2 5 2 2 5" xfId="859" xr:uid="{00000000-0005-0000-0000-000058030000}"/>
    <cellStyle name="Normal 2 2 5 2 2_4x200 M" xfId="860" xr:uid="{00000000-0005-0000-0000-000059030000}"/>
    <cellStyle name="Normal 2 2 5 2 3" xfId="861" xr:uid="{00000000-0005-0000-0000-00005A030000}"/>
    <cellStyle name="Normal 2 2 5 2 3 2" xfId="862" xr:uid="{00000000-0005-0000-0000-00005B030000}"/>
    <cellStyle name="Normal 2 2 5 2 3 2 2" xfId="863" xr:uid="{00000000-0005-0000-0000-00005C030000}"/>
    <cellStyle name="Normal 2 2 5 2 3 2_60bb M" xfId="864" xr:uid="{00000000-0005-0000-0000-00005D030000}"/>
    <cellStyle name="Normal 2 2 5 2 3 3" xfId="865" xr:uid="{00000000-0005-0000-0000-00005E030000}"/>
    <cellStyle name="Normal 2 2 5 2 3 3 2" xfId="866" xr:uid="{00000000-0005-0000-0000-00005F030000}"/>
    <cellStyle name="Normal 2 2 5 2 3 3_60bb M" xfId="867" xr:uid="{00000000-0005-0000-0000-000060030000}"/>
    <cellStyle name="Normal 2 2 5 2 3 4" xfId="868" xr:uid="{00000000-0005-0000-0000-000061030000}"/>
    <cellStyle name="Normal 2 2 5 2 3 4 2" xfId="869" xr:uid="{00000000-0005-0000-0000-000062030000}"/>
    <cellStyle name="Normal 2 2 5 2 3 4_60bb M" xfId="870" xr:uid="{00000000-0005-0000-0000-000063030000}"/>
    <cellStyle name="Normal 2 2 5 2 3 5" xfId="871" xr:uid="{00000000-0005-0000-0000-000064030000}"/>
    <cellStyle name="Normal 2 2 5 2 3_4x200 M" xfId="872" xr:uid="{00000000-0005-0000-0000-000065030000}"/>
    <cellStyle name="Normal 2 2 5 2 4" xfId="873" xr:uid="{00000000-0005-0000-0000-000066030000}"/>
    <cellStyle name="Normal 2 2 5 2 4 2" xfId="874" xr:uid="{00000000-0005-0000-0000-000067030000}"/>
    <cellStyle name="Normal 2 2 5 2 4_60bb M" xfId="875" xr:uid="{00000000-0005-0000-0000-000068030000}"/>
    <cellStyle name="Normal 2 2 5 2 5" xfId="876" xr:uid="{00000000-0005-0000-0000-000069030000}"/>
    <cellStyle name="Normal 2 2 5 2 5 2" xfId="877" xr:uid="{00000000-0005-0000-0000-00006A030000}"/>
    <cellStyle name="Normal 2 2 5 2 5_60bb M" xfId="878" xr:uid="{00000000-0005-0000-0000-00006B030000}"/>
    <cellStyle name="Normal 2 2 5 2 6" xfId="879" xr:uid="{00000000-0005-0000-0000-00006C030000}"/>
    <cellStyle name="Normal 2 2 5 2 6 2" xfId="880" xr:uid="{00000000-0005-0000-0000-00006D030000}"/>
    <cellStyle name="Normal 2 2 5 2 6_60bb M" xfId="881" xr:uid="{00000000-0005-0000-0000-00006E030000}"/>
    <cellStyle name="Normal 2 2 5 2 7" xfId="882" xr:uid="{00000000-0005-0000-0000-00006F030000}"/>
    <cellStyle name="Normal 2 2 5 2 8" xfId="883" xr:uid="{00000000-0005-0000-0000-000070030000}"/>
    <cellStyle name="Normal 2 2 5 2 9" xfId="884" xr:uid="{00000000-0005-0000-0000-000071030000}"/>
    <cellStyle name="Normal 2 2 5 2_4x200 M" xfId="885" xr:uid="{00000000-0005-0000-0000-000072030000}"/>
    <cellStyle name="Normal 2 2 5 3" xfId="886" xr:uid="{00000000-0005-0000-0000-000073030000}"/>
    <cellStyle name="Normal 2 2 5 3 2" xfId="887" xr:uid="{00000000-0005-0000-0000-000074030000}"/>
    <cellStyle name="Normal 2 2 5 3_60bb M" xfId="888" xr:uid="{00000000-0005-0000-0000-000075030000}"/>
    <cellStyle name="Normal 2 2 5 4" xfId="889" xr:uid="{00000000-0005-0000-0000-000076030000}"/>
    <cellStyle name="Normal 2 2 5 4 2" xfId="890" xr:uid="{00000000-0005-0000-0000-000077030000}"/>
    <cellStyle name="Normal 2 2 5 4_60bb M" xfId="891" xr:uid="{00000000-0005-0000-0000-000078030000}"/>
    <cellStyle name="Normal 2 2 5 5" xfId="892" xr:uid="{00000000-0005-0000-0000-000079030000}"/>
    <cellStyle name="Normal 2 2 5 5 2" xfId="893" xr:uid="{00000000-0005-0000-0000-00007A030000}"/>
    <cellStyle name="Normal 2 2 5 5_60bb M" xfId="894" xr:uid="{00000000-0005-0000-0000-00007B030000}"/>
    <cellStyle name="Normal 2 2 5 6" xfId="895" xr:uid="{00000000-0005-0000-0000-00007C030000}"/>
    <cellStyle name="Normal 2 2 5_4x200 M" xfId="896" xr:uid="{00000000-0005-0000-0000-00007D030000}"/>
    <cellStyle name="Normal 2 2 6" xfId="897" xr:uid="{00000000-0005-0000-0000-00007E030000}"/>
    <cellStyle name="Normal 2 2 6 2" xfId="898" xr:uid="{00000000-0005-0000-0000-00007F030000}"/>
    <cellStyle name="Normal 2 2 6 2 2" xfId="899" xr:uid="{00000000-0005-0000-0000-000080030000}"/>
    <cellStyle name="Normal 2 2 6 2_60bb M" xfId="900" xr:uid="{00000000-0005-0000-0000-000081030000}"/>
    <cellStyle name="Normal 2 2 6 3" xfId="901" xr:uid="{00000000-0005-0000-0000-000082030000}"/>
    <cellStyle name="Normal 2 2 6 3 2" xfId="902" xr:uid="{00000000-0005-0000-0000-000083030000}"/>
    <cellStyle name="Normal 2 2 6 3_60bb M" xfId="903" xr:uid="{00000000-0005-0000-0000-000084030000}"/>
    <cellStyle name="Normal 2 2 6 4" xfId="904" xr:uid="{00000000-0005-0000-0000-000085030000}"/>
    <cellStyle name="Normal 2 2 6 4 2" xfId="905" xr:uid="{00000000-0005-0000-0000-000086030000}"/>
    <cellStyle name="Normal 2 2 6 4_60bb M" xfId="906" xr:uid="{00000000-0005-0000-0000-000087030000}"/>
    <cellStyle name="Normal 2 2 6 5" xfId="907" xr:uid="{00000000-0005-0000-0000-000088030000}"/>
    <cellStyle name="Normal 2 2 6_4x200 M" xfId="908" xr:uid="{00000000-0005-0000-0000-000089030000}"/>
    <cellStyle name="Normal 2 2 7" xfId="909" xr:uid="{00000000-0005-0000-0000-00008A030000}"/>
    <cellStyle name="Normal 2 2 7 2" xfId="910" xr:uid="{00000000-0005-0000-0000-00008B030000}"/>
    <cellStyle name="Normal 2 2 7 2 2" xfId="911" xr:uid="{00000000-0005-0000-0000-00008C030000}"/>
    <cellStyle name="Normal 2 2 7 2_60bb M" xfId="912" xr:uid="{00000000-0005-0000-0000-00008D030000}"/>
    <cellStyle name="Normal 2 2 7 3" xfId="913" xr:uid="{00000000-0005-0000-0000-00008E030000}"/>
    <cellStyle name="Normal 2 2 7 3 2" xfId="914" xr:uid="{00000000-0005-0000-0000-00008F030000}"/>
    <cellStyle name="Normal 2 2 7 3_60bb M" xfId="915" xr:uid="{00000000-0005-0000-0000-000090030000}"/>
    <cellStyle name="Normal 2 2 7 4" xfId="916" xr:uid="{00000000-0005-0000-0000-000091030000}"/>
    <cellStyle name="Normal 2 2 7 4 2" xfId="917" xr:uid="{00000000-0005-0000-0000-000092030000}"/>
    <cellStyle name="Normal 2 2 7 4_60bb M" xfId="918" xr:uid="{00000000-0005-0000-0000-000093030000}"/>
    <cellStyle name="Normal 2 2 7 5" xfId="919" xr:uid="{00000000-0005-0000-0000-000094030000}"/>
    <cellStyle name="Normal 2 2 7_4x200 M" xfId="920" xr:uid="{00000000-0005-0000-0000-000095030000}"/>
    <cellStyle name="Normal 2 2 8" xfId="921" xr:uid="{00000000-0005-0000-0000-000096030000}"/>
    <cellStyle name="Normal 2 2 8 2" xfId="922" xr:uid="{00000000-0005-0000-0000-000097030000}"/>
    <cellStyle name="Normal 2 2 8 2 2" xfId="923" xr:uid="{00000000-0005-0000-0000-000098030000}"/>
    <cellStyle name="Normal 2 2 8 2_60bb M" xfId="924" xr:uid="{00000000-0005-0000-0000-000099030000}"/>
    <cellStyle name="Normal 2 2 8 3" xfId="925" xr:uid="{00000000-0005-0000-0000-00009A030000}"/>
    <cellStyle name="Normal 2 2 8 3 2" xfId="926" xr:uid="{00000000-0005-0000-0000-00009B030000}"/>
    <cellStyle name="Normal 2 2 8 3_60bb M" xfId="927" xr:uid="{00000000-0005-0000-0000-00009C030000}"/>
    <cellStyle name="Normal 2 2 8 4" xfId="928" xr:uid="{00000000-0005-0000-0000-00009D030000}"/>
    <cellStyle name="Normal 2 2 8 4 2" xfId="929" xr:uid="{00000000-0005-0000-0000-00009E030000}"/>
    <cellStyle name="Normal 2 2 8 4_60bb M" xfId="930" xr:uid="{00000000-0005-0000-0000-00009F030000}"/>
    <cellStyle name="Normal 2 2 8 5" xfId="931" xr:uid="{00000000-0005-0000-0000-0000A0030000}"/>
    <cellStyle name="Normal 2 2 8_4x200 M" xfId="932" xr:uid="{00000000-0005-0000-0000-0000A1030000}"/>
    <cellStyle name="Normal 2 2 9" xfId="933" xr:uid="{00000000-0005-0000-0000-0000A2030000}"/>
    <cellStyle name="Normal 2 2 9 2" xfId="934" xr:uid="{00000000-0005-0000-0000-0000A3030000}"/>
    <cellStyle name="Normal 2 2 9_60bb M" xfId="935" xr:uid="{00000000-0005-0000-0000-0000A4030000}"/>
    <cellStyle name="Normal 2 2_4x200 M" xfId="936" xr:uid="{00000000-0005-0000-0000-0000A5030000}"/>
    <cellStyle name="Normal 2 3" xfId="937" xr:uid="{00000000-0005-0000-0000-0000A6030000}"/>
    <cellStyle name="Normal 2 4" xfId="938" xr:uid="{00000000-0005-0000-0000-0000A7030000}"/>
    <cellStyle name="Normal 2 4 2" xfId="939" xr:uid="{00000000-0005-0000-0000-0000A8030000}"/>
    <cellStyle name="Normal 2 4 3" xfId="940" xr:uid="{00000000-0005-0000-0000-0000A9030000}"/>
    <cellStyle name="Normal 2 4 3 2" xfId="941" xr:uid="{00000000-0005-0000-0000-0000AA030000}"/>
    <cellStyle name="Normal 2 4 3 3" xfId="942" xr:uid="{00000000-0005-0000-0000-0000AB030000}"/>
    <cellStyle name="Normal 2 4 3 4" xfId="943" xr:uid="{00000000-0005-0000-0000-0000AC030000}"/>
    <cellStyle name="Normal 2 4 3_4x200 V" xfId="944" xr:uid="{00000000-0005-0000-0000-0000AD030000}"/>
    <cellStyle name="Normal 2 4_4x200 V" xfId="945" xr:uid="{00000000-0005-0000-0000-0000AE030000}"/>
    <cellStyle name="Normal 2 5" xfId="946" xr:uid="{00000000-0005-0000-0000-0000AF030000}"/>
    <cellStyle name="Normal 2 6" xfId="947" xr:uid="{00000000-0005-0000-0000-0000B0030000}"/>
    <cellStyle name="Normal 2 7" xfId="948" xr:uid="{00000000-0005-0000-0000-0000B1030000}"/>
    <cellStyle name="Normal 2 7 2" xfId="949" xr:uid="{00000000-0005-0000-0000-0000B2030000}"/>
    <cellStyle name="Normal 2 7 3" xfId="950" xr:uid="{00000000-0005-0000-0000-0000B3030000}"/>
    <cellStyle name="Normal 2 7 4" xfId="951" xr:uid="{00000000-0005-0000-0000-0000B4030000}"/>
    <cellStyle name="Normal 2 7_DALYVIAI" xfId="952" xr:uid="{00000000-0005-0000-0000-0000B5030000}"/>
    <cellStyle name="Normal 2 8" xfId="953" xr:uid="{00000000-0005-0000-0000-0000B6030000}"/>
    <cellStyle name="Normal 2 9" xfId="954" xr:uid="{00000000-0005-0000-0000-0000B7030000}"/>
    <cellStyle name="Normal 2_4x200 V" xfId="955" xr:uid="{00000000-0005-0000-0000-0000B8030000}"/>
    <cellStyle name="Normal 20" xfId="956" xr:uid="{00000000-0005-0000-0000-0000B9030000}"/>
    <cellStyle name="Normal 20 2" xfId="957" xr:uid="{00000000-0005-0000-0000-0000BA030000}"/>
    <cellStyle name="Normal 20 2 2" xfId="958" xr:uid="{00000000-0005-0000-0000-0000BB030000}"/>
    <cellStyle name="Normal 20 2 2 2" xfId="959" xr:uid="{00000000-0005-0000-0000-0000BC030000}"/>
    <cellStyle name="Normal 20 2 2 3" xfId="960" xr:uid="{00000000-0005-0000-0000-0000BD030000}"/>
    <cellStyle name="Normal 20 2 2 4" xfId="961" xr:uid="{00000000-0005-0000-0000-0000BE030000}"/>
    <cellStyle name="Normal 20 2 2 5" xfId="962" xr:uid="{00000000-0005-0000-0000-0000BF030000}"/>
    <cellStyle name="Normal 20 2 2_4x200 M" xfId="963" xr:uid="{00000000-0005-0000-0000-0000C0030000}"/>
    <cellStyle name="Normal 20 2 3" xfId="964" xr:uid="{00000000-0005-0000-0000-0000C1030000}"/>
    <cellStyle name="Normal 20 2 4" xfId="965" xr:uid="{00000000-0005-0000-0000-0000C2030000}"/>
    <cellStyle name="Normal 20 2 4 2" xfId="966" xr:uid="{00000000-0005-0000-0000-0000C3030000}"/>
    <cellStyle name="Normal 20 2 4_60bb M" xfId="967" xr:uid="{00000000-0005-0000-0000-0000C4030000}"/>
    <cellStyle name="Normal 20 2 5" xfId="968" xr:uid="{00000000-0005-0000-0000-0000C5030000}"/>
    <cellStyle name="Normal 20 2 5 2" xfId="969" xr:uid="{00000000-0005-0000-0000-0000C6030000}"/>
    <cellStyle name="Normal 20 2 5_60bb M" xfId="970" xr:uid="{00000000-0005-0000-0000-0000C7030000}"/>
    <cellStyle name="Normal 20 2_DALYVIAI" xfId="971" xr:uid="{00000000-0005-0000-0000-0000C8030000}"/>
    <cellStyle name="Normal 20 3" xfId="972" xr:uid="{00000000-0005-0000-0000-0000C9030000}"/>
    <cellStyle name="Normal 20 3 2" xfId="973" xr:uid="{00000000-0005-0000-0000-0000CA030000}"/>
    <cellStyle name="Normal 20 3 2 2" xfId="974" xr:uid="{00000000-0005-0000-0000-0000CB030000}"/>
    <cellStyle name="Normal 20 3 2_60bb M" xfId="975" xr:uid="{00000000-0005-0000-0000-0000CC030000}"/>
    <cellStyle name="Normal 20 3 3" xfId="976" xr:uid="{00000000-0005-0000-0000-0000CD030000}"/>
    <cellStyle name="Normal 20 3 3 2" xfId="977" xr:uid="{00000000-0005-0000-0000-0000CE030000}"/>
    <cellStyle name="Normal 20 3 3_60bb M" xfId="978" xr:uid="{00000000-0005-0000-0000-0000CF030000}"/>
    <cellStyle name="Normal 20 3 4" xfId="979" xr:uid="{00000000-0005-0000-0000-0000D0030000}"/>
    <cellStyle name="Normal 20 3 4 2" xfId="980" xr:uid="{00000000-0005-0000-0000-0000D1030000}"/>
    <cellStyle name="Normal 20 3 4_60bb M" xfId="981" xr:uid="{00000000-0005-0000-0000-0000D2030000}"/>
    <cellStyle name="Normal 20 3_DALYVIAI" xfId="982" xr:uid="{00000000-0005-0000-0000-0000D3030000}"/>
    <cellStyle name="Normal 20 4" xfId="983" xr:uid="{00000000-0005-0000-0000-0000D4030000}"/>
    <cellStyle name="Normal 20 5" xfId="984" xr:uid="{00000000-0005-0000-0000-0000D5030000}"/>
    <cellStyle name="Normal 20 6" xfId="985" xr:uid="{00000000-0005-0000-0000-0000D6030000}"/>
    <cellStyle name="Normal 20_4x200 M" xfId="986" xr:uid="{00000000-0005-0000-0000-0000D7030000}"/>
    <cellStyle name="Normal 21" xfId="987" xr:uid="{00000000-0005-0000-0000-0000D8030000}"/>
    <cellStyle name="Normal 21 2" xfId="988" xr:uid="{00000000-0005-0000-0000-0000D9030000}"/>
    <cellStyle name="Normal 21 2 2" xfId="989" xr:uid="{00000000-0005-0000-0000-0000DA030000}"/>
    <cellStyle name="Normal 21 2 2 2" xfId="990" xr:uid="{00000000-0005-0000-0000-0000DB030000}"/>
    <cellStyle name="Normal 21 2 2 3" xfId="991" xr:uid="{00000000-0005-0000-0000-0000DC030000}"/>
    <cellStyle name="Normal 21 2 2 4" xfId="992" xr:uid="{00000000-0005-0000-0000-0000DD030000}"/>
    <cellStyle name="Normal 21 2 2_4x200 V" xfId="993" xr:uid="{00000000-0005-0000-0000-0000DE030000}"/>
    <cellStyle name="Normal 21 2 3" xfId="994" xr:uid="{00000000-0005-0000-0000-0000DF030000}"/>
    <cellStyle name="Normal 21 2 4" xfId="995" xr:uid="{00000000-0005-0000-0000-0000E0030000}"/>
    <cellStyle name="Normal 21 2 5" xfId="996" xr:uid="{00000000-0005-0000-0000-0000E1030000}"/>
    <cellStyle name="Normal 21 2_DALYVIAI" xfId="997" xr:uid="{00000000-0005-0000-0000-0000E2030000}"/>
    <cellStyle name="Normal 21 3" xfId="998" xr:uid="{00000000-0005-0000-0000-0000E3030000}"/>
    <cellStyle name="Normal 21 3 2" xfId="999" xr:uid="{00000000-0005-0000-0000-0000E4030000}"/>
    <cellStyle name="Normal 21 3 3" xfId="1000" xr:uid="{00000000-0005-0000-0000-0000E5030000}"/>
    <cellStyle name="Normal 21 3 4" xfId="1001" xr:uid="{00000000-0005-0000-0000-0000E6030000}"/>
    <cellStyle name="Normal 21 3_DALYVIAI" xfId="1002" xr:uid="{00000000-0005-0000-0000-0000E7030000}"/>
    <cellStyle name="Normal 21 4" xfId="1003" xr:uid="{00000000-0005-0000-0000-0000E8030000}"/>
    <cellStyle name="Normal 21 5" xfId="1004" xr:uid="{00000000-0005-0000-0000-0000E9030000}"/>
    <cellStyle name="Normal 21_4x200 V" xfId="1005" xr:uid="{00000000-0005-0000-0000-0000EA030000}"/>
    <cellStyle name="Normal 22" xfId="1006" xr:uid="{00000000-0005-0000-0000-0000EB030000}"/>
    <cellStyle name="Normal 22 2" xfId="1007" xr:uid="{00000000-0005-0000-0000-0000EC030000}"/>
    <cellStyle name="Normal 22 2 2" xfId="1008" xr:uid="{00000000-0005-0000-0000-0000ED030000}"/>
    <cellStyle name="Normal 22 2 2 2" xfId="1009" xr:uid="{00000000-0005-0000-0000-0000EE030000}"/>
    <cellStyle name="Normal 22 2 2 3" xfId="1010" xr:uid="{00000000-0005-0000-0000-0000EF030000}"/>
    <cellStyle name="Normal 22 2 2 4" xfId="1011" xr:uid="{00000000-0005-0000-0000-0000F0030000}"/>
    <cellStyle name="Normal 22 2 2 5" xfId="1012" xr:uid="{00000000-0005-0000-0000-0000F1030000}"/>
    <cellStyle name="Normal 22 2 2_4x200 M" xfId="1013" xr:uid="{00000000-0005-0000-0000-0000F2030000}"/>
    <cellStyle name="Normal 22 2 3" xfId="1014" xr:uid="{00000000-0005-0000-0000-0000F3030000}"/>
    <cellStyle name="Normal 22 2 4" xfId="1015" xr:uid="{00000000-0005-0000-0000-0000F4030000}"/>
    <cellStyle name="Normal 22 2 4 2" xfId="1016" xr:uid="{00000000-0005-0000-0000-0000F5030000}"/>
    <cellStyle name="Normal 22 2 4_60bb M" xfId="1017" xr:uid="{00000000-0005-0000-0000-0000F6030000}"/>
    <cellStyle name="Normal 22 2 5" xfId="1018" xr:uid="{00000000-0005-0000-0000-0000F7030000}"/>
    <cellStyle name="Normal 22 2 5 2" xfId="1019" xr:uid="{00000000-0005-0000-0000-0000F8030000}"/>
    <cellStyle name="Normal 22 2 5_60bb M" xfId="1020" xr:uid="{00000000-0005-0000-0000-0000F9030000}"/>
    <cellStyle name="Normal 22 2_DALYVIAI" xfId="1021" xr:uid="{00000000-0005-0000-0000-0000FA030000}"/>
    <cellStyle name="Normal 22 3" xfId="1022" xr:uid="{00000000-0005-0000-0000-0000FB030000}"/>
    <cellStyle name="Normal 22 3 2" xfId="1023" xr:uid="{00000000-0005-0000-0000-0000FC030000}"/>
    <cellStyle name="Normal 22 3 2 2" xfId="1024" xr:uid="{00000000-0005-0000-0000-0000FD030000}"/>
    <cellStyle name="Normal 22 3 2_60bb M" xfId="1025" xr:uid="{00000000-0005-0000-0000-0000FE030000}"/>
    <cellStyle name="Normal 22 3 3" xfId="1026" xr:uid="{00000000-0005-0000-0000-0000FF030000}"/>
    <cellStyle name="Normal 22 3 3 2" xfId="1027" xr:uid="{00000000-0005-0000-0000-000000040000}"/>
    <cellStyle name="Normal 22 3 3_60bb M" xfId="1028" xr:uid="{00000000-0005-0000-0000-000001040000}"/>
    <cellStyle name="Normal 22 3 4" xfId="1029" xr:uid="{00000000-0005-0000-0000-000002040000}"/>
    <cellStyle name="Normal 22 3 4 2" xfId="1030" xr:uid="{00000000-0005-0000-0000-000003040000}"/>
    <cellStyle name="Normal 22 3 4_60bb M" xfId="1031" xr:uid="{00000000-0005-0000-0000-000004040000}"/>
    <cellStyle name="Normal 22 3_DALYVIAI" xfId="1032" xr:uid="{00000000-0005-0000-0000-000005040000}"/>
    <cellStyle name="Normal 22 4" xfId="1033" xr:uid="{00000000-0005-0000-0000-000006040000}"/>
    <cellStyle name="Normal 22 5" xfId="1034" xr:uid="{00000000-0005-0000-0000-000007040000}"/>
    <cellStyle name="Normal 22 6" xfId="1035" xr:uid="{00000000-0005-0000-0000-000008040000}"/>
    <cellStyle name="Normal 22_4x200 M" xfId="1036" xr:uid="{00000000-0005-0000-0000-000009040000}"/>
    <cellStyle name="Normal 23" xfId="1037" xr:uid="{00000000-0005-0000-0000-00000A040000}"/>
    <cellStyle name="Normal 23 2" xfId="1038" xr:uid="{00000000-0005-0000-0000-00000B040000}"/>
    <cellStyle name="Normal 23 3" xfId="1039" xr:uid="{00000000-0005-0000-0000-00000C040000}"/>
    <cellStyle name="Normal 24" xfId="1040" xr:uid="{00000000-0005-0000-0000-00000D040000}"/>
    <cellStyle name="Normal 24 2" xfId="1041" xr:uid="{00000000-0005-0000-0000-00000E040000}"/>
    <cellStyle name="Normal 24 3" xfId="1042" xr:uid="{00000000-0005-0000-0000-00000F040000}"/>
    <cellStyle name="Normal 24 4" xfId="1043" xr:uid="{00000000-0005-0000-0000-000010040000}"/>
    <cellStyle name="Normal 24 5" xfId="1044" xr:uid="{00000000-0005-0000-0000-000011040000}"/>
    <cellStyle name="Normal 24_DALYVIAI" xfId="1045" xr:uid="{00000000-0005-0000-0000-000012040000}"/>
    <cellStyle name="Normal 25" xfId="1046" xr:uid="{00000000-0005-0000-0000-000013040000}"/>
    <cellStyle name="Normal 25 2" xfId="1047" xr:uid="{00000000-0005-0000-0000-000014040000}"/>
    <cellStyle name="Normal 25 2 2" xfId="1048" xr:uid="{00000000-0005-0000-0000-000015040000}"/>
    <cellStyle name="Normal 25 2_60bb M" xfId="1049" xr:uid="{00000000-0005-0000-0000-000016040000}"/>
    <cellStyle name="Normal 25 3" xfId="1050" xr:uid="{00000000-0005-0000-0000-000017040000}"/>
    <cellStyle name="Normal 25 3 2" xfId="1051" xr:uid="{00000000-0005-0000-0000-000018040000}"/>
    <cellStyle name="Normal 25 3_60bb M" xfId="1052" xr:uid="{00000000-0005-0000-0000-000019040000}"/>
    <cellStyle name="Normal 25 4" xfId="1053" xr:uid="{00000000-0005-0000-0000-00001A040000}"/>
    <cellStyle name="Normal 25_4x200 M" xfId="1054" xr:uid="{00000000-0005-0000-0000-00001B040000}"/>
    <cellStyle name="Normal 26" xfId="1055" xr:uid="{00000000-0005-0000-0000-00001C040000}"/>
    <cellStyle name="Normal 26 2" xfId="1056" xr:uid="{00000000-0005-0000-0000-00001D040000}"/>
    <cellStyle name="Normal 26 3" xfId="1057" xr:uid="{00000000-0005-0000-0000-00001E040000}"/>
    <cellStyle name="Normal 26 4" xfId="1058" xr:uid="{00000000-0005-0000-0000-00001F040000}"/>
    <cellStyle name="Normal 26_DALYVIAI" xfId="1059" xr:uid="{00000000-0005-0000-0000-000020040000}"/>
    <cellStyle name="Normal 27" xfId="1060" xr:uid="{00000000-0005-0000-0000-000021040000}"/>
    <cellStyle name="Normal 28" xfId="1061" xr:uid="{00000000-0005-0000-0000-000022040000}"/>
    <cellStyle name="Normal 29" xfId="1062" xr:uid="{00000000-0005-0000-0000-000023040000}"/>
    <cellStyle name="Normal 3" xfId="1063" xr:uid="{00000000-0005-0000-0000-000024040000}"/>
    <cellStyle name="Normal 3 10" xfId="1064" xr:uid="{00000000-0005-0000-0000-000025040000}"/>
    <cellStyle name="Normal 3 11" xfId="1065" xr:uid="{00000000-0005-0000-0000-000026040000}"/>
    <cellStyle name="Normal 3 12" xfId="1066" xr:uid="{00000000-0005-0000-0000-000027040000}"/>
    <cellStyle name="Normal 3 12 2" xfId="1067" xr:uid="{00000000-0005-0000-0000-000028040000}"/>
    <cellStyle name="Normal 3 12 3" xfId="1068" xr:uid="{00000000-0005-0000-0000-000029040000}"/>
    <cellStyle name="Normal 3 12 4" xfId="1069" xr:uid="{00000000-0005-0000-0000-00002A040000}"/>
    <cellStyle name="Normal 3 12_DALYVIAI" xfId="1070" xr:uid="{00000000-0005-0000-0000-00002B040000}"/>
    <cellStyle name="Normal 3 13" xfId="1071" xr:uid="{00000000-0005-0000-0000-00002C040000}"/>
    <cellStyle name="Normal 3 14" xfId="1072" xr:uid="{00000000-0005-0000-0000-00002D040000}"/>
    <cellStyle name="Normal 3 15" xfId="1073" xr:uid="{00000000-0005-0000-0000-00002E040000}"/>
    <cellStyle name="Normal 3 2" xfId="1074" xr:uid="{00000000-0005-0000-0000-00002F040000}"/>
    <cellStyle name="Normal 3 3" xfId="1075" xr:uid="{00000000-0005-0000-0000-000030040000}"/>
    <cellStyle name="Normal 3 3 2" xfId="1076" xr:uid="{00000000-0005-0000-0000-000031040000}"/>
    <cellStyle name="Normal 3 3 3" xfId="1077" xr:uid="{00000000-0005-0000-0000-000032040000}"/>
    <cellStyle name="Normal 3 3_4x200 V" xfId="1078" xr:uid="{00000000-0005-0000-0000-000033040000}"/>
    <cellStyle name="Normal 3 4" xfId="1079" xr:uid="{00000000-0005-0000-0000-000034040000}"/>
    <cellStyle name="Normal 3 4 2" xfId="1080" xr:uid="{00000000-0005-0000-0000-000035040000}"/>
    <cellStyle name="Normal 3 4 3" xfId="1081" xr:uid="{00000000-0005-0000-0000-000036040000}"/>
    <cellStyle name="Normal 3 4_4x200 V" xfId="1082" xr:uid="{00000000-0005-0000-0000-000037040000}"/>
    <cellStyle name="Normal 3 5" xfId="1083" xr:uid="{00000000-0005-0000-0000-000038040000}"/>
    <cellStyle name="Normal 3 5 2" xfId="1084" xr:uid="{00000000-0005-0000-0000-000039040000}"/>
    <cellStyle name="Normal 3 5_4x200 V" xfId="1085" xr:uid="{00000000-0005-0000-0000-00003A040000}"/>
    <cellStyle name="Normal 3 6" xfId="1086" xr:uid="{00000000-0005-0000-0000-00003B040000}"/>
    <cellStyle name="Normal 3 7" xfId="1087" xr:uid="{00000000-0005-0000-0000-00003C040000}"/>
    <cellStyle name="Normal 3 8" xfId="1088" xr:uid="{00000000-0005-0000-0000-00003D040000}"/>
    <cellStyle name="Normal 3 8 2" xfId="1089" xr:uid="{00000000-0005-0000-0000-00003E040000}"/>
    <cellStyle name="Normal 3 8_4x200 V" xfId="1090" xr:uid="{00000000-0005-0000-0000-00003F040000}"/>
    <cellStyle name="Normal 3 9" xfId="1091" xr:uid="{00000000-0005-0000-0000-000040040000}"/>
    <cellStyle name="Normal 3 9 2" xfId="1092" xr:uid="{00000000-0005-0000-0000-000041040000}"/>
    <cellStyle name="Normal 3 9_4x200 V" xfId="1093" xr:uid="{00000000-0005-0000-0000-000042040000}"/>
    <cellStyle name="Normal 3_100 M" xfId="1094" xr:uid="{00000000-0005-0000-0000-000043040000}"/>
    <cellStyle name="Normal 30" xfId="1095" xr:uid="{00000000-0005-0000-0000-000044040000}"/>
    <cellStyle name="Normal 31" xfId="1096" xr:uid="{00000000-0005-0000-0000-000045040000}"/>
    <cellStyle name="Normal 32" xfId="2" xr:uid="{00000000-0005-0000-0000-000046040000}"/>
    <cellStyle name="Normal 32 2" xfId="1097" xr:uid="{00000000-0005-0000-0000-000047040000}"/>
    <cellStyle name="Normal 32 2 2" xfId="1098" xr:uid="{00000000-0005-0000-0000-000048040000}"/>
    <cellStyle name="Normal 32 3" xfId="1099" xr:uid="{00000000-0005-0000-0000-000049040000}"/>
    <cellStyle name="Normal 32 3 2" xfId="1100" xr:uid="{00000000-0005-0000-0000-00004A040000}"/>
    <cellStyle name="Normal 32 4" xfId="1101" xr:uid="{00000000-0005-0000-0000-00004B040000}"/>
    <cellStyle name="Normal 32 5" xfId="5" xr:uid="{00000000-0005-0000-0000-00004C040000}"/>
    <cellStyle name="Normal 32_3000 M" xfId="1102" xr:uid="{00000000-0005-0000-0000-00004D040000}"/>
    <cellStyle name="Normal 33" xfId="1103" xr:uid="{00000000-0005-0000-0000-00004E040000}"/>
    <cellStyle name="Normal 33 2" xfId="1104" xr:uid="{00000000-0005-0000-0000-00004F040000}"/>
    <cellStyle name="Normal 34" xfId="1105" xr:uid="{00000000-0005-0000-0000-000050040000}"/>
    <cellStyle name="Normal 35" xfId="1106" xr:uid="{00000000-0005-0000-0000-000051040000}"/>
    <cellStyle name="Normal 35 2" xfId="1107" xr:uid="{00000000-0005-0000-0000-000052040000}"/>
    <cellStyle name="Normal 35 2 2" xfId="1108" xr:uid="{00000000-0005-0000-0000-000053040000}"/>
    <cellStyle name="Normal 36" xfId="1109" xr:uid="{00000000-0005-0000-0000-000054040000}"/>
    <cellStyle name="Normal 37" xfId="1110" xr:uid="{00000000-0005-0000-0000-000055040000}"/>
    <cellStyle name="Normal 38" xfId="1111" xr:uid="{00000000-0005-0000-0000-000056040000}"/>
    <cellStyle name="Normal 4" xfId="1112" xr:uid="{00000000-0005-0000-0000-000057040000}"/>
    <cellStyle name="Normal 4 10" xfId="1113" xr:uid="{00000000-0005-0000-0000-000058040000}"/>
    <cellStyle name="Normal 4 11" xfId="1114" xr:uid="{00000000-0005-0000-0000-000059040000}"/>
    <cellStyle name="Normal 4 11 2" xfId="1115" xr:uid="{00000000-0005-0000-0000-00005A040000}"/>
    <cellStyle name="Normal 4 11 2 2" xfId="1116" xr:uid="{00000000-0005-0000-0000-00005B040000}"/>
    <cellStyle name="Normal 4 11 2_60bb M" xfId="1117" xr:uid="{00000000-0005-0000-0000-00005C040000}"/>
    <cellStyle name="Normal 4 11 3" xfId="1118" xr:uid="{00000000-0005-0000-0000-00005D040000}"/>
    <cellStyle name="Normal 4 11 3 2" xfId="1119" xr:uid="{00000000-0005-0000-0000-00005E040000}"/>
    <cellStyle name="Normal 4 11 3_60bb M" xfId="1120" xr:uid="{00000000-0005-0000-0000-00005F040000}"/>
    <cellStyle name="Normal 4 11 4" xfId="1121" xr:uid="{00000000-0005-0000-0000-000060040000}"/>
    <cellStyle name="Normal 4 11 4 2" xfId="1122" xr:uid="{00000000-0005-0000-0000-000061040000}"/>
    <cellStyle name="Normal 4 11 4_60bb M" xfId="1123" xr:uid="{00000000-0005-0000-0000-000062040000}"/>
    <cellStyle name="Normal 4 11_DALYVIAI" xfId="1124" xr:uid="{00000000-0005-0000-0000-000063040000}"/>
    <cellStyle name="Normal 4 12" xfId="1125" xr:uid="{00000000-0005-0000-0000-000064040000}"/>
    <cellStyle name="Normal 4 13" xfId="1126" xr:uid="{00000000-0005-0000-0000-000065040000}"/>
    <cellStyle name="Normal 4 14" xfId="1127" xr:uid="{00000000-0005-0000-0000-000066040000}"/>
    <cellStyle name="Normal 4 15" xfId="1128" xr:uid="{00000000-0005-0000-0000-000067040000}"/>
    <cellStyle name="Normal 4 2" xfId="1129" xr:uid="{00000000-0005-0000-0000-000068040000}"/>
    <cellStyle name="Normal 4 2 10" xfId="1130" xr:uid="{00000000-0005-0000-0000-000069040000}"/>
    <cellStyle name="Normal 4 2 2" xfId="1131" xr:uid="{00000000-0005-0000-0000-00006A040000}"/>
    <cellStyle name="Normal 4 2 2 2" xfId="1132" xr:uid="{00000000-0005-0000-0000-00006B040000}"/>
    <cellStyle name="Normal 4 2 2 2 2" xfId="1133" xr:uid="{00000000-0005-0000-0000-00006C040000}"/>
    <cellStyle name="Normal 4 2 2 2_60bb M" xfId="1134" xr:uid="{00000000-0005-0000-0000-00006D040000}"/>
    <cellStyle name="Normal 4 2 2 3" xfId="1135" xr:uid="{00000000-0005-0000-0000-00006E040000}"/>
    <cellStyle name="Normal 4 2 2 3 2" xfId="1136" xr:uid="{00000000-0005-0000-0000-00006F040000}"/>
    <cellStyle name="Normal 4 2 2 3_60bb M" xfId="1137" xr:uid="{00000000-0005-0000-0000-000070040000}"/>
    <cellStyle name="Normal 4 2 2 4" xfId="1138" xr:uid="{00000000-0005-0000-0000-000071040000}"/>
    <cellStyle name="Normal 4 2 2 4 2" xfId="1139" xr:uid="{00000000-0005-0000-0000-000072040000}"/>
    <cellStyle name="Normal 4 2 2 4_60bb M" xfId="1140" xr:uid="{00000000-0005-0000-0000-000073040000}"/>
    <cellStyle name="Normal 4 2 2 5" xfId="1141" xr:uid="{00000000-0005-0000-0000-000074040000}"/>
    <cellStyle name="Normal 4 2 2_4x200 M" xfId="1142" xr:uid="{00000000-0005-0000-0000-000075040000}"/>
    <cellStyle name="Normal 4 2 3" xfId="1143" xr:uid="{00000000-0005-0000-0000-000076040000}"/>
    <cellStyle name="Normal 4 2 3 2" xfId="1144" xr:uid="{00000000-0005-0000-0000-000077040000}"/>
    <cellStyle name="Normal 4 2 3 2 2" xfId="1145" xr:uid="{00000000-0005-0000-0000-000078040000}"/>
    <cellStyle name="Normal 4 2 3 2_60bb M" xfId="1146" xr:uid="{00000000-0005-0000-0000-000079040000}"/>
    <cellStyle name="Normal 4 2 3 3" xfId="1147" xr:uid="{00000000-0005-0000-0000-00007A040000}"/>
    <cellStyle name="Normal 4 2 3 3 2" xfId="1148" xr:uid="{00000000-0005-0000-0000-00007B040000}"/>
    <cellStyle name="Normal 4 2 3 3_60bb M" xfId="1149" xr:uid="{00000000-0005-0000-0000-00007C040000}"/>
    <cellStyle name="Normal 4 2 3 4" xfId="1150" xr:uid="{00000000-0005-0000-0000-00007D040000}"/>
    <cellStyle name="Normal 4 2 3 4 2" xfId="1151" xr:uid="{00000000-0005-0000-0000-00007E040000}"/>
    <cellStyle name="Normal 4 2 3 4_60bb M" xfId="1152" xr:uid="{00000000-0005-0000-0000-00007F040000}"/>
    <cellStyle name="Normal 4 2 3 5" xfId="1153" xr:uid="{00000000-0005-0000-0000-000080040000}"/>
    <cellStyle name="Normal 4 2 3_4x200 M" xfId="1154" xr:uid="{00000000-0005-0000-0000-000081040000}"/>
    <cellStyle name="Normal 4 2 4" xfId="1155" xr:uid="{00000000-0005-0000-0000-000082040000}"/>
    <cellStyle name="Normal 4 2 4 2" xfId="1156" xr:uid="{00000000-0005-0000-0000-000083040000}"/>
    <cellStyle name="Normal 4 2 4_60bb M" xfId="1157" xr:uid="{00000000-0005-0000-0000-000084040000}"/>
    <cellStyle name="Normal 4 2 5" xfId="1158" xr:uid="{00000000-0005-0000-0000-000085040000}"/>
    <cellStyle name="Normal 4 2 5 2" xfId="1159" xr:uid="{00000000-0005-0000-0000-000086040000}"/>
    <cellStyle name="Normal 4 2 5_60bb M" xfId="1160" xr:uid="{00000000-0005-0000-0000-000087040000}"/>
    <cellStyle name="Normal 4 2 6" xfId="1161" xr:uid="{00000000-0005-0000-0000-000088040000}"/>
    <cellStyle name="Normal 4 2 6 2" xfId="1162" xr:uid="{00000000-0005-0000-0000-000089040000}"/>
    <cellStyle name="Normal 4 2 6_60bb M" xfId="1163" xr:uid="{00000000-0005-0000-0000-00008A040000}"/>
    <cellStyle name="Normal 4 2 7" xfId="1164" xr:uid="{00000000-0005-0000-0000-00008B040000}"/>
    <cellStyle name="Normal 4 2 8" xfId="1165" xr:uid="{00000000-0005-0000-0000-00008C040000}"/>
    <cellStyle name="Normal 4 2 9" xfId="1166" xr:uid="{00000000-0005-0000-0000-00008D040000}"/>
    <cellStyle name="Normal 4 2_4x200 M" xfId="1167" xr:uid="{00000000-0005-0000-0000-00008E040000}"/>
    <cellStyle name="Normal 4 3" xfId="1168" xr:uid="{00000000-0005-0000-0000-00008F040000}"/>
    <cellStyle name="Normal 4 3 2" xfId="1169" xr:uid="{00000000-0005-0000-0000-000090040000}"/>
    <cellStyle name="Normal 4 3 2 2" xfId="1170" xr:uid="{00000000-0005-0000-0000-000091040000}"/>
    <cellStyle name="Normal 4 3 2_60bb M" xfId="1171" xr:uid="{00000000-0005-0000-0000-000092040000}"/>
    <cellStyle name="Normal 4 3 3" xfId="1172" xr:uid="{00000000-0005-0000-0000-000093040000}"/>
    <cellStyle name="Normal 4 3 3 2" xfId="1173" xr:uid="{00000000-0005-0000-0000-000094040000}"/>
    <cellStyle name="Normal 4 3 3_60bb M" xfId="1174" xr:uid="{00000000-0005-0000-0000-000095040000}"/>
    <cellStyle name="Normal 4 3 4" xfId="1175" xr:uid="{00000000-0005-0000-0000-000096040000}"/>
    <cellStyle name="Normal 4 3 4 2" xfId="1176" xr:uid="{00000000-0005-0000-0000-000097040000}"/>
    <cellStyle name="Normal 4 3 4_60bb M" xfId="1177" xr:uid="{00000000-0005-0000-0000-000098040000}"/>
    <cellStyle name="Normal 4 3 5" xfId="1178" xr:uid="{00000000-0005-0000-0000-000099040000}"/>
    <cellStyle name="Normal 4 3_4x200 M" xfId="1179" xr:uid="{00000000-0005-0000-0000-00009A040000}"/>
    <cellStyle name="Normal 4 4" xfId="1180" xr:uid="{00000000-0005-0000-0000-00009B040000}"/>
    <cellStyle name="Normal 4 4 2" xfId="1181" xr:uid="{00000000-0005-0000-0000-00009C040000}"/>
    <cellStyle name="Normal 4 4 2 2" xfId="1182" xr:uid="{00000000-0005-0000-0000-00009D040000}"/>
    <cellStyle name="Normal 4 4 2_60bb M" xfId="1183" xr:uid="{00000000-0005-0000-0000-00009E040000}"/>
    <cellStyle name="Normal 4 4 3" xfId="1184" xr:uid="{00000000-0005-0000-0000-00009F040000}"/>
    <cellStyle name="Normal 4 4 3 2" xfId="1185" xr:uid="{00000000-0005-0000-0000-0000A0040000}"/>
    <cellStyle name="Normal 4 4 3_60bb M" xfId="1186" xr:uid="{00000000-0005-0000-0000-0000A1040000}"/>
    <cellStyle name="Normal 4 4 4" xfId="1187" xr:uid="{00000000-0005-0000-0000-0000A2040000}"/>
    <cellStyle name="Normal 4 4 4 2" xfId="1188" xr:uid="{00000000-0005-0000-0000-0000A3040000}"/>
    <cellStyle name="Normal 4 4 4_60bb M" xfId="1189" xr:uid="{00000000-0005-0000-0000-0000A4040000}"/>
    <cellStyle name="Normal 4 4 5" xfId="1190" xr:uid="{00000000-0005-0000-0000-0000A5040000}"/>
    <cellStyle name="Normal 4 4_4x200 M" xfId="1191" xr:uid="{00000000-0005-0000-0000-0000A6040000}"/>
    <cellStyle name="Normal 4 48" xfId="1192" xr:uid="{00000000-0005-0000-0000-0000A7040000}"/>
    <cellStyle name="Normal 4 5" xfId="1193" xr:uid="{00000000-0005-0000-0000-0000A8040000}"/>
    <cellStyle name="Normal 4 5 2" xfId="1194" xr:uid="{00000000-0005-0000-0000-0000A9040000}"/>
    <cellStyle name="Normal 4 5 2 2" xfId="1195" xr:uid="{00000000-0005-0000-0000-0000AA040000}"/>
    <cellStyle name="Normal 4 5 2_60bb M" xfId="1196" xr:uid="{00000000-0005-0000-0000-0000AB040000}"/>
    <cellStyle name="Normal 4 5 3" xfId="1197" xr:uid="{00000000-0005-0000-0000-0000AC040000}"/>
    <cellStyle name="Normal 4 5 3 2" xfId="1198" xr:uid="{00000000-0005-0000-0000-0000AD040000}"/>
    <cellStyle name="Normal 4 5 3_60bb M" xfId="1199" xr:uid="{00000000-0005-0000-0000-0000AE040000}"/>
    <cellStyle name="Normal 4 5 4" xfId="1200" xr:uid="{00000000-0005-0000-0000-0000AF040000}"/>
    <cellStyle name="Normal 4 5 4 2" xfId="1201" xr:uid="{00000000-0005-0000-0000-0000B0040000}"/>
    <cellStyle name="Normal 4 5 4_60bb M" xfId="1202" xr:uid="{00000000-0005-0000-0000-0000B1040000}"/>
    <cellStyle name="Normal 4 5 5" xfId="1203" xr:uid="{00000000-0005-0000-0000-0000B2040000}"/>
    <cellStyle name="Normal 4 5_4x200 M" xfId="1204" xr:uid="{00000000-0005-0000-0000-0000B3040000}"/>
    <cellStyle name="Normal 4 6" xfId="1205" xr:uid="{00000000-0005-0000-0000-0000B4040000}"/>
    <cellStyle name="Normal 4 6 2" xfId="1206" xr:uid="{00000000-0005-0000-0000-0000B5040000}"/>
    <cellStyle name="Normal 4 6 2 2" xfId="1207" xr:uid="{00000000-0005-0000-0000-0000B6040000}"/>
    <cellStyle name="Normal 4 6 2_60bb M" xfId="1208" xr:uid="{00000000-0005-0000-0000-0000B7040000}"/>
    <cellStyle name="Normal 4 6 3" xfId="1209" xr:uid="{00000000-0005-0000-0000-0000B8040000}"/>
    <cellStyle name="Normal 4 6 3 2" xfId="1210" xr:uid="{00000000-0005-0000-0000-0000B9040000}"/>
    <cellStyle name="Normal 4 6 3_60bb M" xfId="1211" xr:uid="{00000000-0005-0000-0000-0000BA040000}"/>
    <cellStyle name="Normal 4 6 4" xfId="1212" xr:uid="{00000000-0005-0000-0000-0000BB040000}"/>
    <cellStyle name="Normal 4 6 4 2" xfId="1213" xr:uid="{00000000-0005-0000-0000-0000BC040000}"/>
    <cellStyle name="Normal 4 6 4_60bb M" xfId="1214" xr:uid="{00000000-0005-0000-0000-0000BD040000}"/>
    <cellStyle name="Normal 4 6 5" xfId="1215" xr:uid="{00000000-0005-0000-0000-0000BE040000}"/>
    <cellStyle name="Normal 4 6_4x200 M" xfId="1216" xr:uid="{00000000-0005-0000-0000-0000BF040000}"/>
    <cellStyle name="Normal 4 7" xfId="1217" xr:uid="{00000000-0005-0000-0000-0000C0040000}"/>
    <cellStyle name="Normal 4 7 2" xfId="1218" xr:uid="{00000000-0005-0000-0000-0000C1040000}"/>
    <cellStyle name="Normal 4 7 2 2" xfId="1219" xr:uid="{00000000-0005-0000-0000-0000C2040000}"/>
    <cellStyle name="Normal 4 7 2_60bb M" xfId="1220" xr:uid="{00000000-0005-0000-0000-0000C3040000}"/>
    <cellStyle name="Normal 4 7 3" xfId="1221" xr:uid="{00000000-0005-0000-0000-0000C4040000}"/>
    <cellStyle name="Normal 4 7 3 2" xfId="1222" xr:uid="{00000000-0005-0000-0000-0000C5040000}"/>
    <cellStyle name="Normal 4 7 3_60bb M" xfId="1223" xr:uid="{00000000-0005-0000-0000-0000C6040000}"/>
    <cellStyle name="Normal 4 7 4" xfId="1224" xr:uid="{00000000-0005-0000-0000-0000C7040000}"/>
    <cellStyle name="Normal 4 7 4 2" xfId="1225" xr:uid="{00000000-0005-0000-0000-0000C8040000}"/>
    <cellStyle name="Normal 4 7 4_60bb M" xfId="1226" xr:uid="{00000000-0005-0000-0000-0000C9040000}"/>
    <cellStyle name="Normal 4 7 5" xfId="1227" xr:uid="{00000000-0005-0000-0000-0000CA040000}"/>
    <cellStyle name="Normal 4 7_4x200 M" xfId="1228" xr:uid="{00000000-0005-0000-0000-0000CB040000}"/>
    <cellStyle name="Normal 4 8" xfId="1229" xr:uid="{00000000-0005-0000-0000-0000CC040000}"/>
    <cellStyle name="Normal 4 8 2" xfId="1230" xr:uid="{00000000-0005-0000-0000-0000CD040000}"/>
    <cellStyle name="Normal 4 8 2 2" xfId="1231" xr:uid="{00000000-0005-0000-0000-0000CE040000}"/>
    <cellStyle name="Normal 4 8 2_60bb M" xfId="1232" xr:uid="{00000000-0005-0000-0000-0000CF040000}"/>
    <cellStyle name="Normal 4 8 3" xfId="1233" xr:uid="{00000000-0005-0000-0000-0000D0040000}"/>
    <cellStyle name="Normal 4 8 3 2" xfId="1234" xr:uid="{00000000-0005-0000-0000-0000D1040000}"/>
    <cellStyle name="Normal 4 8 3_60bb M" xfId="1235" xr:uid="{00000000-0005-0000-0000-0000D2040000}"/>
    <cellStyle name="Normal 4 8 4" xfId="1236" xr:uid="{00000000-0005-0000-0000-0000D3040000}"/>
    <cellStyle name="Normal 4 8 4 2" xfId="1237" xr:uid="{00000000-0005-0000-0000-0000D4040000}"/>
    <cellStyle name="Normal 4 8 4_60bb M" xfId="1238" xr:uid="{00000000-0005-0000-0000-0000D5040000}"/>
    <cellStyle name="Normal 4 8 5" xfId="1239" xr:uid="{00000000-0005-0000-0000-0000D6040000}"/>
    <cellStyle name="Normal 4 8_4x200 M" xfId="1240" xr:uid="{00000000-0005-0000-0000-0000D7040000}"/>
    <cellStyle name="Normal 4 9" xfId="1241" xr:uid="{00000000-0005-0000-0000-0000D8040000}"/>
    <cellStyle name="Normal 4 9 10" xfId="1242" xr:uid="{00000000-0005-0000-0000-0000D9040000}"/>
    <cellStyle name="Normal 4 9 2" xfId="1243" xr:uid="{00000000-0005-0000-0000-0000DA040000}"/>
    <cellStyle name="Normal 4 9 2 2" xfId="1244" xr:uid="{00000000-0005-0000-0000-0000DB040000}"/>
    <cellStyle name="Normal 4 9 2 2 2" xfId="1245" xr:uid="{00000000-0005-0000-0000-0000DC040000}"/>
    <cellStyle name="Normal 4 9 2 2_60bb M" xfId="1246" xr:uid="{00000000-0005-0000-0000-0000DD040000}"/>
    <cellStyle name="Normal 4 9 2 3" xfId="1247" xr:uid="{00000000-0005-0000-0000-0000DE040000}"/>
    <cellStyle name="Normal 4 9 2 3 2" xfId="1248" xr:uid="{00000000-0005-0000-0000-0000DF040000}"/>
    <cellStyle name="Normal 4 9 2 3_60bb M" xfId="1249" xr:uid="{00000000-0005-0000-0000-0000E0040000}"/>
    <cellStyle name="Normal 4 9 2 4" xfId="1250" xr:uid="{00000000-0005-0000-0000-0000E1040000}"/>
    <cellStyle name="Normal 4 9 2 4 2" xfId="1251" xr:uid="{00000000-0005-0000-0000-0000E2040000}"/>
    <cellStyle name="Normal 4 9 2 4_60bb M" xfId="1252" xr:uid="{00000000-0005-0000-0000-0000E3040000}"/>
    <cellStyle name="Normal 4 9 2 5" xfId="1253" xr:uid="{00000000-0005-0000-0000-0000E4040000}"/>
    <cellStyle name="Normal 4 9 2_4x200 M" xfId="1254" xr:uid="{00000000-0005-0000-0000-0000E5040000}"/>
    <cellStyle name="Normal 4 9 3" xfId="1255" xr:uid="{00000000-0005-0000-0000-0000E6040000}"/>
    <cellStyle name="Normal 4 9 3 2" xfId="1256" xr:uid="{00000000-0005-0000-0000-0000E7040000}"/>
    <cellStyle name="Normal 4 9 3 2 2" xfId="1257" xr:uid="{00000000-0005-0000-0000-0000E8040000}"/>
    <cellStyle name="Normal 4 9 3 2_60bb M" xfId="1258" xr:uid="{00000000-0005-0000-0000-0000E9040000}"/>
    <cellStyle name="Normal 4 9 3 3" xfId="1259" xr:uid="{00000000-0005-0000-0000-0000EA040000}"/>
    <cellStyle name="Normal 4 9 3 3 2" xfId="1260" xr:uid="{00000000-0005-0000-0000-0000EB040000}"/>
    <cellStyle name="Normal 4 9 3 3_60bb M" xfId="1261" xr:uid="{00000000-0005-0000-0000-0000EC040000}"/>
    <cellStyle name="Normal 4 9 3 4" xfId="1262" xr:uid="{00000000-0005-0000-0000-0000ED040000}"/>
    <cellStyle name="Normal 4 9 3 4 2" xfId="1263" xr:uid="{00000000-0005-0000-0000-0000EE040000}"/>
    <cellStyle name="Normal 4 9 3 4_60bb M" xfId="1264" xr:uid="{00000000-0005-0000-0000-0000EF040000}"/>
    <cellStyle name="Normal 4 9 3 5" xfId="1265" xr:uid="{00000000-0005-0000-0000-0000F0040000}"/>
    <cellStyle name="Normal 4 9 3_4x200 M" xfId="1266" xr:uid="{00000000-0005-0000-0000-0000F1040000}"/>
    <cellStyle name="Normal 4 9 4" xfId="1267" xr:uid="{00000000-0005-0000-0000-0000F2040000}"/>
    <cellStyle name="Normal 4 9 4 2" xfId="1268" xr:uid="{00000000-0005-0000-0000-0000F3040000}"/>
    <cellStyle name="Normal 4 9 4 2 2" xfId="1269" xr:uid="{00000000-0005-0000-0000-0000F4040000}"/>
    <cellStyle name="Normal 4 9 4 2_60bb M" xfId="1270" xr:uid="{00000000-0005-0000-0000-0000F5040000}"/>
    <cellStyle name="Normal 4 9 4 3" xfId="1271" xr:uid="{00000000-0005-0000-0000-0000F6040000}"/>
    <cellStyle name="Normal 4 9 4 3 2" xfId="1272" xr:uid="{00000000-0005-0000-0000-0000F7040000}"/>
    <cellStyle name="Normal 4 9 4 3_60bb M" xfId="1273" xr:uid="{00000000-0005-0000-0000-0000F8040000}"/>
    <cellStyle name="Normal 4 9 4 4" xfId="1274" xr:uid="{00000000-0005-0000-0000-0000F9040000}"/>
    <cellStyle name="Normal 4 9 4 4 2" xfId="1275" xr:uid="{00000000-0005-0000-0000-0000FA040000}"/>
    <cellStyle name="Normal 4 9 4 4_60bb M" xfId="1276" xr:uid="{00000000-0005-0000-0000-0000FB040000}"/>
    <cellStyle name="Normal 4 9 4 5" xfId="1277" xr:uid="{00000000-0005-0000-0000-0000FC040000}"/>
    <cellStyle name="Normal 4 9 4_4x200 M" xfId="1278" xr:uid="{00000000-0005-0000-0000-0000FD040000}"/>
    <cellStyle name="Normal 4 9 5" xfId="1279" xr:uid="{00000000-0005-0000-0000-0000FE040000}"/>
    <cellStyle name="Normal 4 9 5 2" xfId="1280" xr:uid="{00000000-0005-0000-0000-0000FF040000}"/>
    <cellStyle name="Normal 4 9 5 2 2" xfId="1281" xr:uid="{00000000-0005-0000-0000-000000050000}"/>
    <cellStyle name="Normal 4 9 5 2_60bb M" xfId="1282" xr:uid="{00000000-0005-0000-0000-000001050000}"/>
    <cellStyle name="Normal 4 9 5 3" xfId="1283" xr:uid="{00000000-0005-0000-0000-000002050000}"/>
    <cellStyle name="Normal 4 9 5 3 2" xfId="1284" xr:uid="{00000000-0005-0000-0000-000003050000}"/>
    <cellStyle name="Normal 4 9 5 3_60bb M" xfId="1285" xr:uid="{00000000-0005-0000-0000-000004050000}"/>
    <cellStyle name="Normal 4 9 5 4" xfId="1286" xr:uid="{00000000-0005-0000-0000-000005050000}"/>
    <cellStyle name="Normal 4 9 5 4 2" xfId="1287" xr:uid="{00000000-0005-0000-0000-000006050000}"/>
    <cellStyle name="Normal 4 9 5 4_60bb M" xfId="1288" xr:uid="{00000000-0005-0000-0000-000007050000}"/>
    <cellStyle name="Normal 4 9 5 5" xfId="1289" xr:uid="{00000000-0005-0000-0000-000008050000}"/>
    <cellStyle name="Normal 4 9 5_4x200 M" xfId="1290" xr:uid="{00000000-0005-0000-0000-000009050000}"/>
    <cellStyle name="Normal 4 9 6" xfId="1291" xr:uid="{00000000-0005-0000-0000-00000A050000}"/>
    <cellStyle name="Normal 4 9 6 2" xfId="1292" xr:uid="{00000000-0005-0000-0000-00000B050000}"/>
    <cellStyle name="Normal 4 9 6 2 2" xfId="1293" xr:uid="{00000000-0005-0000-0000-00000C050000}"/>
    <cellStyle name="Normal 4 9 6 2_60bb M" xfId="1294" xr:uid="{00000000-0005-0000-0000-00000D050000}"/>
    <cellStyle name="Normal 4 9 6 3" xfId="1295" xr:uid="{00000000-0005-0000-0000-00000E050000}"/>
    <cellStyle name="Normal 4 9 6 3 2" xfId="1296" xr:uid="{00000000-0005-0000-0000-00000F050000}"/>
    <cellStyle name="Normal 4 9 6 3_60bb M" xfId="1297" xr:uid="{00000000-0005-0000-0000-000010050000}"/>
    <cellStyle name="Normal 4 9 6 4" xfId="1298" xr:uid="{00000000-0005-0000-0000-000011050000}"/>
    <cellStyle name="Normal 4 9 6 4 2" xfId="1299" xr:uid="{00000000-0005-0000-0000-000012050000}"/>
    <cellStyle name="Normal 4 9 6 4_60bb M" xfId="1300" xr:uid="{00000000-0005-0000-0000-000013050000}"/>
    <cellStyle name="Normal 4 9 6 5" xfId="1301" xr:uid="{00000000-0005-0000-0000-000014050000}"/>
    <cellStyle name="Normal 4 9 6_4x200 M" xfId="1302" xr:uid="{00000000-0005-0000-0000-000015050000}"/>
    <cellStyle name="Normal 4 9 7" xfId="1303" xr:uid="{00000000-0005-0000-0000-000016050000}"/>
    <cellStyle name="Normal 4 9 7 2" xfId="1304" xr:uid="{00000000-0005-0000-0000-000017050000}"/>
    <cellStyle name="Normal 4 9 7_60bb M" xfId="1305" xr:uid="{00000000-0005-0000-0000-000018050000}"/>
    <cellStyle name="Normal 4 9 8" xfId="1306" xr:uid="{00000000-0005-0000-0000-000019050000}"/>
    <cellStyle name="Normal 4 9 8 2" xfId="1307" xr:uid="{00000000-0005-0000-0000-00001A050000}"/>
    <cellStyle name="Normal 4 9 8_60bb M" xfId="1308" xr:uid="{00000000-0005-0000-0000-00001B050000}"/>
    <cellStyle name="Normal 4 9 9" xfId="1309" xr:uid="{00000000-0005-0000-0000-00001C050000}"/>
    <cellStyle name="Normal 4 9 9 2" xfId="1310" xr:uid="{00000000-0005-0000-0000-00001D050000}"/>
    <cellStyle name="Normal 4 9 9_60bb M" xfId="1311" xr:uid="{00000000-0005-0000-0000-00001E050000}"/>
    <cellStyle name="Normal 4 9_4x200 M" xfId="1312" xr:uid="{00000000-0005-0000-0000-00001F050000}"/>
    <cellStyle name="Normal 4_100 M" xfId="1313" xr:uid="{00000000-0005-0000-0000-000020050000}"/>
    <cellStyle name="Normal 5" xfId="1314" xr:uid="{00000000-0005-0000-0000-000021050000}"/>
    <cellStyle name="Normal 5 2" xfId="1315" xr:uid="{00000000-0005-0000-0000-000022050000}"/>
    <cellStyle name="Normal 5 2 2" xfId="1316" xr:uid="{00000000-0005-0000-0000-000023050000}"/>
    <cellStyle name="Normal 5 2 2 2" xfId="1317" xr:uid="{00000000-0005-0000-0000-000024050000}"/>
    <cellStyle name="Normal 5 2 2 3" xfId="1318" xr:uid="{00000000-0005-0000-0000-000025050000}"/>
    <cellStyle name="Normal 5 2 2 4" xfId="1319" xr:uid="{00000000-0005-0000-0000-000026050000}"/>
    <cellStyle name="Normal 5 2 2 5" xfId="1320" xr:uid="{00000000-0005-0000-0000-000027050000}"/>
    <cellStyle name="Normal 5 2 2_4x200 M" xfId="1321" xr:uid="{00000000-0005-0000-0000-000028050000}"/>
    <cellStyle name="Normal 5 2 3" xfId="1322" xr:uid="{00000000-0005-0000-0000-000029050000}"/>
    <cellStyle name="Normal 5 2 4" xfId="1323" xr:uid="{00000000-0005-0000-0000-00002A050000}"/>
    <cellStyle name="Normal 5 2 4 2" xfId="1324" xr:uid="{00000000-0005-0000-0000-00002B050000}"/>
    <cellStyle name="Normal 5 2 4_60bb M" xfId="1325" xr:uid="{00000000-0005-0000-0000-00002C050000}"/>
    <cellStyle name="Normal 5 2 5" xfId="1326" xr:uid="{00000000-0005-0000-0000-00002D050000}"/>
    <cellStyle name="Normal 5 2 5 2" xfId="1327" xr:uid="{00000000-0005-0000-0000-00002E050000}"/>
    <cellStyle name="Normal 5 2 5_60bb M" xfId="1328" xr:uid="{00000000-0005-0000-0000-00002F050000}"/>
    <cellStyle name="Normal 5 2_DALYVIAI" xfId="1329" xr:uid="{00000000-0005-0000-0000-000030050000}"/>
    <cellStyle name="Normal 5 3" xfId="1330" xr:uid="{00000000-0005-0000-0000-000031050000}"/>
    <cellStyle name="Normal 5 3 2" xfId="1331" xr:uid="{00000000-0005-0000-0000-000032050000}"/>
    <cellStyle name="Normal 5 3 2 2" xfId="1332" xr:uid="{00000000-0005-0000-0000-000033050000}"/>
    <cellStyle name="Normal 5 3 2_60bb M" xfId="1333" xr:uid="{00000000-0005-0000-0000-000034050000}"/>
    <cellStyle name="Normal 5 3 3" xfId="1334" xr:uid="{00000000-0005-0000-0000-000035050000}"/>
    <cellStyle name="Normal 5 3 3 2" xfId="1335" xr:uid="{00000000-0005-0000-0000-000036050000}"/>
    <cellStyle name="Normal 5 3 3_60bb M" xfId="1336" xr:uid="{00000000-0005-0000-0000-000037050000}"/>
    <cellStyle name="Normal 5 3 4" xfId="1337" xr:uid="{00000000-0005-0000-0000-000038050000}"/>
    <cellStyle name="Normal 5 3 4 2" xfId="1338" xr:uid="{00000000-0005-0000-0000-000039050000}"/>
    <cellStyle name="Normal 5 3 4_60bb M" xfId="1339" xr:uid="{00000000-0005-0000-0000-00003A050000}"/>
    <cellStyle name="Normal 5 3_DALYVIAI" xfId="1340" xr:uid="{00000000-0005-0000-0000-00003B050000}"/>
    <cellStyle name="Normal 5 4" xfId="1341" xr:uid="{00000000-0005-0000-0000-00003C050000}"/>
    <cellStyle name="Normal 5 5" xfId="1342" xr:uid="{00000000-0005-0000-0000-00003D050000}"/>
    <cellStyle name="Normal 5 6" xfId="1343" xr:uid="{00000000-0005-0000-0000-00003E050000}"/>
    <cellStyle name="Normal 5 7" xfId="1344" xr:uid="{00000000-0005-0000-0000-00003F050000}"/>
    <cellStyle name="Normal 5_4x200 M" xfId="1345" xr:uid="{00000000-0005-0000-0000-000040050000}"/>
    <cellStyle name="Normal 6" xfId="1346" xr:uid="{00000000-0005-0000-0000-000041050000}"/>
    <cellStyle name="Normal 6 10" xfId="1347" xr:uid="{00000000-0005-0000-0000-000042050000}"/>
    <cellStyle name="Normal 6 2" xfId="1348" xr:uid="{00000000-0005-0000-0000-000043050000}"/>
    <cellStyle name="Normal 6 2 2" xfId="1349" xr:uid="{00000000-0005-0000-0000-000044050000}"/>
    <cellStyle name="Normal 6 2 2 2" xfId="1350" xr:uid="{00000000-0005-0000-0000-000045050000}"/>
    <cellStyle name="Normal 6 2 2_60bb M" xfId="1351" xr:uid="{00000000-0005-0000-0000-000046050000}"/>
    <cellStyle name="Normal 6 2 3" xfId="1352" xr:uid="{00000000-0005-0000-0000-000047050000}"/>
    <cellStyle name="Normal 6 2 3 2" xfId="1353" xr:uid="{00000000-0005-0000-0000-000048050000}"/>
    <cellStyle name="Normal 6 2 3_60bb M" xfId="1354" xr:uid="{00000000-0005-0000-0000-000049050000}"/>
    <cellStyle name="Normal 6 2 4" xfId="1355" xr:uid="{00000000-0005-0000-0000-00004A050000}"/>
    <cellStyle name="Normal 6 2 4 2" xfId="1356" xr:uid="{00000000-0005-0000-0000-00004B050000}"/>
    <cellStyle name="Normal 6 2 4_60bb M" xfId="1357" xr:uid="{00000000-0005-0000-0000-00004C050000}"/>
    <cellStyle name="Normal 6 2 5" xfId="1358" xr:uid="{00000000-0005-0000-0000-00004D050000}"/>
    <cellStyle name="Normal 6 2_4x200 M" xfId="1359" xr:uid="{00000000-0005-0000-0000-00004E050000}"/>
    <cellStyle name="Normal 6 3" xfId="1360" xr:uid="{00000000-0005-0000-0000-00004F050000}"/>
    <cellStyle name="Normal 6 3 2" xfId="1361" xr:uid="{00000000-0005-0000-0000-000050050000}"/>
    <cellStyle name="Normal 6 3 2 2" xfId="1362" xr:uid="{00000000-0005-0000-0000-000051050000}"/>
    <cellStyle name="Normal 6 3 2_60bb M" xfId="1363" xr:uid="{00000000-0005-0000-0000-000052050000}"/>
    <cellStyle name="Normal 6 3 3" xfId="1364" xr:uid="{00000000-0005-0000-0000-000053050000}"/>
    <cellStyle name="Normal 6 3 3 2" xfId="1365" xr:uid="{00000000-0005-0000-0000-000054050000}"/>
    <cellStyle name="Normal 6 3 3_60bb M" xfId="1366" xr:uid="{00000000-0005-0000-0000-000055050000}"/>
    <cellStyle name="Normal 6 3 4" xfId="1367" xr:uid="{00000000-0005-0000-0000-000056050000}"/>
    <cellStyle name="Normal 6 3 4 2" xfId="1368" xr:uid="{00000000-0005-0000-0000-000057050000}"/>
    <cellStyle name="Normal 6 3 4_60bb M" xfId="1369" xr:uid="{00000000-0005-0000-0000-000058050000}"/>
    <cellStyle name="Normal 6 3 5" xfId="1370" xr:uid="{00000000-0005-0000-0000-000059050000}"/>
    <cellStyle name="Normal 6 3_4x200 M" xfId="1371" xr:uid="{00000000-0005-0000-0000-00005A050000}"/>
    <cellStyle name="Normal 6 4" xfId="1372" xr:uid="{00000000-0005-0000-0000-00005B050000}"/>
    <cellStyle name="Normal 6 4 2" xfId="1373" xr:uid="{00000000-0005-0000-0000-00005C050000}"/>
    <cellStyle name="Normal 6 4 2 2" xfId="1374" xr:uid="{00000000-0005-0000-0000-00005D050000}"/>
    <cellStyle name="Normal 6 4 2_60bb M" xfId="1375" xr:uid="{00000000-0005-0000-0000-00005E050000}"/>
    <cellStyle name="Normal 6 4 3" xfId="1376" xr:uid="{00000000-0005-0000-0000-00005F050000}"/>
    <cellStyle name="Normal 6 4 3 2" xfId="1377" xr:uid="{00000000-0005-0000-0000-000060050000}"/>
    <cellStyle name="Normal 6 4 3_60bb M" xfId="1378" xr:uid="{00000000-0005-0000-0000-000061050000}"/>
    <cellStyle name="Normal 6 4 4" xfId="1379" xr:uid="{00000000-0005-0000-0000-000062050000}"/>
    <cellStyle name="Normal 6 4 4 2" xfId="1380" xr:uid="{00000000-0005-0000-0000-000063050000}"/>
    <cellStyle name="Normal 6 4 4_60bb M" xfId="1381" xr:uid="{00000000-0005-0000-0000-000064050000}"/>
    <cellStyle name="Normal 6 4 5" xfId="1382" xr:uid="{00000000-0005-0000-0000-000065050000}"/>
    <cellStyle name="Normal 6 4_4x200 M" xfId="1383" xr:uid="{00000000-0005-0000-0000-000066050000}"/>
    <cellStyle name="Normal 6 5" xfId="1384" xr:uid="{00000000-0005-0000-0000-000067050000}"/>
    <cellStyle name="Normal 6 6" xfId="1385" xr:uid="{00000000-0005-0000-0000-000068050000}"/>
    <cellStyle name="Normal 6 6 2" xfId="1386" xr:uid="{00000000-0005-0000-0000-000069050000}"/>
    <cellStyle name="Normal 6 6 2 2" xfId="1387" xr:uid="{00000000-0005-0000-0000-00006A050000}"/>
    <cellStyle name="Normal 6 6 2_60bb M" xfId="1388" xr:uid="{00000000-0005-0000-0000-00006B050000}"/>
    <cellStyle name="Normal 6 6 3" xfId="1389" xr:uid="{00000000-0005-0000-0000-00006C050000}"/>
    <cellStyle name="Normal 6 6 3 2" xfId="1390" xr:uid="{00000000-0005-0000-0000-00006D050000}"/>
    <cellStyle name="Normal 6 6 3_60bb M" xfId="1391" xr:uid="{00000000-0005-0000-0000-00006E050000}"/>
    <cellStyle name="Normal 6 6 4" xfId="1392" xr:uid="{00000000-0005-0000-0000-00006F050000}"/>
    <cellStyle name="Normal 6 6 4 2" xfId="1393" xr:uid="{00000000-0005-0000-0000-000070050000}"/>
    <cellStyle name="Normal 6 6 4_60bb M" xfId="1394" xr:uid="{00000000-0005-0000-0000-000071050000}"/>
    <cellStyle name="Normal 6 6_DALYVIAI" xfId="1395" xr:uid="{00000000-0005-0000-0000-000072050000}"/>
    <cellStyle name="Normal 6 7" xfId="1396" xr:uid="{00000000-0005-0000-0000-000073050000}"/>
    <cellStyle name="Normal 6 8" xfId="1397" xr:uid="{00000000-0005-0000-0000-000074050000}"/>
    <cellStyle name="Normal 6 9" xfId="1398" xr:uid="{00000000-0005-0000-0000-000075050000}"/>
    <cellStyle name="Normal 6_4x200 M" xfId="1399" xr:uid="{00000000-0005-0000-0000-000076050000}"/>
    <cellStyle name="Normal 7" xfId="1400" xr:uid="{00000000-0005-0000-0000-000077050000}"/>
    <cellStyle name="Normal 7 2" xfId="1401" xr:uid="{00000000-0005-0000-0000-000078050000}"/>
    <cellStyle name="Normal 7 2 2" xfId="1402" xr:uid="{00000000-0005-0000-0000-000079050000}"/>
    <cellStyle name="Normal 7 2 2 2" xfId="1403" xr:uid="{00000000-0005-0000-0000-00007A050000}"/>
    <cellStyle name="Normal 7 2 2 2 2" xfId="1404" xr:uid="{00000000-0005-0000-0000-00007B050000}"/>
    <cellStyle name="Normal 7 2 2 2_60bb M" xfId="1405" xr:uid="{00000000-0005-0000-0000-00007C050000}"/>
    <cellStyle name="Normal 7 2 2 3" xfId="1406" xr:uid="{00000000-0005-0000-0000-00007D050000}"/>
    <cellStyle name="Normal 7 2 2 3 2" xfId="1407" xr:uid="{00000000-0005-0000-0000-00007E050000}"/>
    <cellStyle name="Normal 7 2 2 3_60bb M" xfId="1408" xr:uid="{00000000-0005-0000-0000-00007F050000}"/>
    <cellStyle name="Normal 7 2 2 4" xfId="1409" xr:uid="{00000000-0005-0000-0000-000080050000}"/>
    <cellStyle name="Normal 7 2 2 4 2" xfId="1410" xr:uid="{00000000-0005-0000-0000-000081050000}"/>
    <cellStyle name="Normal 7 2 2 4_60bb M" xfId="1411" xr:uid="{00000000-0005-0000-0000-000082050000}"/>
    <cellStyle name="Normal 7 2 2_DALYVIAI" xfId="1412" xr:uid="{00000000-0005-0000-0000-000083050000}"/>
    <cellStyle name="Normal 7 2 3" xfId="1413" xr:uid="{00000000-0005-0000-0000-000084050000}"/>
    <cellStyle name="Normal 7 2 3 2" xfId="1414" xr:uid="{00000000-0005-0000-0000-000085050000}"/>
    <cellStyle name="Normal 7 2 3_60bb M" xfId="1415" xr:uid="{00000000-0005-0000-0000-000086050000}"/>
    <cellStyle name="Normal 7 2 4" xfId="1416" xr:uid="{00000000-0005-0000-0000-000087050000}"/>
    <cellStyle name="Normal 7 2 5" xfId="1417" xr:uid="{00000000-0005-0000-0000-000088050000}"/>
    <cellStyle name="Normal 7 2 6" xfId="1418" xr:uid="{00000000-0005-0000-0000-000089050000}"/>
    <cellStyle name="Normal 7 2_4x200 M" xfId="1419" xr:uid="{00000000-0005-0000-0000-00008A050000}"/>
    <cellStyle name="Normal 7 3" xfId="1420" xr:uid="{00000000-0005-0000-0000-00008B050000}"/>
    <cellStyle name="Normal 7 4" xfId="1421" xr:uid="{00000000-0005-0000-0000-00008C050000}"/>
    <cellStyle name="Normal 7 5" xfId="1422" xr:uid="{00000000-0005-0000-0000-00008D050000}"/>
    <cellStyle name="Normal 7 6" xfId="1423" xr:uid="{00000000-0005-0000-0000-00008E050000}"/>
    <cellStyle name="Normal 7_4x100 M" xfId="1424" xr:uid="{00000000-0005-0000-0000-00008F050000}"/>
    <cellStyle name="Normal 8" xfId="1425" xr:uid="{00000000-0005-0000-0000-000090050000}"/>
    <cellStyle name="Normal 8 2" xfId="1426" xr:uid="{00000000-0005-0000-0000-000091050000}"/>
    <cellStyle name="Normal 8 2 2" xfId="1427" xr:uid="{00000000-0005-0000-0000-000092050000}"/>
    <cellStyle name="Normal 8 2 2 2" xfId="1428" xr:uid="{00000000-0005-0000-0000-000093050000}"/>
    <cellStyle name="Normal 8 2 2 2 2" xfId="1429" xr:uid="{00000000-0005-0000-0000-000094050000}"/>
    <cellStyle name="Normal 8 2 2 2_60bb M" xfId="1430" xr:uid="{00000000-0005-0000-0000-000095050000}"/>
    <cellStyle name="Normal 8 2 2 3" xfId="1431" xr:uid="{00000000-0005-0000-0000-000096050000}"/>
    <cellStyle name="Normal 8 2 2 3 2" xfId="1432" xr:uid="{00000000-0005-0000-0000-000097050000}"/>
    <cellStyle name="Normal 8 2 2 3_60bb M" xfId="1433" xr:uid="{00000000-0005-0000-0000-000098050000}"/>
    <cellStyle name="Normal 8 2 2 4" xfId="1434" xr:uid="{00000000-0005-0000-0000-000099050000}"/>
    <cellStyle name="Normal 8 2 2 4 2" xfId="1435" xr:uid="{00000000-0005-0000-0000-00009A050000}"/>
    <cellStyle name="Normal 8 2 2 4_60bb M" xfId="1436" xr:uid="{00000000-0005-0000-0000-00009B050000}"/>
    <cellStyle name="Normal 8 2 2 5" xfId="1437" xr:uid="{00000000-0005-0000-0000-00009C050000}"/>
    <cellStyle name="Normal 8 2 2_4x200 M" xfId="1438" xr:uid="{00000000-0005-0000-0000-00009D050000}"/>
    <cellStyle name="Normal 8 2 3" xfId="1439" xr:uid="{00000000-0005-0000-0000-00009E050000}"/>
    <cellStyle name="Normal 8 2 3 2" xfId="1440" xr:uid="{00000000-0005-0000-0000-00009F050000}"/>
    <cellStyle name="Normal 8 2 3_60bb M" xfId="1441" xr:uid="{00000000-0005-0000-0000-0000A0050000}"/>
    <cellStyle name="Normal 8 2 4" xfId="1442" xr:uid="{00000000-0005-0000-0000-0000A1050000}"/>
    <cellStyle name="Normal 8 2 4 2" xfId="1443" xr:uid="{00000000-0005-0000-0000-0000A2050000}"/>
    <cellStyle name="Normal 8 2 4_60bb M" xfId="1444" xr:uid="{00000000-0005-0000-0000-0000A3050000}"/>
    <cellStyle name="Normal 8 2 5" xfId="1445" xr:uid="{00000000-0005-0000-0000-0000A4050000}"/>
    <cellStyle name="Normal 8 2 5 2" xfId="1446" xr:uid="{00000000-0005-0000-0000-0000A5050000}"/>
    <cellStyle name="Normal 8 2 5_60bb M" xfId="1447" xr:uid="{00000000-0005-0000-0000-0000A6050000}"/>
    <cellStyle name="Normal 8 2 6" xfId="1448" xr:uid="{00000000-0005-0000-0000-0000A7050000}"/>
    <cellStyle name="Normal 8 2_4x200 M" xfId="1449" xr:uid="{00000000-0005-0000-0000-0000A8050000}"/>
    <cellStyle name="Normal 8 3" xfId="1450" xr:uid="{00000000-0005-0000-0000-0000A9050000}"/>
    <cellStyle name="Normal 8 4" xfId="1451" xr:uid="{00000000-0005-0000-0000-0000AA050000}"/>
    <cellStyle name="Normal 8 4 2" xfId="1452" xr:uid="{00000000-0005-0000-0000-0000AB050000}"/>
    <cellStyle name="Normal 8 4 2 2" xfId="1453" xr:uid="{00000000-0005-0000-0000-0000AC050000}"/>
    <cellStyle name="Normal 8 4 2_60bb M" xfId="1454" xr:uid="{00000000-0005-0000-0000-0000AD050000}"/>
    <cellStyle name="Normal 8 4 3" xfId="1455" xr:uid="{00000000-0005-0000-0000-0000AE050000}"/>
    <cellStyle name="Normal 8 4 3 2" xfId="1456" xr:uid="{00000000-0005-0000-0000-0000AF050000}"/>
    <cellStyle name="Normal 8 4 3_60bb M" xfId="1457" xr:uid="{00000000-0005-0000-0000-0000B0050000}"/>
    <cellStyle name="Normal 8 4 4" xfId="1458" xr:uid="{00000000-0005-0000-0000-0000B1050000}"/>
    <cellStyle name="Normal 8 4 4 2" xfId="1459" xr:uid="{00000000-0005-0000-0000-0000B2050000}"/>
    <cellStyle name="Normal 8 4 4_60bb M" xfId="1460" xr:uid="{00000000-0005-0000-0000-0000B3050000}"/>
    <cellStyle name="Normal 8 4_DALYVIAI" xfId="1461" xr:uid="{00000000-0005-0000-0000-0000B4050000}"/>
    <cellStyle name="Normal 8 5" xfId="1462" xr:uid="{00000000-0005-0000-0000-0000B5050000}"/>
    <cellStyle name="Normal 8 6" xfId="1463" xr:uid="{00000000-0005-0000-0000-0000B6050000}"/>
    <cellStyle name="Normal 8 7" xfId="1464" xr:uid="{00000000-0005-0000-0000-0000B7050000}"/>
    <cellStyle name="Normal 8_4x200 M" xfId="1465" xr:uid="{00000000-0005-0000-0000-0000B8050000}"/>
    <cellStyle name="Normal 9" xfId="1466" xr:uid="{00000000-0005-0000-0000-0000B9050000}"/>
    <cellStyle name="Normal 9 10" xfId="1467" xr:uid="{00000000-0005-0000-0000-0000BA050000}"/>
    <cellStyle name="Normal 9 2" xfId="1468" xr:uid="{00000000-0005-0000-0000-0000BB050000}"/>
    <cellStyle name="Normal 9 2 2" xfId="1469" xr:uid="{00000000-0005-0000-0000-0000BC050000}"/>
    <cellStyle name="Normal 9 2 2 2" xfId="1470" xr:uid="{00000000-0005-0000-0000-0000BD050000}"/>
    <cellStyle name="Normal 9 2 2_60bb M" xfId="1471" xr:uid="{00000000-0005-0000-0000-0000BE050000}"/>
    <cellStyle name="Normal 9 2 3" xfId="1472" xr:uid="{00000000-0005-0000-0000-0000BF050000}"/>
    <cellStyle name="Normal 9 2 3 2" xfId="1473" xr:uid="{00000000-0005-0000-0000-0000C0050000}"/>
    <cellStyle name="Normal 9 2 3_60bb M" xfId="1474" xr:uid="{00000000-0005-0000-0000-0000C1050000}"/>
    <cellStyle name="Normal 9 2 4" xfId="1475" xr:uid="{00000000-0005-0000-0000-0000C2050000}"/>
    <cellStyle name="Normal 9 2 4 2" xfId="1476" xr:uid="{00000000-0005-0000-0000-0000C3050000}"/>
    <cellStyle name="Normal 9 2 4_60bb M" xfId="1477" xr:uid="{00000000-0005-0000-0000-0000C4050000}"/>
    <cellStyle name="Normal 9 2 5" xfId="1478" xr:uid="{00000000-0005-0000-0000-0000C5050000}"/>
    <cellStyle name="Normal 9 2_4x200 M" xfId="1479" xr:uid="{00000000-0005-0000-0000-0000C6050000}"/>
    <cellStyle name="Normal 9 3" xfId="1480" xr:uid="{00000000-0005-0000-0000-0000C7050000}"/>
    <cellStyle name="Normal 9 3 2" xfId="1481" xr:uid="{00000000-0005-0000-0000-0000C8050000}"/>
    <cellStyle name="Normal 9 3 2 2" xfId="1482" xr:uid="{00000000-0005-0000-0000-0000C9050000}"/>
    <cellStyle name="Normal 9 3 2 2 2" xfId="1483" xr:uid="{00000000-0005-0000-0000-0000CA050000}"/>
    <cellStyle name="Normal 9 3 2 2_60bb M" xfId="1484" xr:uid="{00000000-0005-0000-0000-0000CB050000}"/>
    <cellStyle name="Normal 9 3 2 3" xfId="1485" xr:uid="{00000000-0005-0000-0000-0000CC050000}"/>
    <cellStyle name="Normal 9 3 2 3 2" xfId="1486" xr:uid="{00000000-0005-0000-0000-0000CD050000}"/>
    <cellStyle name="Normal 9 3 2 3_60bb M" xfId="1487" xr:uid="{00000000-0005-0000-0000-0000CE050000}"/>
    <cellStyle name="Normal 9 3 2 4" xfId="1488" xr:uid="{00000000-0005-0000-0000-0000CF050000}"/>
    <cellStyle name="Normal 9 3 2 4 2" xfId="1489" xr:uid="{00000000-0005-0000-0000-0000D0050000}"/>
    <cellStyle name="Normal 9 3 2 4_60bb M" xfId="1490" xr:uid="{00000000-0005-0000-0000-0000D1050000}"/>
    <cellStyle name="Normal 9 3 2 5" xfId="1491" xr:uid="{00000000-0005-0000-0000-0000D2050000}"/>
    <cellStyle name="Normal 9 3 2_4x200 M" xfId="1492" xr:uid="{00000000-0005-0000-0000-0000D3050000}"/>
    <cellStyle name="Normal 9 3 3" xfId="1493" xr:uid="{00000000-0005-0000-0000-0000D4050000}"/>
    <cellStyle name="Normal 9 3 3 2" xfId="1494" xr:uid="{00000000-0005-0000-0000-0000D5050000}"/>
    <cellStyle name="Normal 9 3 3_60bb M" xfId="1495" xr:uid="{00000000-0005-0000-0000-0000D6050000}"/>
    <cellStyle name="Normal 9 3 4" xfId="1496" xr:uid="{00000000-0005-0000-0000-0000D7050000}"/>
    <cellStyle name="Normal 9 3 4 2" xfId="1497" xr:uid="{00000000-0005-0000-0000-0000D8050000}"/>
    <cellStyle name="Normal 9 3 4_60bb M" xfId="1498" xr:uid="{00000000-0005-0000-0000-0000D9050000}"/>
    <cellStyle name="Normal 9 3 5" xfId="1499" xr:uid="{00000000-0005-0000-0000-0000DA050000}"/>
    <cellStyle name="Normal 9 3 5 2" xfId="1500" xr:uid="{00000000-0005-0000-0000-0000DB050000}"/>
    <cellStyle name="Normal 9 3 5_60bb M" xfId="1501" xr:uid="{00000000-0005-0000-0000-0000DC050000}"/>
    <cellStyle name="Normal 9 3 6" xfId="1502" xr:uid="{00000000-0005-0000-0000-0000DD050000}"/>
    <cellStyle name="Normal 9 3_4x200 M" xfId="1503" xr:uid="{00000000-0005-0000-0000-0000DE050000}"/>
    <cellStyle name="Normal 9 4" xfId="1504" xr:uid="{00000000-0005-0000-0000-0000DF050000}"/>
    <cellStyle name="Normal 9 4 2" xfId="1505" xr:uid="{00000000-0005-0000-0000-0000E0050000}"/>
    <cellStyle name="Normal 9 4 2 2" xfId="1506" xr:uid="{00000000-0005-0000-0000-0000E1050000}"/>
    <cellStyle name="Normal 9 4 2_60bb M" xfId="1507" xr:uid="{00000000-0005-0000-0000-0000E2050000}"/>
    <cellStyle name="Normal 9 4 3" xfId="1508" xr:uid="{00000000-0005-0000-0000-0000E3050000}"/>
    <cellStyle name="Normal 9 4 3 2" xfId="1509" xr:uid="{00000000-0005-0000-0000-0000E4050000}"/>
    <cellStyle name="Normal 9 4 3_60bb M" xfId="1510" xr:uid="{00000000-0005-0000-0000-0000E5050000}"/>
    <cellStyle name="Normal 9 4 4" xfId="1511" xr:uid="{00000000-0005-0000-0000-0000E6050000}"/>
    <cellStyle name="Normal 9 4 4 2" xfId="1512" xr:uid="{00000000-0005-0000-0000-0000E7050000}"/>
    <cellStyle name="Normal 9 4 4_60bb M" xfId="1513" xr:uid="{00000000-0005-0000-0000-0000E8050000}"/>
    <cellStyle name="Normal 9 4 5" xfId="1514" xr:uid="{00000000-0005-0000-0000-0000E9050000}"/>
    <cellStyle name="Normal 9 4_4x200 M" xfId="1515" xr:uid="{00000000-0005-0000-0000-0000EA050000}"/>
    <cellStyle name="Normal 9 5" xfId="1516" xr:uid="{00000000-0005-0000-0000-0000EB050000}"/>
    <cellStyle name="Normal 9 5 2" xfId="1517" xr:uid="{00000000-0005-0000-0000-0000EC050000}"/>
    <cellStyle name="Normal 9 5 2 2" xfId="1518" xr:uid="{00000000-0005-0000-0000-0000ED050000}"/>
    <cellStyle name="Normal 9 5 2_60bb M" xfId="1519" xr:uid="{00000000-0005-0000-0000-0000EE050000}"/>
    <cellStyle name="Normal 9 5 3" xfId="1520" xr:uid="{00000000-0005-0000-0000-0000EF050000}"/>
    <cellStyle name="Normal 9 5 3 2" xfId="1521" xr:uid="{00000000-0005-0000-0000-0000F0050000}"/>
    <cellStyle name="Normal 9 5 3_60bb M" xfId="1522" xr:uid="{00000000-0005-0000-0000-0000F1050000}"/>
    <cellStyle name="Normal 9 5 4" xfId="1523" xr:uid="{00000000-0005-0000-0000-0000F2050000}"/>
    <cellStyle name="Normal 9 5 4 2" xfId="1524" xr:uid="{00000000-0005-0000-0000-0000F3050000}"/>
    <cellStyle name="Normal 9 5 4_60bb M" xfId="1525" xr:uid="{00000000-0005-0000-0000-0000F4050000}"/>
    <cellStyle name="Normal 9 5 5" xfId="1526" xr:uid="{00000000-0005-0000-0000-0000F5050000}"/>
    <cellStyle name="Normal 9 5_4x200 M" xfId="1527" xr:uid="{00000000-0005-0000-0000-0000F6050000}"/>
    <cellStyle name="Normal 9 6" xfId="1528" xr:uid="{00000000-0005-0000-0000-0000F7050000}"/>
    <cellStyle name="Normal 9 7" xfId="1529" xr:uid="{00000000-0005-0000-0000-0000F8050000}"/>
    <cellStyle name="Normal 9 7 2" xfId="1530" xr:uid="{00000000-0005-0000-0000-0000F9050000}"/>
    <cellStyle name="Normal 9 7 2 2" xfId="1531" xr:uid="{00000000-0005-0000-0000-0000FA050000}"/>
    <cellStyle name="Normal 9 7 2_60bb M" xfId="1532" xr:uid="{00000000-0005-0000-0000-0000FB050000}"/>
    <cellStyle name="Normal 9 7 3" xfId="1533" xr:uid="{00000000-0005-0000-0000-0000FC050000}"/>
    <cellStyle name="Normal 9 7 3 2" xfId="1534" xr:uid="{00000000-0005-0000-0000-0000FD050000}"/>
    <cellStyle name="Normal 9 7 3_60bb M" xfId="1535" xr:uid="{00000000-0005-0000-0000-0000FE050000}"/>
    <cellStyle name="Normal 9 7 4" xfId="1536" xr:uid="{00000000-0005-0000-0000-0000FF050000}"/>
    <cellStyle name="Normal 9 7 4 2" xfId="1537" xr:uid="{00000000-0005-0000-0000-000000060000}"/>
    <cellStyle name="Normal 9 7 4_60bb M" xfId="1538" xr:uid="{00000000-0005-0000-0000-000001060000}"/>
    <cellStyle name="Normal 9 7_DALYVIAI" xfId="1539" xr:uid="{00000000-0005-0000-0000-000002060000}"/>
    <cellStyle name="Normal 9 8" xfId="1540" xr:uid="{00000000-0005-0000-0000-000003060000}"/>
    <cellStyle name="Normal 9 9" xfId="1541" xr:uid="{00000000-0005-0000-0000-000004060000}"/>
    <cellStyle name="Normal 9_4x200 M" xfId="1542" xr:uid="{00000000-0005-0000-0000-000005060000}"/>
    <cellStyle name="Normal_2013-01-15 2" xfId="1571" xr:uid="{00000000-0005-0000-0000-000007060000}"/>
    <cellStyle name="Normal_60 M1" xfId="4" xr:uid="{00000000-0005-0000-0000-000008060000}"/>
    <cellStyle name="Normal_kategorijos(1)" xfId="3" xr:uid="{00000000-0005-0000-0000-000009060000}"/>
    <cellStyle name="Note 2" xfId="1543" xr:uid="{00000000-0005-0000-0000-00000A060000}"/>
    <cellStyle name="Output 2" xfId="1544" xr:uid="{00000000-0005-0000-0000-00000B060000}"/>
    <cellStyle name="Paprastas 2" xfId="1545" xr:uid="{00000000-0005-0000-0000-00000C060000}"/>
    <cellStyle name="Paprastas 2 2" xfId="1546" xr:uid="{00000000-0005-0000-0000-00000D060000}"/>
    <cellStyle name="Paprastas 2_10000m" xfId="1547" xr:uid="{00000000-0005-0000-0000-00000E060000}"/>
    <cellStyle name="Paprastas 3" xfId="1548" xr:uid="{00000000-0005-0000-0000-00000F060000}"/>
    <cellStyle name="Paprastas 3 2" xfId="1549" xr:uid="{00000000-0005-0000-0000-000010060000}"/>
    <cellStyle name="Paprastas 3_1500 M" xfId="1550" xr:uid="{00000000-0005-0000-0000-000011060000}"/>
    <cellStyle name="Paprastas 5" xfId="1551" xr:uid="{00000000-0005-0000-0000-000012060000}"/>
    <cellStyle name="Paprastas_100 V" xfId="1552" xr:uid="{00000000-0005-0000-0000-000013060000}"/>
    <cellStyle name="Percent [0]" xfId="1553" xr:uid="{00000000-0005-0000-0000-000014060000}"/>
    <cellStyle name="Percent [00]" xfId="1554" xr:uid="{00000000-0005-0000-0000-000015060000}"/>
    <cellStyle name="Percent [2]" xfId="1555" xr:uid="{00000000-0005-0000-0000-000016060000}"/>
    <cellStyle name="PrePop Currency (0)" xfId="1556" xr:uid="{00000000-0005-0000-0000-000017060000}"/>
    <cellStyle name="PrePop Currency (2)" xfId="1557" xr:uid="{00000000-0005-0000-0000-000018060000}"/>
    <cellStyle name="PrePop Units (0)" xfId="1558" xr:uid="{00000000-0005-0000-0000-000019060000}"/>
    <cellStyle name="PrePop Units (1)" xfId="1559" xr:uid="{00000000-0005-0000-0000-00001A060000}"/>
    <cellStyle name="PrePop Units (2)" xfId="1560" xr:uid="{00000000-0005-0000-0000-00001B060000}"/>
    <cellStyle name="Text Indent A" xfId="1561" xr:uid="{00000000-0005-0000-0000-00001C060000}"/>
    <cellStyle name="Text Indent B" xfId="1562" xr:uid="{00000000-0005-0000-0000-00001D060000}"/>
    <cellStyle name="Text Indent C" xfId="1563" xr:uid="{00000000-0005-0000-0000-00001E060000}"/>
    <cellStyle name="Title 2" xfId="1564" xr:uid="{00000000-0005-0000-0000-00001F060000}"/>
    <cellStyle name="Total 2" xfId="1565" xr:uid="{00000000-0005-0000-0000-000020060000}"/>
    <cellStyle name="Walutowy [0]_PLDT" xfId="1566" xr:uid="{00000000-0005-0000-0000-000021060000}"/>
    <cellStyle name="Walutowy_PLDT" xfId="1567" xr:uid="{00000000-0005-0000-0000-000022060000}"/>
    <cellStyle name="Warning Text 2" xfId="1568" xr:uid="{00000000-0005-0000-0000-000023060000}"/>
    <cellStyle name="Обычный_Итоговый спартакиады 1991-92 г" xfId="1569" xr:uid="{00000000-0005-0000-0000-00002406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42335</xdr:colOff>
      <xdr:row>24</xdr:row>
      <xdr:rowOff>2</xdr:rowOff>
    </xdr:from>
    <xdr:to>
      <xdr:col>8</xdr:col>
      <xdr:colOff>51285</xdr:colOff>
      <xdr:row>30</xdr:row>
      <xdr:rowOff>76202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868" y="4080935"/>
          <a:ext cx="1956284" cy="1092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8</xdr:row>
      <xdr:rowOff>0</xdr:rowOff>
    </xdr:from>
    <xdr:to>
      <xdr:col>14</xdr:col>
      <xdr:colOff>468630</xdr:colOff>
      <xdr:row>13</xdr:row>
      <xdr:rowOff>33020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7399020" y="1417320"/>
          <a:ext cx="468630" cy="1061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8</xdr:row>
      <xdr:rowOff>0</xdr:rowOff>
    </xdr:from>
    <xdr:to>
      <xdr:col>14</xdr:col>
      <xdr:colOff>468630</xdr:colOff>
      <xdr:row>12</xdr:row>
      <xdr:rowOff>116840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7399020" y="1417320"/>
          <a:ext cx="468630" cy="93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9</xdr:row>
      <xdr:rowOff>0</xdr:rowOff>
    </xdr:from>
    <xdr:to>
      <xdr:col>14</xdr:col>
      <xdr:colOff>468630</xdr:colOff>
      <xdr:row>14</xdr:row>
      <xdr:rowOff>33020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7216140" y="1211580"/>
          <a:ext cx="468630" cy="1061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</xdr:row>
      <xdr:rowOff>0</xdr:rowOff>
    </xdr:from>
    <xdr:to>
      <xdr:col>14</xdr:col>
      <xdr:colOff>468630</xdr:colOff>
      <xdr:row>13</xdr:row>
      <xdr:rowOff>116840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7216140" y="1211580"/>
          <a:ext cx="468630" cy="93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10</xdr:row>
      <xdr:rowOff>0</xdr:rowOff>
    </xdr:from>
    <xdr:to>
      <xdr:col>14</xdr:col>
      <xdr:colOff>468630</xdr:colOff>
      <xdr:row>15</xdr:row>
      <xdr:rowOff>33020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6918960" y="1005840"/>
          <a:ext cx="468630" cy="1061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</xdr:row>
      <xdr:rowOff>0</xdr:rowOff>
    </xdr:from>
    <xdr:to>
      <xdr:col>14</xdr:col>
      <xdr:colOff>468630</xdr:colOff>
      <xdr:row>14</xdr:row>
      <xdr:rowOff>116840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6918960" y="1005840"/>
          <a:ext cx="468630" cy="93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</xdr:row>
      <xdr:rowOff>0</xdr:rowOff>
    </xdr:from>
    <xdr:to>
      <xdr:col>14</xdr:col>
      <xdr:colOff>468630</xdr:colOff>
      <xdr:row>14</xdr:row>
      <xdr:rowOff>33020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7719060" y="1211580"/>
          <a:ext cx="468630" cy="1061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</xdr:row>
      <xdr:rowOff>0</xdr:rowOff>
    </xdr:from>
    <xdr:to>
      <xdr:col>14</xdr:col>
      <xdr:colOff>468630</xdr:colOff>
      <xdr:row>13</xdr:row>
      <xdr:rowOff>116840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719060" y="1211580"/>
          <a:ext cx="468630" cy="93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O50"/>
  <sheetViews>
    <sheetView tabSelected="1" topLeftCell="A13" zoomScale="90" zoomScaleNormal="90" workbookViewId="0">
      <selection activeCell="R55" sqref="R55"/>
    </sheetView>
  </sheetViews>
  <sheetFormatPr defaultRowHeight="12.75"/>
  <cols>
    <col min="1" max="1" width="3" style="291" customWidth="1"/>
    <col min="2" max="2" width="0.5703125" style="291" customWidth="1"/>
    <col min="3" max="3" width="3.7109375" style="291" customWidth="1"/>
    <col min="4" max="41" width="5.7109375" style="291" customWidth="1"/>
    <col min="42" max="256" width="8.85546875" style="291"/>
    <col min="257" max="257" width="3" style="291" customWidth="1"/>
    <col min="258" max="258" width="0.5703125" style="291" customWidth="1"/>
    <col min="259" max="259" width="3.7109375" style="291" customWidth="1"/>
    <col min="260" max="297" width="5.7109375" style="291" customWidth="1"/>
    <col min="298" max="512" width="8.85546875" style="291"/>
    <col min="513" max="513" width="3" style="291" customWidth="1"/>
    <col min="514" max="514" width="0.5703125" style="291" customWidth="1"/>
    <col min="515" max="515" width="3.7109375" style="291" customWidth="1"/>
    <col min="516" max="553" width="5.7109375" style="291" customWidth="1"/>
    <col min="554" max="768" width="8.85546875" style="291"/>
    <col min="769" max="769" width="3" style="291" customWidth="1"/>
    <col min="770" max="770" width="0.5703125" style="291" customWidth="1"/>
    <col min="771" max="771" width="3.7109375" style="291" customWidth="1"/>
    <col min="772" max="809" width="5.7109375" style="291" customWidth="1"/>
    <col min="810" max="1024" width="8.85546875" style="291"/>
    <col min="1025" max="1025" width="3" style="291" customWidth="1"/>
    <col min="1026" max="1026" width="0.5703125" style="291" customWidth="1"/>
    <col min="1027" max="1027" width="3.7109375" style="291" customWidth="1"/>
    <col min="1028" max="1065" width="5.7109375" style="291" customWidth="1"/>
    <col min="1066" max="1280" width="8.85546875" style="291"/>
    <col min="1281" max="1281" width="3" style="291" customWidth="1"/>
    <col min="1282" max="1282" width="0.5703125" style="291" customWidth="1"/>
    <col min="1283" max="1283" width="3.7109375" style="291" customWidth="1"/>
    <col min="1284" max="1321" width="5.7109375" style="291" customWidth="1"/>
    <col min="1322" max="1536" width="8.85546875" style="291"/>
    <col min="1537" max="1537" width="3" style="291" customWidth="1"/>
    <col min="1538" max="1538" width="0.5703125" style="291" customWidth="1"/>
    <col min="1539" max="1539" width="3.7109375" style="291" customWidth="1"/>
    <col min="1540" max="1577" width="5.7109375" style="291" customWidth="1"/>
    <col min="1578" max="1792" width="8.85546875" style="291"/>
    <col min="1793" max="1793" width="3" style="291" customWidth="1"/>
    <col min="1794" max="1794" width="0.5703125" style="291" customWidth="1"/>
    <col min="1795" max="1795" width="3.7109375" style="291" customWidth="1"/>
    <col min="1796" max="1833" width="5.7109375" style="291" customWidth="1"/>
    <col min="1834" max="2048" width="8.85546875" style="291"/>
    <col min="2049" max="2049" width="3" style="291" customWidth="1"/>
    <col min="2050" max="2050" width="0.5703125" style="291" customWidth="1"/>
    <col min="2051" max="2051" width="3.7109375" style="291" customWidth="1"/>
    <col min="2052" max="2089" width="5.7109375" style="291" customWidth="1"/>
    <col min="2090" max="2304" width="8.85546875" style="291"/>
    <col min="2305" max="2305" width="3" style="291" customWidth="1"/>
    <col min="2306" max="2306" width="0.5703125" style="291" customWidth="1"/>
    <col min="2307" max="2307" width="3.7109375" style="291" customWidth="1"/>
    <col min="2308" max="2345" width="5.7109375" style="291" customWidth="1"/>
    <col min="2346" max="2560" width="8.85546875" style="291"/>
    <col min="2561" max="2561" width="3" style="291" customWidth="1"/>
    <col min="2562" max="2562" width="0.5703125" style="291" customWidth="1"/>
    <col min="2563" max="2563" width="3.7109375" style="291" customWidth="1"/>
    <col min="2564" max="2601" width="5.7109375" style="291" customWidth="1"/>
    <col min="2602" max="2816" width="8.85546875" style="291"/>
    <col min="2817" max="2817" width="3" style="291" customWidth="1"/>
    <col min="2818" max="2818" width="0.5703125" style="291" customWidth="1"/>
    <col min="2819" max="2819" width="3.7109375" style="291" customWidth="1"/>
    <col min="2820" max="2857" width="5.7109375" style="291" customWidth="1"/>
    <col min="2858" max="3072" width="8.85546875" style="291"/>
    <col min="3073" max="3073" width="3" style="291" customWidth="1"/>
    <col min="3074" max="3074" width="0.5703125" style="291" customWidth="1"/>
    <col min="3075" max="3075" width="3.7109375" style="291" customWidth="1"/>
    <col min="3076" max="3113" width="5.7109375" style="291" customWidth="1"/>
    <col min="3114" max="3328" width="8.85546875" style="291"/>
    <col min="3329" max="3329" width="3" style="291" customWidth="1"/>
    <col min="3330" max="3330" width="0.5703125" style="291" customWidth="1"/>
    <col min="3331" max="3331" width="3.7109375" style="291" customWidth="1"/>
    <col min="3332" max="3369" width="5.7109375" style="291" customWidth="1"/>
    <col min="3370" max="3584" width="8.85546875" style="291"/>
    <col min="3585" max="3585" width="3" style="291" customWidth="1"/>
    <col min="3586" max="3586" width="0.5703125" style="291" customWidth="1"/>
    <col min="3587" max="3587" width="3.7109375" style="291" customWidth="1"/>
    <col min="3588" max="3625" width="5.7109375" style="291" customWidth="1"/>
    <col min="3626" max="3840" width="8.85546875" style="291"/>
    <col min="3841" max="3841" width="3" style="291" customWidth="1"/>
    <col min="3842" max="3842" width="0.5703125" style="291" customWidth="1"/>
    <col min="3843" max="3843" width="3.7109375" style="291" customWidth="1"/>
    <col min="3844" max="3881" width="5.7109375" style="291" customWidth="1"/>
    <col min="3882" max="4096" width="8.85546875" style="291"/>
    <col min="4097" max="4097" width="3" style="291" customWidth="1"/>
    <col min="4098" max="4098" width="0.5703125" style="291" customWidth="1"/>
    <col min="4099" max="4099" width="3.7109375" style="291" customWidth="1"/>
    <col min="4100" max="4137" width="5.7109375" style="291" customWidth="1"/>
    <col min="4138" max="4352" width="8.85546875" style="291"/>
    <col min="4353" max="4353" width="3" style="291" customWidth="1"/>
    <col min="4354" max="4354" width="0.5703125" style="291" customWidth="1"/>
    <col min="4355" max="4355" width="3.7109375" style="291" customWidth="1"/>
    <col min="4356" max="4393" width="5.7109375" style="291" customWidth="1"/>
    <col min="4394" max="4608" width="8.85546875" style="291"/>
    <col min="4609" max="4609" width="3" style="291" customWidth="1"/>
    <col min="4610" max="4610" width="0.5703125" style="291" customWidth="1"/>
    <col min="4611" max="4611" width="3.7109375" style="291" customWidth="1"/>
    <col min="4612" max="4649" width="5.7109375" style="291" customWidth="1"/>
    <col min="4650" max="4864" width="8.85546875" style="291"/>
    <col min="4865" max="4865" width="3" style="291" customWidth="1"/>
    <col min="4866" max="4866" width="0.5703125" style="291" customWidth="1"/>
    <col min="4867" max="4867" width="3.7109375" style="291" customWidth="1"/>
    <col min="4868" max="4905" width="5.7109375" style="291" customWidth="1"/>
    <col min="4906" max="5120" width="8.85546875" style="291"/>
    <col min="5121" max="5121" width="3" style="291" customWidth="1"/>
    <col min="5122" max="5122" width="0.5703125" style="291" customWidth="1"/>
    <col min="5123" max="5123" width="3.7109375" style="291" customWidth="1"/>
    <col min="5124" max="5161" width="5.7109375" style="291" customWidth="1"/>
    <col min="5162" max="5376" width="8.85546875" style="291"/>
    <col min="5377" max="5377" width="3" style="291" customWidth="1"/>
    <col min="5378" max="5378" width="0.5703125" style="291" customWidth="1"/>
    <col min="5379" max="5379" width="3.7109375" style="291" customWidth="1"/>
    <col min="5380" max="5417" width="5.7109375" style="291" customWidth="1"/>
    <col min="5418" max="5632" width="8.85546875" style="291"/>
    <col min="5633" max="5633" width="3" style="291" customWidth="1"/>
    <col min="5634" max="5634" width="0.5703125" style="291" customWidth="1"/>
    <col min="5635" max="5635" width="3.7109375" style="291" customWidth="1"/>
    <col min="5636" max="5673" width="5.7109375" style="291" customWidth="1"/>
    <col min="5674" max="5888" width="8.85546875" style="291"/>
    <col min="5889" max="5889" width="3" style="291" customWidth="1"/>
    <col min="5890" max="5890" width="0.5703125" style="291" customWidth="1"/>
    <col min="5891" max="5891" width="3.7109375" style="291" customWidth="1"/>
    <col min="5892" max="5929" width="5.7109375" style="291" customWidth="1"/>
    <col min="5930" max="6144" width="8.85546875" style="291"/>
    <col min="6145" max="6145" width="3" style="291" customWidth="1"/>
    <col min="6146" max="6146" width="0.5703125" style="291" customWidth="1"/>
    <col min="6147" max="6147" width="3.7109375" style="291" customWidth="1"/>
    <col min="6148" max="6185" width="5.7109375" style="291" customWidth="1"/>
    <col min="6186" max="6400" width="8.85546875" style="291"/>
    <col min="6401" max="6401" width="3" style="291" customWidth="1"/>
    <col min="6402" max="6402" width="0.5703125" style="291" customWidth="1"/>
    <col min="6403" max="6403" width="3.7109375" style="291" customWidth="1"/>
    <col min="6404" max="6441" width="5.7109375" style="291" customWidth="1"/>
    <col min="6442" max="6656" width="8.85546875" style="291"/>
    <col min="6657" max="6657" width="3" style="291" customWidth="1"/>
    <col min="6658" max="6658" width="0.5703125" style="291" customWidth="1"/>
    <col min="6659" max="6659" width="3.7109375" style="291" customWidth="1"/>
    <col min="6660" max="6697" width="5.7109375" style="291" customWidth="1"/>
    <col min="6698" max="6912" width="8.85546875" style="291"/>
    <col min="6913" max="6913" width="3" style="291" customWidth="1"/>
    <col min="6914" max="6914" width="0.5703125" style="291" customWidth="1"/>
    <col min="6915" max="6915" width="3.7109375" style="291" customWidth="1"/>
    <col min="6916" max="6953" width="5.7109375" style="291" customWidth="1"/>
    <col min="6954" max="7168" width="8.85546875" style="291"/>
    <col min="7169" max="7169" width="3" style="291" customWidth="1"/>
    <col min="7170" max="7170" width="0.5703125" style="291" customWidth="1"/>
    <col min="7171" max="7171" width="3.7109375" style="291" customWidth="1"/>
    <col min="7172" max="7209" width="5.7109375" style="291" customWidth="1"/>
    <col min="7210" max="7424" width="8.85546875" style="291"/>
    <col min="7425" max="7425" width="3" style="291" customWidth="1"/>
    <col min="7426" max="7426" width="0.5703125" style="291" customWidth="1"/>
    <col min="7427" max="7427" width="3.7109375" style="291" customWidth="1"/>
    <col min="7428" max="7465" width="5.7109375" style="291" customWidth="1"/>
    <col min="7466" max="7680" width="8.85546875" style="291"/>
    <col min="7681" max="7681" width="3" style="291" customWidth="1"/>
    <col min="7682" max="7682" width="0.5703125" style="291" customWidth="1"/>
    <col min="7683" max="7683" width="3.7109375" style="291" customWidth="1"/>
    <col min="7684" max="7721" width="5.7109375" style="291" customWidth="1"/>
    <col min="7722" max="7936" width="8.85546875" style="291"/>
    <col min="7937" max="7937" width="3" style="291" customWidth="1"/>
    <col min="7938" max="7938" width="0.5703125" style="291" customWidth="1"/>
    <col min="7939" max="7939" width="3.7109375" style="291" customWidth="1"/>
    <col min="7940" max="7977" width="5.7109375" style="291" customWidth="1"/>
    <col min="7978" max="8192" width="8.85546875" style="291"/>
    <col min="8193" max="8193" width="3" style="291" customWidth="1"/>
    <col min="8194" max="8194" width="0.5703125" style="291" customWidth="1"/>
    <col min="8195" max="8195" width="3.7109375" style="291" customWidth="1"/>
    <col min="8196" max="8233" width="5.7109375" style="291" customWidth="1"/>
    <col min="8234" max="8448" width="8.85546875" style="291"/>
    <col min="8449" max="8449" width="3" style="291" customWidth="1"/>
    <col min="8450" max="8450" width="0.5703125" style="291" customWidth="1"/>
    <col min="8451" max="8451" width="3.7109375" style="291" customWidth="1"/>
    <col min="8452" max="8489" width="5.7109375" style="291" customWidth="1"/>
    <col min="8490" max="8704" width="8.85546875" style="291"/>
    <col min="8705" max="8705" width="3" style="291" customWidth="1"/>
    <col min="8706" max="8706" width="0.5703125" style="291" customWidth="1"/>
    <col min="8707" max="8707" width="3.7109375" style="291" customWidth="1"/>
    <col min="8708" max="8745" width="5.7109375" style="291" customWidth="1"/>
    <col min="8746" max="8960" width="8.85546875" style="291"/>
    <col min="8961" max="8961" width="3" style="291" customWidth="1"/>
    <col min="8962" max="8962" width="0.5703125" style="291" customWidth="1"/>
    <col min="8963" max="8963" width="3.7109375" style="291" customWidth="1"/>
    <col min="8964" max="9001" width="5.7109375" style="291" customWidth="1"/>
    <col min="9002" max="9216" width="8.85546875" style="291"/>
    <col min="9217" max="9217" width="3" style="291" customWidth="1"/>
    <col min="9218" max="9218" width="0.5703125" style="291" customWidth="1"/>
    <col min="9219" max="9219" width="3.7109375" style="291" customWidth="1"/>
    <col min="9220" max="9257" width="5.7109375" style="291" customWidth="1"/>
    <col min="9258" max="9472" width="8.85546875" style="291"/>
    <col min="9473" max="9473" width="3" style="291" customWidth="1"/>
    <col min="9474" max="9474" width="0.5703125" style="291" customWidth="1"/>
    <col min="9475" max="9475" width="3.7109375" style="291" customWidth="1"/>
    <col min="9476" max="9513" width="5.7109375" style="291" customWidth="1"/>
    <col min="9514" max="9728" width="8.85546875" style="291"/>
    <col min="9729" max="9729" width="3" style="291" customWidth="1"/>
    <col min="9730" max="9730" width="0.5703125" style="291" customWidth="1"/>
    <col min="9731" max="9731" width="3.7109375" style="291" customWidth="1"/>
    <col min="9732" max="9769" width="5.7109375" style="291" customWidth="1"/>
    <col min="9770" max="9984" width="8.85546875" style="291"/>
    <col min="9985" max="9985" width="3" style="291" customWidth="1"/>
    <col min="9986" max="9986" width="0.5703125" style="291" customWidth="1"/>
    <col min="9987" max="9987" width="3.7109375" style="291" customWidth="1"/>
    <col min="9988" max="10025" width="5.7109375" style="291" customWidth="1"/>
    <col min="10026" max="10240" width="8.85546875" style="291"/>
    <col min="10241" max="10241" width="3" style="291" customWidth="1"/>
    <col min="10242" max="10242" width="0.5703125" style="291" customWidth="1"/>
    <col min="10243" max="10243" width="3.7109375" style="291" customWidth="1"/>
    <col min="10244" max="10281" width="5.7109375" style="291" customWidth="1"/>
    <col min="10282" max="10496" width="8.85546875" style="291"/>
    <col min="10497" max="10497" width="3" style="291" customWidth="1"/>
    <col min="10498" max="10498" width="0.5703125" style="291" customWidth="1"/>
    <col min="10499" max="10499" width="3.7109375" style="291" customWidth="1"/>
    <col min="10500" max="10537" width="5.7109375" style="291" customWidth="1"/>
    <col min="10538" max="10752" width="8.85546875" style="291"/>
    <col min="10753" max="10753" width="3" style="291" customWidth="1"/>
    <col min="10754" max="10754" width="0.5703125" style="291" customWidth="1"/>
    <col min="10755" max="10755" width="3.7109375" style="291" customWidth="1"/>
    <col min="10756" max="10793" width="5.7109375" style="291" customWidth="1"/>
    <col min="10794" max="11008" width="8.85546875" style="291"/>
    <col min="11009" max="11009" width="3" style="291" customWidth="1"/>
    <col min="11010" max="11010" width="0.5703125" style="291" customWidth="1"/>
    <col min="11011" max="11011" width="3.7109375" style="291" customWidth="1"/>
    <col min="11012" max="11049" width="5.7109375" style="291" customWidth="1"/>
    <col min="11050" max="11264" width="8.85546875" style="291"/>
    <col min="11265" max="11265" width="3" style="291" customWidth="1"/>
    <col min="11266" max="11266" width="0.5703125" style="291" customWidth="1"/>
    <col min="11267" max="11267" width="3.7109375" style="291" customWidth="1"/>
    <col min="11268" max="11305" width="5.7109375" style="291" customWidth="1"/>
    <col min="11306" max="11520" width="8.85546875" style="291"/>
    <col min="11521" max="11521" width="3" style="291" customWidth="1"/>
    <col min="11522" max="11522" width="0.5703125" style="291" customWidth="1"/>
    <col min="11523" max="11523" width="3.7109375" style="291" customWidth="1"/>
    <col min="11524" max="11561" width="5.7109375" style="291" customWidth="1"/>
    <col min="11562" max="11776" width="8.85546875" style="291"/>
    <col min="11777" max="11777" width="3" style="291" customWidth="1"/>
    <col min="11778" max="11778" width="0.5703125" style="291" customWidth="1"/>
    <col min="11779" max="11779" width="3.7109375" style="291" customWidth="1"/>
    <col min="11780" max="11817" width="5.7109375" style="291" customWidth="1"/>
    <col min="11818" max="12032" width="8.85546875" style="291"/>
    <col min="12033" max="12033" width="3" style="291" customWidth="1"/>
    <col min="12034" max="12034" width="0.5703125" style="291" customWidth="1"/>
    <col min="12035" max="12035" width="3.7109375" style="291" customWidth="1"/>
    <col min="12036" max="12073" width="5.7109375" style="291" customWidth="1"/>
    <col min="12074" max="12288" width="8.85546875" style="291"/>
    <col min="12289" max="12289" width="3" style="291" customWidth="1"/>
    <col min="12290" max="12290" width="0.5703125" style="291" customWidth="1"/>
    <col min="12291" max="12291" width="3.7109375" style="291" customWidth="1"/>
    <col min="12292" max="12329" width="5.7109375" style="291" customWidth="1"/>
    <col min="12330" max="12544" width="8.85546875" style="291"/>
    <col min="12545" max="12545" width="3" style="291" customWidth="1"/>
    <col min="12546" max="12546" width="0.5703125" style="291" customWidth="1"/>
    <col min="12547" max="12547" width="3.7109375" style="291" customWidth="1"/>
    <col min="12548" max="12585" width="5.7109375" style="291" customWidth="1"/>
    <col min="12586" max="12800" width="8.85546875" style="291"/>
    <col min="12801" max="12801" width="3" style="291" customWidth="1"/>
    <col min="12802" max="12802" width="0.5703125" style="291" customWidth="1"/>
    <col min="12803" max="12803" width="3.7109375" style="291" customWidth="1"/>
    <col min="12804" max="12841" width="5.7109375" style="291" customWidth="1"/>
    <col min="12842" max="13056" width="8.85546875" style="291"/>
    <col min="13057" max="13057" width="3" style="291" customWidth="1"/>
    <col min="13058" max="13058" width="0.5703125" style="291" customWidth="1"/>
    <col min="13059" max="13059" width="3.7109375" style="291" customWidth="1"/>
    <col min="13060" max="13097" width="5.7109375" style="291" customWidth="1"/>
    <col min="13098" max="13312" width="8.85546875" style="291"/>
    <col min="13313" max="13313" width="3" style="291" customWidth="1"/>
    <col min="13314" max="13314" width="0.5703125" style="291" customWidth="1"/>
    <col min="13315" max="13315" width="3.7109375" style="291" customWidth="1"/>
    <col min="13316" max="13353" width="5.7109375" style="291" customWidth="1"/>
    <col min="13354" max="13568" width="8.85546875" style="291"/>
    <col min="13569" max="13569" width="3" style="291" customWidth="1"/>
    <col min="13570" max="13570" width="0.5703125" style="291" customWidth="1"/>
    <col min="13571" max="13571" width="3.7109375" style="291" customWidth="1"/>
    <col min="13572" max="13609" width="5.7109375" style="291" customWidth="1"/>
    <col min="13610" max="13824" width="8.85546875" style="291"/>
    <col min="13825" max="13825" width="3" style="291" customWidth="1"/>
    <col min="13826" max="13826" width="0.5703125" style="291" customWidth="1"/>
    <col min="13827" max="13827" width="3.7109375" style="291" customWidth="1"/>
    <col min="13828" max="13865" width="5.7109375" style="291" customWidth="1"/>
    <col min="13866" max="14080" width="8.85546875" style="291"/>
    <col min="14081" max="14081" width="3" style="291" customWidth="1"/>
    <col min="14082" max="14082" width="0.5703125" style="291" customWidth="1"/>
    <col min="14083" max="14083" width="3.7109375" style="291" customWidth="1"/>
    <col min="14084" max="14121" width="5.7109375" style="291" customWidth="1"/>
    <col min="14122" max="14336" width="8.85546875" style="291"/>
    <col min="14337" max="14337" width="3" style="291" customWidth="1"/>
    <col min="14338" max="14338" width="0.5703125" style="291" customWidth="1"/>
    <col min="14339" max="14339" width="3.7109375" style="291" customWidth="1"/>
    <col min="14340" max="14377" width="5.7109375" style="291" customWidth="1"/>
    <col min="14378" max="14592" width="8.85546875" style="291"/>
    <col min="14593" max="14593" width="3" style="291" customWidth="1"/>
    <col min="14594" max="14594" width="0.5703125" style="291" customWidth="1"/>
    <col min="14595" max="14595" width="3.7109375" style="291" customWidth="1"/>
    <col min="14596" max="14633" width="5.7109375" style="291" customWidth="1"/>
    <col min="14634" max="14848" width="8.85546875" style="291"/>
    <col min="14849" max="14849" width="3" style="291" customWidth="1"/>
    <col min="14850" max="14850" width="0.5703125" style="291" customWidth="1"/>
    <col min="14851" max="14851" width="3.7109375" style="291" customWidth="1"/>
    <col min="14852" max="14889" width="5.7109375" style="291" customWidth="1"/>
    <col min="14890" max="15104" width="8.85546875" style="291"/>
    <col min="15105" max="15105" width="3" style="291" customWidth="1"/>
    <col min="15106" max="15106" width="0.5703125" style="291" customWidth="1"/>
    <col min="15107" max="15107" width="3.7109375" style="291" customWidth="1"/>
    <col min="15108" max="15145" width="5.7109375" style="291" customWidth="1"/>
    <col min="15146" max="15360" width="8.85546875" style="291"/>
    <col min="15361" max="15361" width="3" style="291" customWidth="1"/>
    <col min="15362" max="15362" width="0.5703125" style="291" customWidth="1"/>
    <col min="15363" max="15363" width="3.7109375" style="291" customWidth="1"/>
    <col min="15364" max="15401" width="5.7109375" style="291" customWidth="1"/>
    <col min="15402" max="15616" width="8.85546875" style="291"/>
    <col min="15617" max="15617" width="3" style="291" customWidth="1"/>
    <col min="15618" max="15618" width="0.5703125" style="291" customWidth="1"/>
    <col min="15619" max="15619" width="3.7109375" style="291" customWidth="1"/>
    <col min="15620" max="15657" width="5.7109375" style="291" customWidth="1"/>
    <col min="15658" max="15872" width="8.85546875" style="291"/>
    <col min="15873" max="15873" width="3" style="291" customWidth="1"/>
    <col min="15874" max="15874" width="0.5703125" style="291" customWidth="1"/>
    <col min="15875" max="15875" width="3.7109375" style="291" customWidth="1"/>
    <col min="15876" max="15913" width="5.7109375" style="291" customWidth="1"/>
    <col min="15914" max="16128" width="8.85546875" style="291"/>
    <col min="16129" max="16129" width="3" style="291" customWidth="1"/>
    <col min="16130" max="16130" width="0.5703125" style="291" customWidth="1"/>
    <col min="16131" max="16131" width="3.7109375" style="291" customWidth="1"/>
    <col min="16132" max="16169" width="5.7109375" style="291" customWidth="1"/>
    <col min="16170" max="16384" width="8.85546875" style="291"/>
  </cols>
  <sheetData>
    <row r="1" spans="2:4">
      <c r="B1" s="290"/>
    </row>
    <row r="2" spans="2:4">
      <c r="B2" s="290"/>
    </row>
    <row r="3" spans="2:4">
      <c r="B3" s="290"/>
    </row>
    <row r="4" spans="2:4">
      <c r="B4" s="290"/>
    </row>
    <row r="5" spans="2:4">
      <c r="B5" s="290"/>
    </row>
    <row r="6" spans="2:4">
      <c r="B6" s="290"/>
    </row>
    <row r="7" spans="2:4">
      <c r="B7" s="290"/>
    </row>
    <row r="8" spans="2:4">
      <c r="B8" s="290"/>
    </row>
    <row r="9" spans="2:4">
      <c r="B9" s="290"/>
    </row>
    <row r="10" spans="2:4">
      <c r="B10" s="290"/>
    </row>
    <row r="11" spans="2:4">
      <c r="B11" s="290"/>
    </row>
    <row r="12" spans="2:4">
      <c r="B12" s="290"/>
    </row>
    <row r="13" spans="2:4">
      <c r="B13" s="290"/>
    </row>
    <row r="14" spans="2:4" s="293" customFormat="1" ht="18.75">
      <c r="B14" s="292"/>
      <c r="D14" s="308" t="s">
        <v>49</v>
      </c>
    </row>
    <row r="15" spans="2:4" s="293" customFormat="1" ht="19.5">
      <c r="B15" s="292"/>
      <c r="D15" s="295"/>
    </row>
    <row r="16" spans="2:4" s="293" customFormat="1" ht="18.75">
      <c r="B16" s="292"/>
      <c r="D16" s="308" t="s">
        <v>50</v>
      </c>
    </row>
    <row r="17" spans="1:15" s="293" customFormat="1" ht="19.5">
      <c r="B17" s="292"/>
      <c r="D17" s="295"/>
    </row>
    <row r="18" spans="1:15" s="293" customFormat="1" ht="19.5">
      <c r="B18" s="292"/>
      <c r="D18" s="294"/>
    </row>
    <row r="19" spans="1:15" s="293" customFormat="1" ht="17.25" customHeight="1">
      <c r="B19" s="292"/>
      <c r="D19" s="296"/>
    </row>
    <row r="20" spans="1:15" s="293" customFormat="1" ht="5.0999999999999996" customHeight="1">
      <c r="B20" s="292"/>
    </row>
    <row r="21" spans="1:15" s="293" customFormat="1" ht="3" customHeight="1">
      <c r="A21" s="297"/>
      <c r="B21" s="298"/>
      <c r="C21" s="297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</row>
    <row r="22" spans="1:15" s="293" customFormat="1" ht="5.0999999999999996" customHeight="1">
      <c r="B22" s="292"/>
    </row>
    <row r="23" spans="1:15" s="293" customFormat="1">
      <c r="B23" s="292"/>
    </row>
    <row r="24" spans="1:15" s="293" customFormat="1">
      <c r="B24" s="292"/>
    </row>
    <row r="25" spans="1:15" s="293" customFormat="1">
      <c r="B25" s="292"/>
    </row>
    <row r="26" spans="1:15" s="293" customFormat="1">
      <c r="B26" s="292"/>
    </row>
    <row r="27" spans="1:15" s="293" customFormat="1">
      <c r="B27" s="292"/>
    </row>
    <row r="28" spans="1:15" s="293" customFormat="1">
      <c r="B28" s="292"/>
    </row>
    <row r="29" spans="1:15" s="293" customFormat="1">
      <c r="B29" s="292"/>
    </row>
    <row r="30" spans="1:15" s="293" customFormat="1">
      <c r="B30" s="292"/>
    </row>
    <row r="31" spans="1:15" s="293" customFormat="1">
      <c r="B31" s="292"/>
    </row>
    <row r="32" spans="1:15" s="293" customFormat="1">
      <c r="B32" s="292"/>
    </row>
    <row r="33" spans="1:14" s="293" customFormat="1">
      <c r="B33" s="292"/>
    </row>
    <row r="34" spans="1:14" s="293" customFormat="1">
      <c r="B34" s="292"/>
    </row>
    <row r="35" spans="1:14" s="293" customFormat="1">
      <c r="B35" s="292"/>
    </row>
    <row r="36" spans="1:14" s="293" customFormat="1">
      <c r="B36" s="292"/>
    </row>
    <row r="37" spans="1:14" s="293" customFormat="1" ht="15.75">
      <c r="B37" s="292"/>
      <c r="D37" s="299" t="s">
        <v>218</v>
      </c>
    </row>
    <row r="38" spans="1:14" s="293" customFormat="1" ht="6.95" customHeight="1">
      <c r="A38" s="300"/>
      <c r="B38" s="301"/>
      <c r="C38" s="300"/>
      <c r="D38" s="300"/>
      <c r="E38" s="300"/>
      <c r="F38" s="300"/>
      <c r="G38" s="300"/>
      <c r="H38" s="300"/>
      <c r="I38" s="300"/>
    </row>
    <row r="39" spans="1:14" s="293" customFormat="1" ht="6.95" customHeight="1">
      <c r="B39" s="292"/>
    </row>
    <row r="40" spans="1:14" s="293" customFormat="1" ht="15.75">
      <c r="B40" s="292"/>
      <c r="D40" s="302" t="s">
        <v>30</v>
      </c>
    </row>
    <row r="41" spans="1:14" s="293" customFormat="1" ht="15.75">
      <c r="B41" s="292"/>
      <c r="D41" s="303"/>
    </row>
    <row r="42" spans="1:14" s="293" customFormat="1" ht="15.75">
      <c r="B42" s="292"/>
      <c r="D42" s="302"/>
    </row>
    <row r="43" spans="1:14" s="293" customFormat="1">
      <c r="B43" s="292"/>
    </row>
    <row r="44" spans="1:14" s="293" customFormat="1">
      <c r="B44" s="292"/>
    </row>
    <row r="45" spans="1:14" s="293" customFormat="1">
      <c r="B45" s="292"/>
      <c r="D45" s="304" t="s">
        <v>45</v>
      </c>
      <c r="F45" s="304"/>
      <c r="G45" s="304"/>
      <c r="H45" s="304"/>
      <c r="I45" s="304"/>
      <c r="J45" s="305" t="s">
        <v>194</v>
      </c>
      <c r="K45" s="304" t="s">
        <v>195</v>
      </c>
      <c r="L45" s="304"/>
      <c r="M45" s="304"/>
      <c r="N45" s="304"/>
    </row>
    <row r="46" spans="1:14" s="293" customFormat="1">
      <c r="B46" s="292"/>
      <c r="D46" s="304"/>
      <c r="F46" s="304"/>
      <c r="G46" s="304"/>
      <c r="H46" s="304"/>
      <c r="I46" s="304"/>
      <c r="J46" s="304"/>
      <c r="K46" s="304"/>
      <c r="L46" s="306"/>
      <c r="M46" s="306"/>
      <c r="N46" s="306"/>
    </row>
    <row r="47" spans="1:14" s="293" customFormat="1">
      <c r="B47" s="292"/>
      <c r="D47" s="304"/>
      <c r="F47" s="304"/>
      <c r="G47" s="304"/>
      <c r="H47" s="304"/>
      <c r="I47" s="304"/>
      <c r="J47" s="304"/>
      <c r="K47" s="304"/>
      <c r="L47" s="304"/>
      <c r="M47" s="304"/>
      <c r="N47" s="304"/>
    </row>
    <row r="48" spans="1:14" s="293" customFormat="1">
      <c r="B48" s="292"/>
      <c r="D48" s="304" t="s">
        <v>46</v>
      </c>
      <c r="F48" s="304"/>
      <c r="G48" s="304"/>
      <c r="H48" s="304"/>
      <c r="I48" s="304"/>
      <c r="J48" s="307" t="s">
        <v>47</v>
      </c>
      <c r="K48" s="304" t="s">
        <v>48</v>
      </c>
      <c r="L48" s="304"/>
      <c r="M48" s="304"/>
      <c r="N48" s="304"/>
    </row>
    <row r="49" spans="2:14" s="293" customFormat="1">
      <c r="B49" s="292"/>
      <c r="D49" s="304"/>
      <c r="F49" s="304"/>
      <c r="G49" s="304"/>
      <c r="H49" s="304"/>
      <c r="I49" s="304"/>
      <c r="J49" s="304"/>
      <c r="K49" s="304"/>
      <c r="L49" s="306"/>
      <c r="M49" s="306"/>
      <c r="N49" s="306"/>
    </row>
    <row r="50" spans="2:14" s="293" customFormat="1">
      <c r="B50" s="292"/>
      <c r="D50" s="304"/>
      <c r="F50" s="304"/>
      <c r="G50" s="304"/>
      <c r="H50" s="304"/>
      <c r="I50" s="304"/>
      <c r="J50" s="304"/>
      <c r="K50" s="304"/>
      <c r="L50" s="306"/>
      <c r="M50" s="306"/>
      <c r="N50" s="306"/>
    </row>
  </sheetData>
  <pageMargins left="1.1811023622047245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L23"/>
  <sheetViews>
    <sheetView zoomScale="110" zoomScaleNormal="110" workbookViewId="0">
      <selection activeCell="A2" sqref="A2"/>
    </sheetView>
  </sheetViews>
  <sheetFormatPr defaultColWidth="9.140625" defaultRowHeight="12.75"/>
  <cols>
    <col min="1" max="1" width="5.42578125" style="25" customWidth="1"/>
    <col min="2" max="2" width="5" style="25" customWidth="1"/>
    <col min="3" max="3" width="10.28515625" style="25" customWidth="1"/>
    <col min="4" max="4" width="18.28515625" style="25" customWidth="1"/>
    <col min="5" max="5" width="9.7109375" style="64" bestFit="1" customWidth="1"/>
    <col min="6" max="6" width="10.85546875" style="65" customWidth="1"/>
    <col min="7" max="7" width="5" style="29" bestFit="1" customWidth="1"/>
    <col min="8" max="8" width="7" style="6" customWidth="1"/>
    <col min="9" max="9" width="4.7109375" style="7" hidden="1" customWidth="1"/>
    <col min="10" max="10" width="2.28515625" style="7" customWidth="1"/>
    <col min="11" max="11" width="7" style="6" hidden="1" customWidth="1"/>
    <col min="12" max="12" width="4.7109375" style="7" hidden="1" customWidth="1"/>
    <col min="13" max="13" width="5.140625" style="30" customWidth="1"/>
    <col min="14" max="14" width="19.140625" style="25" customWidth="1"/>
    <col min="15" max="15" width="4.7109375" style="24" customWidth="1"/>
    <col min="16" max="16" width="3.5703125" style="24" customWidth="1"/>
    <col min="17" max="17" width="5.28515625" style="10" customWidth="1"/>
    <col min="18" max="245" width="9.140625" style="25"/>
    <col min="246" max="16384" width="9.140625" style="11"/>
  </cols>
  <sheetData>
    <row r="1" spans="1:246" s="2" customFormat="1" ht="18.75">
      <c r="A1" s="1" t="s">
        <v>44</v>
      </c>
      <c r="E1" s="3"/>
      <c r="F1" s="4"/>
      <c r="G1" s="5"/>
      <c r="H1" s="6"/>
      <c r="I1" s="7"/>
      <c r="J1" s="7"/>
      <c r="K1" s="6"/>
      <c r="L1" s="7"/>
      <c r="M1" s="8"/>
      <c r="O1" s="9"/>
      <c r="P1" s="9"/>
      <c r="Q1" s="10"/>
      <c r="IL1" s="11"/>
    </row>
    <row r="2" spans="1:246" s="2" customFormat="1" ht="13.5" customHeight="1">
      <c r="A2" s="12"/>
      <c r="E2" s="3"/>
      <c r="F2" s="4"/>
      <c r="G2" s="5"/>
      <c r="H2" s="6"/>
      <c r="I2" s="7"/>
      <c r="J2" s="7"/>
      <c r="K2" s="6"/>
      <c r="L2" s="7"/>
      <c r="M2" s="8"/>
      <c r="N2" s="13" t="s">
        <v>30</v>
      </c>
      <c r="O2" s="9"/>
      <c r="P2" s="9"/>
      <c r="Q2" s="10"/>
      <c r="IL2" s="11"/>
    </row>
    <row r="3" spans="1:246" s="14" customFormat="1" ht="4.5" customHeight="1">
      <c r="C3" s="15"/>
      <c r="E3" s="16"/>
      <c r="F3" s="17"/>
      <c r="G3" s="18"/>
      <c r="H3" s="19"/>
      <c r="I3" s="20"/>
      <c r="J3" s="20"/>
      <c r="K3" s="21"/>
      <c r="L3" s="20"/>
      <c r="M3" s="22"/>
      <c r="N3" s="23"/>
      <c r="O3" s="24"/>
      <c r="P3" s="24"/>
      <c r="Q3" s="10"/>
    </row>
    <row r="4" spans="1:246" ht="15.75">
      <c r="C4" s="26" t="s">
        <v>0</v>
      </c>
      <c r="E4" s="27"/>
      <c r="F4" s="28"/>
      <c r="N4" s="31" t="s">
        <v>42</v>
      </c>
    </row>
    <row r="5" spans="1:246" s="14" customFormat="1" ht="4.5" customHeight="1">
      <c r="C5" s="15"/>
      <c r="E5" s="16"/>
      <c r="F5" s="17"/>
      <c r="G5" s="18"/>
      <c r="H5" s="19"/>
      <c r="I5" s="20"/>
      <c r="J5" s="20"/>
      <c r="K5" s="21"/>
      <c r="L5" s="20"/>
      <c r="M5" s="22"/>
      <c r="N5" s="23"/>
      <c r="O5" s="24"/>
      <c r="P5" s="24"/>
      <c r="Q5" s="10"/>
    </row>
    <row r="6" spans="1:246" s="14" customFormat="1" ht="12.75" customHeight="1">
      <c r="C6" s="25"/>
      <c r="D6" s="32">
        <v>1</v>
      </c>
      <c r="E6" s="33" t="s">
        <v>43</v>
      </c>
      <c r="F6" s="34"/>
      <c r="G6" s="18"/>
      <c r="H6" s="35" t="s">
        <v>1</v>
      </c>
      <c r="J6" s="35"/>
      <c r="K6" s="21"/>
      <c r="L6" s="20"/>
      <c r="M6" s="22"/>
      <c r="N6" s="23"/>
      <c r="O6" s="24"/>
      <c r="P6" s="24"/>
      <c r="Q6" s="10"/>
    </row>
    <row r="7" spans="1:246" s="14" customFormat="1" ht="6" customHeight="1">
      <c r="E7" s="36"/>
      <c r="F7" s="37"/>
      <c r="G7" s="18"/>
      <c r="H7" s="38"/>
      <c r="I7" s="20"/>
      <c r="J7" s="20"/>
      <c r="K7" s="21"/>
      <c r="L7" s="20"/>
      <c r="M7" s="22"/>
      <c r="N7" s="23"/>
      <c r="O7" s="24"/>
      <c r="P7" s="24"/>
      <c r="Q7" s="10"/>
    </row>
    <row r="8" spans="1:246" ht="11.25" customHeight="1">
      <c r="A8" s="39" t="s">
        <v>196</v>
      </c>
      <c r="B8" s="39" t="s">
        <v>2</v>
      </c>
      <c r="C8" s="40" t="s">
        <v>3</v>
      </c>
      <c r="D8" s="41" t="s">
        <v>4</v>
      </c>
      <c r="E8" s="42" t="s">
        <v>5</v>
      </c>
      <c r="F8" s="43" t="s">
        <v>6</v>
      </c>
      <c r="G8" s="44" t="s">
        <v>7</v>
      </c>
      <c r="H8" s="45" t="s">
        <v>8</v>
      </c>
      <c r="I8" s="46" t="s">
        <v>9</v>
      </c>
      <c r="J8" s="46"/>
      <c r="K8" s="45" t="s">
        <v>10</v>
      </c>
      <c r="L8" s="46" t="s">
        <v>9</v>
      </c>
      <c r="M8" s="47" t="s">
        <v>11</v>
      </c>
      <c r="N8" s="39" t="s">
        <v>12</v>
      </c>
      <c r="Q8" s="48"/>
    </row>
    <row r="9" spans="1:246" s="63" customFormat="1" ht="16.350000000000001" customHeight="1">
      <c r="A9" s="49">
        <v>1</v>
      </c>
      <c r="B9" s="49">
        <v>200</v>
      </c>
      <c r="C9" s="50" t="s">
        <v>51</v>
      </c>
      <c r="D9" s="51" t="s">
        <v>52</v>
      </c>
      <c r="E9" s="52" t="s">
        <v>53</v>
      </c>
      <c r="F9" s="53" t="s">
        <v>39</v>
      </c>
      <c r="G9" s="54">
        <f>IF(ISBLANK(H9),"",TRUNC(24.9*(H9-14)^2))</f>
        <v>890</v>
      </c>
      <c r="H9" s="55">
        <v>8.02</v>
      </c>
      <c r="I9" s="56"/>
      <c r="J9" s="56" t="s">
        <v>197</v>
      </c>
      <c r="K9" s="57"/>
      <c r="L9" s="56"/>
      <c r="M9" s="58" t="str">
        <f>IF(ISBLANK(H9),"",IF(H9&gt;9.04,"",IF(H9&lt;=7.25,"TSM",IF(H9&lt;=7.45,"SM",IF(H9&lt;=7.7,"KSM",IF(H9&lt;=8,"I A",IF(H9&lt;=8.44,"II A",IF(H9&lt;=9.04,"III A"))))))))</f>
        <v>II A</v>
      </c>
      <c r="N9" s="59" t="s">
        <v>54</v>
      </c>
      <c r="O9" s="48"/>
      <c r="P9" s="60"/>
      <c r="Q9" s="61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62"/>
      <c r="FN9" s="62"/>
      <c r="FO9" s="62"/>
      <c r="FP9" s="62"/>
      <c r="FQ9" s="62"/>
      <c r="FR9" s="62"/>
      <c r="FS9" s="62"/>
      <c r="FT9" s="62"/>
      <c r="FU9" s="62"/>
      <c r="FV9" s="62"/>
      <c r="FW9" s="62"/>
      <c r="FX9" s="62"/>
      <c r="FY9" s="62"/>
      <c r="FZ9" s="62"/>
      <c r="GA9" s="62"/>
      <c r="GB9" s="62"/>
      <c r="GC9" s="62"/>
      <c r="GD9" s="62"/>
      <c r="GE9" s="62"/>
      <c r="GF9" s="62"/>
      <c r="GG9" s="62"/>
      <c r="GH9" s="62"/>
      <c r="GI9" s="62"/>
      <c r="GJ9" s="62"/>
      <c r="GK9" s="62"/>
      <c r="GL9" s="62"/>
      <c r="GM9" s="62"/>
      <c r="GN9" s="62"/>
      <c r="GO9" s="62"/>
      <c r="GP9" s="62"/>
      <c r="GQ9" s="62"/>
      <c r="GR9" s="62"/>
      <c r="GS9" s="62"/>
      <c r="GT9" s="62"/>
      <c r="GU9" s="62"/>
      <c r="GV9" s="62"/>
      <c r="GW9" s="62"/>
      <c r="GX9" s="62"/>
      <c r="GY9" s="62"/>
      <c r="GZ9" s="62"/>
      <c r="HA9" s="62"/>
      <c r="HB9" s="62"/>
      <c r="HC9" s="62"/>
      <c r="HD9" s="62"/>
      <c r="HE9" s="62"/>
      <c r="HF9" s="62"/>
      <c r="HG9" s="62"/>
      <c r="HH9" s="62"/>
      <c r="HI9" s="62"/>
      <c r="HJ9" s="62"/>
      <c r="HK9" s="62"/>
      <c r="HL9" s="62"/>
      <c r="HM9" s="62"/>
      <c r="HN9" s="62"/>
      <c r="HO9" s="62"/>
      <c r="HP9" s="62"/>
      <c r="HQ9" s="62"/>
      <c r="HR9" s="62"/>
      <c r="HS9" s="62"/>
      <c r="HT9" s="62"/>
      <c r="HU9" s="62"/>
      <c r="HV9" s="62"/>
      <c r="HW9" s="62"/>
      <c r="HX9" s="62"/>
      <c r="HY9" s="62"/>
      <c r="HZ9" s="62"/>
      <c r="IA9" s="62"/>
      <c r="IB9" s="62"/>
      <c r="IC9" s="62"/>
      <c r="ID9" s="62"/>
      <c r="IE9" s="62"/>
      <c r="IF9" s="62"/>
      <c r="IG9" s="62"/>
      <c r="IH9" s="62"/>
      <c r="II9" s="62"/>
      <c r="IJ9" s="62"/>
    </row>
    <row r="10" spans="1:246" s="63" customFormat="1" ht="16.350000000000001" customHeight="1">
      <c r="A10" s="49">
        <v>2</v>
      </c>
      <c r="B10" s="49">
        <v>179</v>
      </c>
      <c r="C10" s="50" t="s">
        <v>66</v>
      </c>
      <c r="D10" s="51" t="s">
        <v>67</v>
      </c>
      <c r="E10" s="52" t="s">
        <v>88</v>
      </c>
      <c r="F10" s="53" t="s">
        <v>68</v>
      </c>
      <c r="G10" s="54">
        <f>IF(ISBLANK(H10),"",TRUNC(24.9*(H10-14)^2))</f>
        <v>837</v>
      </c>
      <c r="H10" s="55">
        <v>8.1999999999999993</v>
      </c>
      <c r="I10" s="56"/>
      <c r="J10" s="56" t="s">
        <v>197</v>
      </c>
      <c r="K10" s="57"/>
      <c r="L10" s="56"/>
      <c r="M10" s="58" t="str">
        <f>IF(ISBLANK(H10),"",IF(H10&gt;9.04,"",IF(H10&lt;=7.25,"TSM",IF(H10&lt;=7.45,"SM",IF(H10&lt;=7.7,"KSM",IF(H10&lt;=8,"I A",IF(H10&lt;=8.44,"II A",IF(H10&lt;=9.04,"III A"))))))))</f>
        <v>II A</v>
      </c>
      <c r="N10" s="59" t="s">
        <v>69</v>
      </c>
      <c r="O10" s="48"/>
      <c r="P10" s="60"/>
      <c r="Q10" s="61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P10" s="62"/>
      <c r="EQ10" s="62"/>
      <c r="ER10" s="62"/>
      <c r="ES10" s="62"/>
      <c r="ET10" s="62"/>
      <c r="EU10" s="62"/>
      <c r="EV10" s="62"/>
      <c r="EW10" s="62"/>
      <c r="EX10" s="62"/>
      <c r="EY10" s="62"/>
      <c r="EZ10" s="62"/>
      <c r="FA10" s="62"/>
      <c r="FB10" s="62"/>
      <c r="FC10" s="62"/>
      <c r="FD10" s="62"/>
      <c r="FE10" s="62"/>
      <c r="FF10" s="62"/>
      <c r="FG10" s="62"/>
      <c r="FH10" s="62"/>
      <c r="FI10" s="62"/>
      <c r="FJ10" s="62"/>
      <c r="FK10" s="62"/>
      <c r="FL10" s="62"/>
      <c r="FM10" s="62"/>
      <c r="FN10" s="62"/>
      <c r="FO10" s="62"/>
      <c r="FP10" s="62"/>
      <c r="FQ10" s="62"/>
      <c r="FR10" s="62"/>
      <c r="FS10" s="62"/>
      <c r="FT10" s="62"/>
      <c r="FU10" s="62"/>
      <c r="FV10" s="62"/>
      <c r="FW10" s="62"/>
      <c r="FX10" s="62"/>
      <c r="FY10" s="62"/>
      <c r="FZ10" s="62"/>
      <c r="GA10" s="62"/>
      <c r="GB10" s="62"/>
      <c r="GC10" s="62"/>
      <c r="GD10" s="62"/>
      <c r="GE10" s="62"/>
      <c r="GF10" s="62"/>
      <c r="GG10" s="62"/>
      <c r="GH10" s="62"/>
      <c r="GI10" s="62"/>
      <c r="GJ10" s="62"/>
      <c r="GK10" s="62"/>
      <c r="GL10" s="62"/>
      <c r="GM10" s="62"/>
      <c r="GN10" s="62"/>
      <c r="GO10" s="62"/>
      <c r="GP10" s="62"/>
      <c r="GQ10" s="62"/>
      <c r="GR10" s="62"/>
      <c r="GS10" s="62"/>
      <c r="GT10" s="62"/>
      <c r="GU10" s="62"/>
      <c r="GV10" s="62"/>
      <c r="GW10" s="62"/>
      <c r="GX10" s="62"/>
      <c r="GY10" s="62"/>
      <c r="GZ10" s="62"/>
      <c r="HA10" s="62"/>
      <c r="HB10" s="62"/>
      <c r="HC10" s="62"/>
      <c r="HD10" s="62"/>
      <c r="HE10" s="62"/>
      <c r="HF10" s="62"/>
      <c r="HG10" s="62"/>
      <c r="HH10" s="62"/>
      <c r="HI10" s="62"/>
      <c r="HJ10" s="62"/>
      <c r="HK10" s="62"/>
      <c r="HL10" s="62"/>
      <c r="HM10" s="62"/>
      <c r="HN10" s="62"/>
      <c r="HO10" s="62"/>
      <c r="HP10" s="62"/>
      <c r="HQ10" s="62"/>
      <c r="HR10" s="62"/>
      <c r="HS10" s="62"/>
      <c r="HT10" s="62"/>
      <c r="HU10" s="62"/>
      <c r="HV10" s="62"/>
      <c r="HW10" s="62"/>
      <c r="HX10" s="62"/>
      <c r="HY10" s="62"/>
      <c r="HZ10" s="62"/>
      <c r="IA10" s="62"/>
      <c r="IB10" s="62"/>
      <c r="IC10" s="62"/>
      <c r="ID10" s="62"/>
      <c r="IE10" s="62"/>
      <c r="IF10" s="62"/>
      <c r="IG10" s="62"/>
      <c r="IH10" s="62"/>
      <c r="II10" s="62"/>
      <c r="IJ10" s="62"/>
    </row>
    <row r="11" spans="1:246" s="63" customFormat="1" ht="16.350000000000001" customHeight="1">
      <c r="A11" s="49">
        <v>3</v>
      </c>
      <c r="B11" s="49">
        <v>26</v>
      </c>
      <c r="C11" s="50" t="s">
        <v>75</v>
      </c>
      <c r="D11" s="51" t="s">
        <v>76</v>
      </c>
      <c r="E11" s="52" t="s">
        <v>90</v>
      </c>
      <c r="F11" s="53" t="s">
        <v>77</v>
      </c>
      <c r="G11" s="54">
        <f>IF(ISBLANK(H11),"",TRUNC(24.9*(H11-14)^2))</f>
        <v>772</v>
      </c>
      <c r="H11" s="55">
        <v>8.43</v>
      </c>
      <c r="I11" s="56"/>
      <c r="J11" s="56"/>
      <c r="K11" s="57"/>
      <c r="L11" s="56"/>
      <c r="M11" s="58" t="str">
        <f>IF(ISBLANK(H11),"",IF(H11&gt;9.04,"",IF(H11&lt;=7.25,"TSM",IF(H11&lt;=7.45,"SM",IF(H11&lt;=7.7,"KSM",IF(H11&lt;=8,"I A",IF(H11&lt;=8.44,"II A",IF(H11&lt;=9.04,"III A"))))))))</f>
        <v>II A</v>
      </c>
      <c r="N11" s="59" t="s">
        <v>78</v>
      </c>
      <c r="O11" s="48"/>
      <c r="P11" s="60"/>
      <c r="Q11" s="61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62"/>
      <c r="ED11" s="62"/>
      <c r="EE11" s="62"/>
      <c r="EF11" s="62"/>
      <c r="EG11" s="62"/>
      <c r="EH11" s="62"/>
      <c r="EI11" s="62"/>
      <c r="EJ11" s="62"/>
      <c r="EK11" s="62"/>
      <c r="EL11" s="62"/>
      <c r="EM11" s="62"/>
      <c r="EN11" s="62"/>
      <c r="EO11" s="62"/>
      <c r="EP11" s="62"/>
      <c r="EQ11" s="62"/>
      <c r="ER11" s="62"/>
      <c r="ES11" s="62"/>
      <c r="ET11" s="62"/>
      <c r="EU11" s="62"/>
      <c r="EV11" s="62"/>
      <c r="EW11" s="62"/>
      <c r="EX11" s="62"/>
      <c r="EY11" s="62"/>
      <c r="EZ11" s="62"/>
      <c r="FA11" s="62"/>
      <c r="FB11" s="62"/>
      <c r="FC11" s="62"/>
      <c r="FD11" s="62"/>
      <c r="FE11" s="62"/>
      <c r="FF11" s="62"/>
      <c r="FG11" s="62"/>
      <c r="FH11" s="62"/>
      <c r="FI11" s="62"/>
      <c r="FJ11" s="62"/>
      <c r="FK11" s="62"/>
      <c r="FL11" s="62"/>
      <c r="FM11" s="62"/>
      <c r="FN11" s="62"/>
      <c r="FO11" s="62"/>
      <c r="FP11" s="62"/>
      <c r="FQ11" s="62"/>
      <c r="FR11" s="62"/>
      <c r="FS11" s="62"/>
      <c r="FT11" s="62"/>
      <c r="FU11" s="62"/>
      <c r="FV11" s="62"/>
      <c r="FW11" s="62"/>
      <c r="FX11" s="62"/>
      <c r="FY11" s="62"/>
      <c r="FZ11" s="62"/>
      <c r="GA11" s="62"/>
      <c r="GB11" s="62"/>
      <c r="GC11" s="62"/>
      <c r="GD11" s="62"/>
      <c r="GE11" s="62"/>
      <c r="GF11" s="62"/>
      <c r="GG11" s="62"/>
      <c r="GH11" s="62"/>
      <c r="GI11" s="62"/>
      <c r="GJ11" s="62"/>
      <c r="GK11" s="62"/>
      <c r="GL11" s="62"/>
      <c r="GM11" s="62"/>
      <c r="GN11" s="62"/>
      <c r="GO11" s="62"/>
      <c r="GP11" s="62"/>
      <c r="GQ11" s="62"/>
      <c r="GR11" s="62"/>
      <c r="GS11" s="62"/>
      <c r="GT11" s="62"/>
      <c r="GU11" s="62"/>
      <c r="GV11" s="62"/>
      <c r="GW11" s="62"/>
      <c r="GX11" s="62"/>
      <c r="GY11" s="62"/>
      <c r="GZ11" s="62"/>
      <c r="HA11" s="62"/>
      <c r="HB11" s="62"/>
      <c r="HC11" s="62"/>
      <c r="HD11" s="62"/>
      <c r="HE11" s="62"/>
      <c r="HF11" s="62"/>
      <c r="HG11" s="62"/>
      <c r="HH11" s="62"/>
      <c r="HI11" s="62"/>
      <c r="HJ11" s="62"/>
      <c r="HK11" s="62"/>
      <c r="HL11" s="62"/>
      <c r="HM11" s="62"/>
      <c r="HN11" s="62"/>
      <c r="HO11" s="62"/>
      <c r="HP11" s="62"/>
      <c r="HQ11" s="62"/>
      <c r="HR11" s="62"/>
      <c r="HS11" s="62"/>
      <c r="HT11" s="62"/>
      <c r="HU11" s="62"/>
      <c r="HV11" s="62"/>
      <c r="HW11" s="62"/>
      <c r="HX11" s="62"/>
      <c r="HY11" s="62"/>
      <c r="HZ11" s="62"/>
      <c r="IA11" s="62"/>
      <c r="IB11" s="62"/>
      <c r="IC11" s="62"/>
      <c r="ID11" s="62"/>
      <c r="IE11" s="62"/>
      <c r="IF11" s="62"/>
      <c r="IG11" s="62"/>
      <c r="IH11" s="62"/>
      <c r="II11" s="62"/>
      <c r="IJ11" s="62"/>
    </row>
    <row r="12" spans="1:246" s="63" customFormat="1" ht="16.350000000000001" customHeight="1">
      <c r="A12" s="49">
        <v>4</v>
      </c>
      <c r="B12" s="49">
        <v>197</v>
      </c>
      <c r="C12" s="50" t="s">
        <v>62</v>
      </c>
      <c r="D12" s="51" t="s">
        <v>63</v>
      </c>
      <c r="E12" s="52" t="s">
        <v>64</v>
      </c>
      <c r="F12" s="53" t="s">
        <v>39</v>
      </c>
      <c r="G12" s="54">
        <f>IF(ISBLANK(H12),"",TRUNC(24.9*(H12-14)^2))</f>
        <v>686</v>
      </c>
      <c r="H12" s="55">
        <v>8.75</v>
      </c>
      <c r="I12" s="56"/>
      <c r="J12" s="56"/>
      <c r="K12" s="57"/>
      <c r="L12" s="56"/>
      <c r="M12" s="58" t="str">
        <f>IF(ISBLANK(H12),"",IF(H12&gt;9.04,"",IF(H12&lt;=7.25,"TSM",IF(H12&lt;=7.45,"SM",IF(H12&lt;=7.7,"KSM",IF(H12&lt;=8,"I A",IF(H12&lt;=8.44,"II A",IF(H12&lt;=9.04,"III A"))))))))</f>
        <v>III A</v>
      </c>
      <c r="N12" s="59" t="s">
        <v>65</v>
      </c>
      <c r="O12" s="48"/>
      <c r="P12" s="60"/>
      <c r="Q12" s="61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62"/>
      <c r="EO12" s="62"/>
      <c r="EP12" s="62"/>
      <c r="EQ12" s="62"/>
      <c r="ER12" s="62"/>
      <c r="ES12" s="62"/>
      <c r="ET12" s="62"/>
      <c r="EU12" s="62"/>
      <c r="EV12" s="62"/>
      <c r="EW12" s="62"/>
      <c r="EX12" s="62"/>
      <c r="EY12" s="62"/>
      <c r="EZ12" s="62"/>
      <c r="FA12" s="62"/>
      <c r="FB12" s="62"/>
      <c r="FC12" s="62"/>
      <c r="FD12" s="62"/>
      <c r="FE12" s="62"/>
      <c r="FF12" s="62"/>
      <c r="FG12" s="62"/>
      <c r="FH12" s="62"/>
      <c r="FI12" s="62"/>
      <c r="FJ12" s="62"/>
      <c r="FK12" s="62"/>
      <c r="FL12" s="62"/>
      <c r="FM12" s="62"/>
      <c r="FN12" s="62"/>
      <c r="FO12" s="62"/>
      <c r="FP12" s="62"/>
      <c r="FQ12" s="62"/>
      <c r="FR12" s="62"/>
      <c r="FS12" s="62"/>
      <c r="FT12" s="62"/>
      <c r="FU12" s="62"/>
      <c r="FV12" s="62"/>
      <c r="FW12" s="62"/>
      <c r="FX12" s="62"/>
      <c r="FY12" s="62"/>
      <c r="FZ12" s="62"/>
      <c r="GA12" s="62"/>
      <c r="GB12" s="62"/>
      <c r="GC12" s="62"/>
      <c r="GD12" s="62"/>
      <c r="GE12" s="62"/>
      <c r="GF12" s="62"/>
      <c r="GG12" s="62"/>
      <c r="GH12" s="62"/>
      <c r="GI12" s="62"/>
      <c r="GJ12" s="62"/>
      <c r="GK12" s="62"/>
      <c r="GL12" s="62"/>
      <c r="GM12" s="62"/>
      <c r="GN12" s="62"/>
      <c r="GO12" s="62"/>
      <c r="GP12" s="62"/>
      <c r="GQ12" s="62"/>
      <c r="GR12" s="62"/>
      <c r="GS12" s="62"/>
      <c r="GT12" s="62"/>
      <c r="GU12" s="62"/>
      <c r="GV12" s="62"/>
      <c r="GW12" s="62"/>
      <c r="GX12" s="62"/>
      <c r="GY12" s="62"/>
      <c r="GZ12" s="62"/>
      <c r="HA12" s="62"/>
      <c r="HB12" s="62"/>
      <c r="HC12" s="62"/>
      <c r="HD12" s="62"/>
      <c r="HE12" s="62"/>
      <c r="HF12" s="62"/>
      <c r="HG12" s="62"/>
      <c r="HH12" s="62"/>
      <c r="HI12" s="62"/>
      <c r="HJ12" s="62"/>
      <c r="HK12" s="62"/>
      <c r="HL12" s="62"/>
      <c r="HM12" s="62"/>
      <c r="HN12" s="62"/>
      <c r="HO12" s="62"/>
      <c r="HP12" s="62"/>
      <c r="HQ12" s="62"/>
      <c r="HR12" s="62"/>
      <c r="HS12" s="62"/>
      <c r="HT12" s="62"/>
      <c r="HU12" s="62"/>
      <c r="HV12" s="62"/>
      <c r="HW12" s="62"/>
      <c r="HX12" s="62"/>
      <c r="HY12" s="62"/>
      <c r="HZ12" s="62"/>
      <c r="IA12" s="62"/>
      <c r="IB12" s="62"/>
      <c r="IC12" s="62"/>
      <c r="ID12" s="62"/>
      <c r="IE12" s="62"/>
      <c r="IF12" s="62"/>
      <c r="IG12" s="62"/>
      <c r="IH12" s="62"/>
      <c r="II12" s="62"/>
      <c r="IJ12" s="62"/>
    </row>
    <row r="13" spans="1:246" s="63" customFormat="1" ht="16.350000000000001" customHeight="1">
      <c r="A13" s="49">
        <v>5</v>
      </c>
      <c r="B13" s="49">
        <v>37</v>
      </c>
      <c r="C13" s="50" t="s">
        <v>79</v>
      </c>
      <c r="D13" s="51" t="s">
        <v>80</v>
      </c>
      <c r="E13" s="52" t="s">
        <v>91</v>
      </c>
      <c r="F13" s="53" t="s">
        <v>77</v>
      </c>
      <c r="G13" s="54">
        <f>IF(ISBLANK(H13),"",TRUNC(24.9*(H13-14)^2))</f>
        <v>617</v>
      </c>
      <c r="H13" s="55">
        <v>9.02</v>
      </c>
      <c r="I13" s="56"/>
      <c r="J13" s="56"/>
      <c r="K13" s="57"/>
      <c r="L13" s="56"/>
      <c r="M13" s="58" t="str">
        <f>IF(ISBLANK(H13),"",IF(H13&gt;9.04,"",IF(H13&lt;=7.25,"TSM",IF(H13&lt;=7.45,"SM",IF(H13&lt;=7.7,"KSM",IF(H13&lt;=8,"I A",IF(H13&lt;=8.44,"II A",IF(H13&lt;=9.04,"III A"))))))))</f>
        <v>III A</v>
      </c>
      <c r="N13" s="59" t="s">
        <v>81</v>
      </c>
      <c r="O13" s="48"/>
      <c r="P13" s="60"/>
      <c r="Q13" s="61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  <c r="CZ13" s="62"/>
      <c r="DA13" s="62"/>
      <c r="DB13" s="62"/>
      <c r="DC13" s="62"/>
      <c r="DD13" s="62"/>
      <c r="DE13" s="62"/>
      <c r="DF13" s="62"/>
      <c r="DG13" s="62"/>
      <c r="DH13" s="62"/>
      <c r="DI13" s="62"/>
      <c r="DJ13" s="62"/>
      <c r="DK13" s="62"/>
      <c r="DL13" s="62"/>
      <c r="DM13" s="62"/>
      <c r="DN13" s="62"/>
      <c r="DO13" s="62"/>
      <c r="DP13" s="62"/>
      <c r="DQ13" s="62"/>
      <c r="DR13" s="62"/>
      <c r="DS13" s="62"/>
      <c r="DT13" s="62"/>
      <c r="DU13" s="62"/>
      <c r="DV13" s="62"/>
      <c r="DW13" s="62"/>
      <c r="DX13" s="62"/>
      <c r="DY13" s="62"/>
      <c r="DZ13" s="62"/>
      <c r="EA13" s="62"/>
      <c r="EB13" s="62"/>
      <c r="EC13" s="62"/>
      <c r="ED13" s="62"/>
      <c r="EE13" s="62"/>
      <c r="EF13" s="62"/>
      <c r="EG13" s="62"/>
      <c r="EH13" s="62"/>
      <c r="EI13" s="62"/>
      <c r="EJ13" s="62"/>
      <c r="EK13" s="62"/>
      <c r="EL13" s="62"/>
      <c r="EM13" s="62"/>
      <c r="EN13" s="62"/>
      <c r="EO13" s="62"/>
      <c r="EP13" s="62"/>
      <c r="EQ13" s="62"/>
      <c r="ER13" s="62"/>
      <c r="ES13" s="62"/>
      <c r="ET13" s="62"/>
      <c r="EU13" s="62"/>
      <c r="EV13" s="62"/>
      <c r="EW13" s="62"/>
      <c r="EX13" s="62"/>
      <c r="EY13" s="62"/>
      <c r="EZ13" s="62"/>
      <c r="FA13" s="62"/>
      <c r="FB13" s="62"/>
      <c r="FC13" s="62"/>
      <c r="FD13" s="62"/>
      <c r="FE13" s="62"/>
      <c r="FF13" s="62"/>
      <c r="FG13" s="62"/>
      <c r="FH13" s="62"/>
      <c r="FI13" s="62"/>
      <c r="FJ13" s="62"/>
      <c r="FK13" s="62"/>
      <c r="FL13" s="62"/>
      <c r="FM13" s="62"/>
      <c r="FN13" s="62"/>
      <c r="FO13" s="62"/>
      <c r="FP13" s="62"/>
      <c r="FQ13" s="62"/>
      <c r="FR13" s="62"/>
      <c r="FS13" s="62"/>
      <c r="FT13" s="62"/>
      <c r="FU13" s="62"/>
      <c r="FV13" s="62"/>
      <c r="FW13" s="62"/>
      <c r="FX13" s="62"/>
      <c r="FY13" s="62"/>
      <c r="FZ13" s="62"/>
      <c r="GA13" s="62"/>
      <c r="GB13" s="62"/>
      <c r="GC13" s="62"/>
      <c r="GD13" s="62"/>
      <c r="GE13" s="62"/>
      <c r="GF13" s="62"/>
      <c r="GG13" s="62"/>
      <c r="GH13" s="62"/>
      <c r="GI13" s="62"/>
      <c r="GJ13" s="62"/>
      <c r="GK13" s="62"/>
      <c r="GL13" s="62"/>
      <c r="GM13" s="62"/>
      <c r="GN13" s="62"/>
      <c r="GO13" s="62"/>
      <c r="GP13" s="62"/>
      <c r="GQ13" s="62"/>
      <c r="GR13" s="62"/>
      <c r="GS13" s="62"/>
      <c r="GT13" s="62"/>
      <c r="GU13" s="62"/>
      <c r="GV13" s="62"/>
      <c r="GW13" s="62"/>
      <c r="GX13" s="62"/>
      <c r="GY13" s="62"/>
      <c r="GZ13" s="62"/>
      <c r="HA13" s="62"/>
      <c r="HB13" s="62"/>
      <c r="HC13" s="62"/>
      <c r="HD13" s="62"/>
      <c r="HE13" s="62"/>
      <c r="HF13" s="62"/>
      <c r="HG13" s="62"/>
      <c r="HH13" s="62"/>
      <c r="HI13" s="62"/>
      <c r="HJ13" s="62"/>
      <c r="HK13" s="62"/>
      <c r="HL13" s="62"/>
      <c r="HM13" s="62"/>
      <c r="HN13" s="62"/>
      <c r="HO13" s="62"/>
      <c r="HP13" s="62"/>
      <c r="HQ13" s="62"/>
      <c r="HR13" s="62"/>
      <c r="HS13" s="62"/>
      <c r="HT13" s="62"/>
      <c r="HU13" s="62"/>
      <c r="HV13" s="62"/>
      <c r="HW13" s="62"/>
      <c r="HX13" s="62"/>
      <c r="HY13" s="62"/>
      <c r="HZ13" s="62"/>
      <c r="IA13" s="62"/>
      <c r="IB13" s="62"/>
      <c r="IC13" s="62"/>
      <c r="ID13" s="62"/>
      <c r="IE13" s="62"/>
      <c r="IF13" s="62"/>
      <c r="IG13" s="62"/>
      <c r="IH13" s="62"/>
      <c r="II13" s="62"/>
      <c r="IJ13" s="62"/>
    </row>
    <row r="14" spans="1:246" s="14" customFormat="1" ht="4.5" customHeight="1">
      <c r="C14" s="15"/>
      <c r="E14" s="16"/>
      <c r="F14" s="17"/>
      <c r="G14" s="18"/>
      <c r="H14" s="19"/>
      <c r="I14" s="20"/>
      <c r="J14" s="20"/>
      <c r="K14" s="21"/>
      <c r="L14" s="20"/>
      <c r="M14" s="22"/>
      <c r="N14" s="23"/>
      <c r="O14" s="24"/>
      <c r="P14" s="24"/>
      <c r="Q14" s="10"/>
    </row>
    <row r="15" spans="1:246" s="14" customFormat="1" ht="12.75" customHeight="1">
      <c r="C15" s="25"/>
      <c r="D15" s="32">
        <v>2</v>
      </c>
      <c r="E15" s="33" t="s">
        <v>43</v>
      </c>
      <c r="F15" s="34"/>
      <c r="G15" s="18"/>
      <c r="H15" s="19"/>
      <c r="I15" s="35" t="s">
        <v>1</v>
      </c>
      <c r="J15" s="35"/>
      <c r="K15" s="21"/>
      <c r="L15" s="20"/>
      <c r="M15" s="22"/>
      <c r="N15" s="23"/>
      <c r="O15" s="24"/>
      <c r="P15" s="24"/>
      <c r="Q15" s="10"/>
    </row>
    <row r="16" spans="1:246" s="14" customFormat="1" ht="6" customHeight="1">
      <c r="E16" s="36"/>
      <c r="F16" s="37"/>
      <c r="G16" s="18"/>
      <c r="H16" s="38"/>
      <c r="I16" s="20"/>
      <c r="J16" s="20"/>
      <c r="K16" s="21"/>
      <c r="L16" s="20"/>
      <c r="M16" s="22"/>
      <c r="N16" s="23"/>
      <c r="O16" s="24"/>
      <c r="P16" s="24"/>
      <c r="Q16" s="10"/>
    </row>
    <row r="17" spans="1:244" ht="11.25" customHeight="1">
      <c r="A17" s="39" t="s">
        <v>196</v>
      </c>
      <c r="B17" s="39" t="s">
        <v>2</v>
      </c>
      <c r="C17" s="40" t="s">
        <v>3</v>
      </c>
      <c r="D17" s="41" t="s">
        <v>4</v>
      </c>
      <c r="E17" s="42" t="s">
        <v>5</v>
      </c>
      <c r="F17" s="43" t="s">
        <v>6</v>
      </c>
      <c r="G17" s="44" t="s">
        <v>7</v>
      </c>
      <c r="H17" s="45" t="s">
        <v>8</v>
      </c>
      <c r="I17" s="46" t="s">
        <v>9</v>
      </c>
      <c r="J17" s="46"/>
      <c r="K17" s="45" t="s">
        <v>10</v>
      </c>
      <c r="L17" s="46" t="s">
        <v>9</v>
      </c>
      <c r="M17" s="47" t="s">
        <v>11</v>
      </c>
      <c r="N17" s="39" t="s">
        <v>12</v>
      </c>
      <c r="Q17" s="48"/>
    </row>
    <row r="18" spans="1:244" s="63" customFormat="1" ht="16.350000000000001" customHeight="1">
      <c r="A18" s="49">
        <v>1</v>
      </c>
      <c r="B18" s="49">
        <v>52</v>
      </c>
      <c r="C18" s="50" t="s">
        <v>85</v>
      </c>
      <c r="D18" s="51" t="s">
        <v>86</v>
      </c>
      <c r="E18" s="52" t="s">
        <v>93</v>
      </c>
      <c r="F18" s="53" t="s">
        <v>77</v>
      </c>
      <c r="G18" s="54">
        <f t="shared" ref="G18:G23" si="0">IF(ISBLANK(H18),"",TRUNC(24.9*(H18-14)^2))</f>
        <v>890</v>
      </c>
      <c r="H18" s="55">
        <v>8.02</v>
      </c>
      <c r="I18" s="56"/>
      <c r="J18" s="56" t="s">
        <v>197</v>
      </c>
      <c r="K18" s="57"/>
      <c r="L18" s="56"/>
      <c r="M18" s="58" t="str">
        <f t="shared" ref="M18:M23" si="1">IF(ISBLANK(H18),"",IF(H18&gt;9.04,"",IF(H18&lt;=7.25,"TSM",IF(H18&lt;=7.45,"SM",IF(H18&lt;=7.7,"KSM",IF(H18&lt;=8,"I A",IF(H18&lt;=8.44,"II A",IF(H18&lt;=9.04,"III A"))))))))</f>
        <v>II A</v>
      </c>
      <c r="N18" s="59" t="s">
        <v>87</v>
      </c>
      <c r="O18" s="48"/>
      <c r="P18" s="60"/>
      <c r="Q18" s="61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2"/>
      <c r="DL18" s="62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2"/>
      <c r="EB18" s="62"/>
      <c r="EC18" s="62"/>
      <c r="ED18" s="62"/>
      <c r="EE18" s="62"/>
      <c r="EF18" s="62"/>
      <c r="EG18" s="62"/>
      <c r="EH18" s="62"/>
      <c r="EI18" s="62"/>
      <c r="EJ18" s="62"/>
      <c r="EK18" s="62"/>
      <c r="EL18" s="62"/>
      <c r="EM18" s="62"/>
      <c r="EN18" s="62"/>
      <c r="EO18" s="62"/>
      <c r="EP18" s="62"/>
      <c r="EQ18" s="62"/>
      <c r="ER18" s="62"/>
      <c r="ES18" s="62"/>
      <c r="ET18" s="62"/>
      <c r="EU18" s="62"/>
      <c r="EV18" s="62"/>
      <c r="EW18" s="62"/>
      <c r="EX18" s="62"/>
      <c r="EY18" s="62"/>
      <c r="EZ18" s="62"/>
      <c r="FA18" s="62"/>
      <c r="FB18" s="62"/>
      <c r="FC18" s="62"/>
      <c r="FD18" s="62"/>
      <c r="FE18" s="62"/>
      <c r="FF18" s="62"/>
      <c r="FG18" s="62"/>
      <c r="FH18" s="62"/>
      <c r="FI18" s="62"/>
      <c r="FJ18" s="62"/>
      <c r="FK18" s="62"/>
      <c r="FL18" s="62"/>
      <c r="FM18" s="62"/>
      <c r="FN18" s="62"/>
      <c r="FO18" s="62"/>
      <c r="FP18" s="62"/>
      <c r="FQ18" s="62"/>
      <c r="FR18" s="62"/>
      <c r="FS18" s="62"/>
      <c r="FT18" s="62"/>
      <c r="FU18" s="62"/>
      <c r="FV18" s="62"/>
      <c r="FW18" s="62"/>
      <c r="FX18" s="62"/>
      <c r="FY18" s="62"/>
      <c r="FZ18" s="62"/>
      <c r="GA18" s="62"/>
      <c r="GB18" s="62"/>
      <c r="GC18" s="62"/>
      <c r="GD18" s="62"/>
      <c r="GE18" s="62"/>
      <c r="GF18" s="62"/>
      <c r="GG18" s="62"/>
      <c r="GH18" s="62"/>
      <c r="GI18" s="62"/>
      <c r="GJ18" s="62"/>
      <c r="GK18" s="62"/>
      <c r="GL18" s="62"/>
      <c r="GM18" s="62"/>
      <c r="GN18" s="62"/>
      <c r="GO18" s="62"/>
      <c r="GP18" s="62"/>
      <c r="GQ18" s="62"/>
      <c r="GR18" s="62"/>
      <c r="GS18" s="62"/>
      <c r="GT18" s="62"/>
      <c r="GU18" s="62"/>
      <c r="GV18" s="62"/>
      <c r="GW18" s="62"/>
      <c r="GX18" s="62"/>
      <c r="GY18" s="62"/>
      <c r="GZ18" s="62"/>
      <c r="HA18" s="62"/>
      <c r="HB18" s="62"/>
      <c r="HC18" s="62"/>
      <c r="HD18" s="62"/>
      <c r="HE18" s="62"/>
      <c r="HF18" s="62"/>
      <c r="HG18" s="62"/>
      <c r="HH18" s="62"/>
      <c r="HI18" s="62"/>
      <c r="HJ18" s="62"/>
      <c r="HK18" s="62"/>
      <c r="HL18" s="62"/>
      <c r="HM18" s="62"/>
      <c r="HN18" s="62"/>
      <c r="HO18" s="62"/>
      <c r="HP18" s="62"/>
      <c r="HQ18" s="62"/>
      <c r="HR18" s="62"/>
      <c r="HS18" s="62"/>
      <c r="HT18" s="62"/>
      <c r="HU18" s="62"/>
      <c r="HV18" s="62"/>
      <c r="HW18" s="62"/>
      <c r="HX18" s="62"/>
      <c r="HY18" s="62"/>
      <c r="HZ18" s="62"/>
      <c r="IA18" s="62"/>
      <c r="IB18" s="62"/>
      <c r="IC18" s="62"/>
      <c r="ID18" s="62"/>
      <c r="IE18" s="62"/>
      <c r="IF18" s="62"/>
      <c r="IG18" s="62"/>
      <c r="IH18" s="62"/>
      <c r="II18" s="62"/>
      <c r="IJ18" s="62"/>
    </row>
    <row r="19" spans="1:244" s="63" customFormat="1" ht="16.350000000000001" customHeight="1">
      <c r="A19" s="49">
        <v>2</v>
      </c>
      <c r="B19" s="49">
        <v>154</v>
      </c>
      <c r="C19" s="50" t="s">
        <v>27</v>
      </c>
      <c r="D19" s="51" t="s">
        <v>72</v>
      </c>
      <c r="E19" s="52" t="s">
        <v>73</v>
      </c>
      <c r="F19" s="53" t="s">
        <v>28</v>
      </c>
      <c r="G19" s="54">
        <f t="shared" si="0"/>
        <v>852</v>
      </c>
      <c r="H19" s="55">
        <v>8.15</v>
      </c>
      <c r="I19" s="56"/>
      <c r="J19" s="56" t="s">
        <v>197</v>
      </c>
      <c r="K19" s="57"/>
      <c r="L19" s="56"/>
      <c r="M19" s="58" t="str">
        <f t="shared" si="1"/>
        <v>II A</v>
      </c>
      <c r="N19" s="59" t="s">
        <v>74</v>
      </c>
      <c r="O19" s="48"/>
      <c r="P19" s="60"/>
      <c r="Q19" s="61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2"/>
      <c r="DP19" s="62"/>
      <c r="DQ19" s="62"/>
      <c r="DR19" s="62"/>
      <c r="DS19" s="62"/>
      <c r="DT19" s="62"/>
      <c r="DU19" s="62"/>
      <c r="DV19" s="62"/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2"/>
      <c r="ER19" s="62"/>
      <c r="ES19" s="62"/>
      <c r="ET19" s="62"/>
      <c r="EU19" s="62"/>
      <c r="EV19" s="62"/>
      <c r="EW19" s="62"/>
      <c r="EX19" s="62"/>
      <c r="EY19" s="62"/>
      <c r="EZ19" s="62"/>
      <c r="FA19" s="62"/>
      <c r="FB19" s="62"/>
      <c r="FC19" s="62"/>
      <c r="FD19" s="62"/>
      <c r="FE19" s="62"/>
      <c r="FF19" s="62"/>
      <c r="FG19" s="62"/>
      <c r="FH19" s="62"/>
      <c r="FI19" s="62"/>
      <c r="FJ19" s="62"/>
      <c r="FK19" s="62"/>
      <c r="FL19" s="62"/>
      <c r="FM19" s="62"/>
      <c r="FN19" s="62"/>
      <c r="FO19" s="62"/>
      <c r="FP19" s="62"/>
      <c r="FQ19" s="62"/>
      <c r="FR19" s="62"/>
      <c r="FS19" s="62"/>
      <c r="FT19" s="62"/>
      <c r="FU19" s="62"/>
      <c r="FV19" s="62"/>
      <c r="FW19" s="62"/>
      <c r="FX19" s="62"/>
      <c r="FY19" s="62"/>
      <c r="FZ19" s="62"/>
      <c r="GA19" s="62"/>
      <c r="GB19" s="62"/>
      <c r="GC19" s="62"/>
      <c r="GD19" s="62"/>
      <c r="GE19" s="62"/>
      <c r="GF19" s="62"/>
      <c r="GG19" s="62"/>
      <c r="GH19" s="62"/>
      <c r="GI19" s="62"/>
      <c r="GJ19" s="62"/>
      <c r="GK19" s="62"/>
      <c r="GL19" s="62"/>
      <c r="GM19" s="62"/>
      <c r="GN19" s="62"/>
      <c r="GO19" s="62"/>
      <c r="GP19" s="62"/>
      <c r="GQ19" s="62"/>
      <c r="GR19" s="62"/>
      <c r="GS19" s="62"/>
      <c r="GT19" s="62"/>
      <c r="GU19" s="62"/>
      <c r="GV19" s="62"/>
      <c r="GW19" s="62"/>
      <c r="GX19" s="62"/>
      <c r="GY19" s="62"/>
      <c r="GZ19" s="62"/>
      <c r="HA19" s="62"/>
      <c r="HB19" s="62"/>
      <c r="HC19" s="62"/>
      <c r="HD19" s="62"/>
      <c r="HE19" s="62"/>
      <c r="HF19" s="62"/>
      <c r="HG19" s="62"/>
      <c r="HH19" s="62"/>
      <c r="HI19" s="62"/>
      <c r="HJ19" s="62"/>
      <c r="HK19" s="62"/>
      <c r="HL19" s="62"/>
      <c r="HM19" s="62"/>
      <c r="HN19" s="62"/>
      <c r="HO19" s="62"/>
      <c r="HP19" s="62"/>
      <c r="HQ19" s="62"/>
      <c r="HR19" s="62"/>
      <c r="HS19" s="62"/>
      <c r="HT19" s="62"/>
      <c r="HU19" s="62"/>
      <c r="HV19" s="62"/>
      <c r="HW19" s="62"/>
      <c r="HX19" s="62"/>
      <c r="HY19" s="62"/>
      <c r="HZ19" s="62"/>
      <c r="IA19" s="62"/>
      <c r="IB19" s="62"/>
      <c r="IC19" s="62"/>
      <c r="ID19" s="62"/>
      <c r="IE19" s="62"/>
      <c r="IF19" s="62"/>
      <c r="IG19" s="62"/>
      <c r="IH19" s="62"/>
      <c r="II19" s="62"/>
      <c r="IJ19" s="62"/>
    </row>
    <row r="20" spans="1:244" s="63" customFormat="1" ht="16.350000000000001" customHeight="1">
      <c r="A20" s="49">
        <v>3</v>
      </c>
      <c r="B20" s="49">
        <v>199</v>
      </c>
      <c r="C20" s="50" t="s">
        <v>55</v>
      </c>
      <c r="D20" s="51" t="s">
        <v>56</v>
      </c>
      <c r="E20" s="52" t="s">
        <v>57</v>
      </c>
      <c r="F20" s="53" t="s">
        <v>39</v>
      </c>
      <c r="G20" s="54">
        <f t="shared" si="0"/>
        <v>846</v>
      </c>
      <c r="H20" s="55">
        <v>8.17</v>
      </c>
      <c r="I20" s="56"/>
      <c r="J20" s="56" t="s">
        <v>197</v>
      </c>
      <c r="K20" s="57"/>
      <c r="L20" s="56"/>
      <c r="M20" s="58" t="str">
        <f t="shared" si="1"/>
        <v>II A</v>
      </c>
      <c r="N20" s="59" t="s">
        <v>58</v>
      </c>
      <c r="O20" s="48"/>
      <c r="P20" s="60"/>
      <c r="Q20" s="61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</row>
    <row r="21" spans="1:244" s="63" customFormat="1" ht="16.350000000000001" customHeight="1">
      <c r="A21" s="49">
        <v>4</v>
      </c>
      <c r="B21" s="49">
        <v>177</v>
      </c>
      <c r="C21" s="50" t="s">
        <v>18</v>
      </c>
      <c r="D21" s="51" t="s">
        <v>70</v>
      </c>
      <c r="E21" s="52" t="s">
        <v>89</v>
      </c>
      <c r="F21" s="53" t="s">
        <v>68</v>
      </c>
      <c r="G21" s="54">
        <f t="shared" si="0"/>
        <v>778</v>
      </c>
      <c r="H21" s="55">
        <v>8.41</v>
      </c>
      <c r="I21" s="56"/>
      <c r="J21" s="56" t="s">
        <v>197</v>
      </c>
      <c r="K21" s="57"/>
      <c r="L21" s="56"/>
      <c r="M21" s="58" t="str">
        <f t="shared" si="1"/>
        <v>II A</v>
      </c>
      <c r="N21" s="59" t="s">
        <v>71</v>
      </c>
      <c r="O21" s="48"/>
      <c r="P21" s="60"/>
      <c r="Q21" s="61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 s="62"/>
      <c r="CL21" s="62"/>
      <c r="CM21" s="62"/>
      <c r="CN21" s="62"/>
      <c r="CO21" s="62"/>
      <c r="CP21" s="62"/>
      <c r="CQ21" s="62"/>
      <c r="CR21" s="62"/>
      <c r="CS21" s="62"/>
      <c r="CT21" s="62"/>
      <c r="CU21" s="62"/>
      <c r="CV21" s="62"/>
      <c r="CW21" s="62"/>
      <c r="CX21" s="62"/>
      <c r="CY21" s="62"/>
      <c r="CZ21" s="62"/>
      <c r="DA21" s="62"/>
      <c r="DB21" s="62"/>
      <c r="DC21" s="62"/>
      <c r="DD21" s="62"/>
      <c r="DE21" s="62"/>
      <c r="DF21" s="62"/>
      <c r="DG21" s="62"/>
      <c r="DH21" s="62"/>
      <c r="DI21" s="62"/>
      <c r="DJ21" s="62"/>
      <c r="DK21" s="62"/>
      <c r="DL21" s="62"/>
      <c r="DM21" s="62"/>
      <c r="DN21" s="62"/>
      <c r="DO21" s="62"/>
      <c r="DP21" s="62"/>
      <c r="DQ21" s="62"/>
      <c r="DR21" s="62"/>
      <c r="DS21" s="62"/>
      <c r="DT21" s="62"/>
      <c r="DU21" s="62"/>
      <c r="DV21" s="62"/>
      <c r="DW21" s="62"/>
      <c r="DX21" s="62"/>
      <c r="DY21" s="62"/>
      <c r="DZ21" s="62"/>
      <c r="EA21" s="62"/>
      <c r="EB21" s="62"/>
      <c r="EC21" s="62"/>
      <c r="ED21" s="62"/>
      <c r="EE21" s="62"/>
      <c r="EF21" s="62"/>
      <c r="EG21" s="62"/>
      <c r="EH21" s="62"/>
      <c r="EI21" s="62"/>
      <c r="EJ21" s="62"/>
      <c r="EK21" s="62"/>
      <c r="EL21" s="62"/>
      <c r="EM21" s="62"/>
      <c r="EN21" s="62"/>
      <c r="EO21" s="62"/>
      <c r="EP21" s="62"/>
      <c r="EQ21" s="62"/>
      <c r="ER21" s="62"/>
      <c r="ES21" s="62"/>
      <c r="ET21" s="62"/>
      <c r="EU21" s="62"/>
      <c r="EV21" s="62"/>
      <c r="EW21" s="62"/>
      <c r="EX21" s="62"/>
      <c r="EY21" s="62"/>
      <c r="EZ21" s="62"/>
      <c r="FA21" s="62"/>
      <c r="FB21" s="62"/>
      <c r="FC21" s="62"/>
      <c r="FD21" s="62"/>
      <c r="FE21" s="62"/>
      <c r="FF21" s="62"/>
      <c r="FG21" s="62"/>
      <c r="FH21" s="62"/>
      <c r="FI21" s="62"/>
      <c r="FJ21" s="62"/>
      <c r="FK21" s="62"/>
      <c r="FL21" s="62"/>
      <c r="FM21" s="62"/>
      <c r="FN21" s="62"/>
      <c r="FO21" s="62"/>
      <c r="FP21" s="62"/>
      <c r="FQ21" s="62"/>
      <c r="FR21" s="62"/>
      <c r="FS21" s="62"/>
      <c r="FT21" s="62"/>
      <c r="FU21" s="62"/>
      <c r="FV21" s="62"/>
      <c r="FW21" s="62"/>
      <c r="FX21" s="62"/>
      <c r="FY21" s="62"/>
      <c r="FZ21" s="62"/>
      <c r="GA21" s="62"/>
      <c r="GB21" s="62"/>
      <c r="GC21" s="62"/>
      <c r="GD21" s="62"/>
      <c r="GE21" s="62"/>
      <c r="GF21" s="62"/>
      <c r="GG21" s="62"/>
      <c r="GH21" s="62"/>
      <c r="GI21" s="62"/>
      <c r="GJ21" s="62"/>
      <c r="GK21" s="62"/>
      <c r="GL21" s="62"/>
      <c r="GM21" s="62"/>
      <c r="GN21" s="62"/>
      <c r="GO21" s="62"/>
      <c r="GP21" s="62"/>
      <c r="GQ21" s="62"/>
      <c r="GR21" s="62"/>
      <c r="GS21" s="62"/>
      <c r="GT21" s="62"/>
      <c r="GU21" s="62"/>
      <c r="GV21" s="62"/>
      <c r="GW21" s="62"/>
      <c r="GX21" s="62"/>
      <c r="GY21" s="62"/>
      <c r="GZ21" s="62"/>
      <c r="HA21" s="62"/>
      <c r="HB21" s="62"/>
      <c r="HC21" s="62"/>
      <c r="HD21" s="62"/>
      <c r="HE21" s="62"/>
      <c r="HF21" s="62"/>
      <c r="HG21" s="62"/>
      <c r="HH21" s="62"/>
      <c r="HI21" s="62"/>
      <c r="HJ21" s="62"/>
      <c r="HK21" s="62"/>
      <c r="HL21" s="62"/>
      <c r="HM21" s="62"/>
      <c r="HN21" s="62"/>
      <c r="HO21" s="62"/>
      <c r="HP21" s="62"/>
      <c r="HQ21" s="62"/>
      <c r="HR21" s="62"/>
      <c r="HS21" s="62"/>
      <c r="HT21" s="62"/>
      <c r="HU21" s="62"/>
      <c r="HV21" s="62"/>
      <c r="HW21" s="62"/>
      <c r="HX21" s="62"/>
      <c r="HY21" s="62"/>
      <c r="HZ21" s="62"/>
      <c r="IA21" s="62"/>
      <c r="IB21" s="62"/>
      <c r="IC21" s="62"/>
      <c r="ID21" s="62"/>
      <c r="IE21" s="62"/>
      <c r="IF21" s="62"/>
      <c r="IG21" s="62"/>
      <c r="IH21" s="62"/>
      <c r="II21" s="62"/>
      <c r="IJ21" s="62"/>
    </row>
    <row r="22" spans="1:244" s="63" customFormat="1" ht="16.350000000000001" customHeight="1">
      <c r="A22" s="49">
        <v>5</v>
      </c>
      <c r="B22" s="49">
        <v>198</v>
      </c>
      <c r="C22" s="50" t="s">
        <v>59</v>
      </c>
      <c r="D22" s="51" t="s">
        <v>60</v>
      </c>
      <c r="E22" s="52" t="s">
        <v>61</v>
      </c>
      <c r="F22" s="53" t="s">
        <v>39</v>
      </c>
      <c r="G22" s="54">
        <f t="shared" si="0"/>
        <v>681</v>
      </c>
      <c r="H22" s="55">
        <v>8.77</v>
      </c>
      <c r="I22" s="56"/>
      <c r="J22" s="56"/>
      <c r="K22" s="57"/>
      <c r="L22" s="56"/>
      <c r="M22" s="58" t="str">
        <f t="shared" si="1"/>
        <v>III A</v>
      </c>
      <c r="N22" s="59" t="s">
        <v>58</v>
      </c>
      <c r="O22" s="48"/>
      <c r="P22" s="60"/>
      <c r="Q22" s="61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 s="62"/>
      <c r="CL22" s="62"/>
      <c r="CM22" s="62"/>
      <c r="CN22" s="62"/>
      <c r="CO22" s="62"/>
      <c r="CP22" s="62"/>
      <c r="CQ22" s="62"/>
      <c r="CR22" s="62"/>
      <c r="CS22" s="62"/>
      <c r="CT22" s="62"/>
      <c r="CU22" s="62"/>
      <c r="CV22" s="62"/>
      <c r="CW22" s="62"/>
      <c r="CX22" s="62"/>
      <c r="CY22" s="62"/>
      <c r="CZ22" s="62"/>
      <c r="DA22" s="62"/>
      <c r="DB22" s="62"/>
      <c r="DC22" s="62"/>
      <c r="DD22" s="62"/>
      <c r="DE22" s="62"/>
      <c r="DF22" s="62"/>
      <c r="DG22" s="62"/>
      <c r="DH22" s="62"/>
      <c r="DI22" s="62"/>
      <c r="DJ22" s="62"/>
      <c r="DK22" s="62"/>
      <c r="DL22" s="62"/>
      <c r="DM22" s="62"/>
      <c r="DN22" s="62"/>
      <c r="DO22" s="62"/>
      <c r="DP22" s="62"/>
      <c r="DQ22" s="62"/>
      <c r="DR22" s="62"/>
      <c r="DS22" s="62"/>
      <c r="DT22" s="62"/>
      <c r="DU22" s="62"/>
      <c r="DV22" s="62"/>
      <c r="DW22" s="62"/>
      <c r="DX22" s="62"/>
      <c r="DY22" s="62"/>
      <c r="DZ22" s="62"/>
      <c r="EA22" s="62"/>
      <c r="EB22" s="62"/>
      <c r="EC22" s="62"/>
      <c r="ED22" s="62"/>
      <c r="EE22" s="62"/>
      <c r="EF22" s="62"/>
      <c r="EG22" s="62"/>
      <c r="EH22" s="62"/>
      <c r="EI22" s="62"/>
      <c r="EJ22" s="62"/>
      <c r="EK22" s="62"/>
      <c r="EL22" s="62"/>
      <c r="EM22" s="62"/>
      <c r="EN22" s="62"/>
      <c r="EO22" s="62"/>
      <c r="EP22" s="62"/>
      <c r="EQ22" s="62"/>
      <c r="ER22" s="62"/>
      <c r="ES22" s="62"/>
      <c r="ET22" s="62"/>
      <c r="EU22" s="62"/>
      <c r="EV22" s="62"/>
      <c r="EW22" s="62"/>
      <c r="EX22" s="62"/>
      <c r="EY22" s="62"/>
      <c r="EZ22" s="62"/>
      <c r="FA22" s="62"/>
      <c r="FB22" s="62"/>
      <c r="FC22" s="62"/>
      <c r="FD22" s="62"/>
      <c r="FE22" s="62"/>
      <c r="FF22" s="62"/>
      <c r="FG22" s="62"/>
      <c r="FH22" s="62"/>
      <c r="FI22" s="62"/>
      <c r="FJ22" s="62"/>
      <c r="FK22" s="62"/>
      <c r="FL22" s="62"/>
      <c r="FM22" s="62"/>
      <c r="FN22" s="62"/>
      <c r="FO22" s="62"/>
      <c r="FP22" s="62"/>
      <c r="FQ22" s="62"/>
      <c r="FR22" s="62"/>
      <c r="FS22" s="62"/>
      <c r="FT22" s="62"/>
      <c r="FU22" s="62"/>
      <c r="FV22" s="62"/>
      <c r="FW22" s="62"/>
      <c r="FX22" s="62"/>
      <c r="FY22" s="62"/>
      <c r="FZ22" s="62"/>
      <c r="GA22" s="62"/>
      <c r="GB22" s="62"/>
      <c r="GC22" s="62"/>
      <c r="GD22" s="62"/>
      <c r="GE22" s="62"/>
      <c r="GF22" s="62"/>
      <c r="GG22" s="62"/>
      <c r="GH22" s="62"/>
      <c r="GI22" s="62"/>
      <c r="GJ22" s="62"/>
      <c r="GK22" s="62"/>
      <c r="GL22" s="62"/>
      <c r="GM22" s="62"/>
      <c r="GN22" s="62"/>
      <c r="GO22" s="62"/>
      <c r="GP22" s="62"/>
      <c r="GQ22" s="62"/>
      <c r="GR22" s="62"/>
      <c r="GS22" s="62"/>
      <c r="GT22" s="62"/>
      <c r="GU22" s="62"/>
      <c r="GV22" s="62"/>
      <c r="GW22" s="62"/>
      <c r="GX22" s="62"/>
      <c r="GY22" s="62"/>
      <c r="GZ22" s="62"/>
      <c r="HA22" s="62"/>
      <c r="HB22" s="62"/>
      <c r="HC22" s="62"/>
      <c r="HD22" s="62"/>
      <c r="HE22" s="62"/>
      <c r="HF22" s="62"/>
      <c r="HG22" s="62"/>
      <c r="HH22" s="62"/>
      <c r="HI22" s="62"/>
      <c r="HJ22" s="62"/>
      <c r="HK22" s="62"/>
      <c r="HL22" s="62"/>
      <c r="HM22" s="62"/>
      <c r="HN22" s="62"/>
      <c r="HO22" s="62"/>
      <c r="HP22" s="62"/>
      <c r="HQ22" s="62"/>
      <c r="HR22" s="62"/>
      <c r="HS22" s="62"/>
      <c r="HT22" s="62"/>
      <c r="HU22" s="62"/>
      <c r="HV22" s="62"/>
      <c r="HW22" s="62"/>
      <c r="HX22" s="62"/>
      <c r="HY22" s="62"/>
      <c r="HZ22" s="62"/>
      <c r="IA22" s="62"/>
      <c r="IB22" s="62"/>
      <c r="IC22" s="62"/>
      <c r="ID22" s="62"/>
      <c r="IE22" s="62"/>
      <c r="IF22" s="62"/>
      <c r="IG22" s="62"/>
      <c r="IH22" s="62"/>
      <c r="II22" s="62"/>
      <c r="IJ22" s="62"/>
    </row>
    <row r="23" spans="1:244" s="63" customFormat="1" ht="16.350000000000001" customHeight="1">
      <c r="A23" s="49">
        <v>6</v>
      </c>
      <c r="B23" s="49">
        <v>47</v>
      </c>
      <c r="C23" s="50" t="s">
        <v>82</v>
      </c>
      <c r="D23" s="51" t="s">
        <v>83</v>
      </c>
      <c r="E23" s="52" t="s">
        <v>92</v>
      </c>
      <c r="F23" s="53" t="s">
        <v>77</v>
      </c>
      <c r="G23" s="54">
        <f t="shared" si="0"/>
        <v>645</v>
      </c>
      <c r="H23" s="55">
        <v>8.91</v>
      </c>
      <c r="I23" s="56"/>
      <c r="J23" s="56"/>
      <c r="K23" s="57"/>
      <c r="L23" s="56"/>
      <c r="M23" s="58" t="str">
        <f t="shared" si="1"/>
        <v>III A</v>
      </c>
      <c r="N23" s="59" t="s">
        <v>84</v>
      </c>
      <c r="O23" s="48"/>
      <c r="P23" s="60"/>
      <c r="Q23" s="61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62"/>
      <c r="DO23" s="62"/>
      <c r="DP23" s="62"/>
      <c r="DQ23" s="62"/>
      <c r="DR23" s="62"/>
      <c r="DS23" s="62"/>
      <c r="DT23" s="62"/>
      <c r="DU23" s="62"/>
      <c r="DV23" s="62"/>
      <c r="DW23" s="62"/>
      <c r="DX23" s="62"/>
      <c r="DY23" s="62"/>
      <c r="DZ23" s="62"/>
      <c r="EA23" s="62"/>
      <c r="EB23" s="62"/>
      <c r="EC23" s="62"/>
      <c r="ED23" s="62"/>
      <c r="EE23" s="62"/>
      <c r="EF23" s="62"/>
      <c r="EG23" s="62"/>
      <c r="EH23" s="62"/>
      <c r="EI23" s="62"/>
      <c r="EJ23" s="62"/>
      <c r="EK23" s="62"/>
      <c r="EL23" s="62"/>
      <c r="EM23" s="62"/>
      <c r="EN23" s="62"/>
      <c r="EO23" s="62"/>
      <c r="EP23" s="62"/>
      <c r="EQ23" s="62"/>
      <c r="ER23" s="62"/>
      <c r="ES23" s="62"/>
      <c r="ET23" s="62"/>
      <c r="EU23" s="62"/>
      <c r="EV23" s="62"/>
      <c r="EW23" s="62"/>
      <c r="EX23" s="62"/>
      <c r="EY23" s="62"/>
      <c r="EZ23" s="62"/>
      <c r="FA23" s="62"/>
      <c r="FB23" s="62"/>
      <c r="FC23" s="62"/>
      <c r="FD23" s="62"/>
      <c r="FE23" s="62"/>
      <c r="FF23" s="62"/>
      <c r="FG23" s="62"/>
      <c r="FH23" s="62"/>
      <c r="FI23" s="62"/>
      <c r="FJ23" s="62"/>
      <c r="FK23" s="62"/>
      <c r="FL23" s="62"/>
      <c r="FM23" s="62"/>
      <c r="FN23" s="62"/>
      <c r="FO23" s="62"/>
      <c r="FP23" s="62"/>
      <c r="FQ23" s="62"/>
      <c r="FR23" s="62"/>
      <c r="FS23" s="62"/>
      <c r="FT23" s="62"/>
      <c r="FU23" s="62"/>
      <c r="FV23" s="62"/>
      <c r="FW23" s="62"/>
      <c r="FX23" s="62"/>
      <c r="FY23" s="62"/>
      <c r="FZ23" s="62"/>
      <c r="GA23" s="62"/>
      <c r="GB23" s="62"/>
      <c r="GC23" s="62"/>
      <c r="GD23" s="62"/>
      <c r="GE23" s="62"/>
      <c r="GF23" s="62"/>
      <c r="GG23" s="62"/>
      <c r="GH23" s="62"/>
      <c r="GI23" s="62"/>
      <c r="GJ23" s="62"/>
      <c r="GK23" s="62"/>
      <c r="GL23" s="62"/>
      <c r="GM23" s="62"/>
      <c r="GN23" s="62"/>
      <c r="GO23" s="62"/>
      <c r="GP23" s="62"/>
      <c r="GQ23" s="62"/>
      <c r="GR23" s="62"/>
      <c r="GS23" s="62"/>
      <c r="GT23" s="62"/>
      <c r="GU23" s="62"/>
      <c r="GV23" s="62"/>
      <c r="GW23" s="62"/>
      <c r="GX23" s="62"/>
      <c r="GY23" s="62"/>
      <c r="GZ23" s="62"/>
      <c r="HA23" s="62"/>
      <c r="HB23" s="62"/>
      <c r="HC23" s="62"/>
      <c r="HD23" s="62"/>
      <c r="HE23" s="62"/>
      <c r="HF23" s="62"/>
      <c r="HG23" s="62"/>
      <c r="HH23" s="62"/>
      <c r="HI23" s="62"/>
      <c r="HJ23" s="62"/>
      <c r="HK23" s="62"/>
      <c r="HL23" s="62"/>
      <c r="HM23" s="62"/>
      <c r="HN23" s="62"/>
      <c r="HO23" s="62"/>
      <c r="HP23" s="62"/>
      <c r="HQ23" s="62"/>
      <c r="HR23" s="62"/>
      <c r="HS23" s="62"/>
      <c r="HT23" s="62"/>
      <c r="HU23" s="62"/>
      <c r="HV23" s="62"/>
      <c r="HW23" s="62"/>
      <c r="HX23" s="62"/>
      <c r="HY23" s="62"/>
      <c r="HZ23" s="62"/>
      <c r="IA23" s="62"/>
      <c r="IB23" s="62"/>
      <c r="IC23" s="62"/>
      <c r="ID23" s="62"/>
      <c r="IE23" s="62"/>
      <c r="IF23" s="62"/>
      <c r="IG23" s="62"/>
      <c r="IH23" s="62"/>
      <c r="II23" s="62"/>
      <c r="IJ23" s="62"/>
    </row>
  </sheetData>
  <sortState ref="A18:IL23">
    <sortCondition ref="H18:H23"/>
  </sortState>
  <printOptions horizontalCentered="1"/>
  <pageMargins left="0.9055118110236221" right="0.39370078740157483" top="0.19685039370078741" bottom="0.19685039370078741" header="0.51181102362204722" footer="0.51181102362204722"/>
  <pageSetup paperSize="9" scale="9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I14"/>
  <sheetViews>
    <sheetView zoomScale="110" zoomScaleNormal="110" workbookViewId="0">
      <selection activeCell="A4" sqref="A4"/>
    </sheetView>
  </sheetViews>
  <sheetFormatPr defaultColWidth="9.140625" defaultRowHeight="12.75"/>
  <cols>
    <col min="1" max="1" width="5.42578125" style="25" customWidth="1"/>
    <col min="2" max="2" width="5" style="25" customWidth="1"/>
    <col min="3" max="3" width="10.28515625" style="25" customWidth="1"/>
    <col min="4" max="4" width="18.28515625" style="25" customWidth="1"/>
    <col min="5" max="5" width="9.7109375" style="64" bestFit="1" customWidth="1"/>
    <col min="6" max="6" width="10.85546875" style="65" customWidth="1"/>
    <col min="7" max="7" width="5" style="29" bestFit="1" customWidth="1"/>
    <col min="8" max="8" width="7" style="6" customWidth="1"/>
    <col min="9" max="9" width="4.7109375" style="7" hidden="1" customWidth="1"/>
    <col min="10" max="10" width="5.140625" style="30" customWidth="1"/>
    <col min="11" max="11" width="19.140625" style="25" customWidth="1"/>
    <col min="12" max="12" width="4.7109375" style="24" customWidth="1"/>
    <col min="13" max="13" width="3.5703125" style="24" customWidth="1"/>
    <col min="14" max="14" width="5.28515625" style="10" customWidth="1"/>
    <col min="15" max="242" width="9.140625" style="25"/>
    <col min="243" max="16384" width="9.140625" style="11"/>
  </cols>
  <sheetData>
    <row r="1" spans="1:243" s="2" customFormat="1" ht="18.75">
      <c r="A1" s="1" t="s">
        <v>44</v>
      </c>
      <c r="E1" s="3"/>
      <c r="F1" s="4"/>
      <c r="G1" s="5"/>
      <c r="H1" s="6"/>
      <c r="I1" s="7"/>
      <c r="J1" s="8"/>
      <c r="L1" s="9"/>
      <c r="M1" s="9"/>
      <c r="N1" s="10"/>
      <c r="II1" s="11"/>
    </row>
    <row r="2" spans="1:243" s="2" customFormat="1" ht="13.5" customHeight="1">
      <c r="A2" s="12"/>
      <c r="E2" s="3"/>
      <c r="F2" s="4"/>
      <c r="G2" s="5"/>
      <c r="H2" s="6"/>
      <c r="I2" s="7"/>
      <c r="J2" s="8"/>
      <c r="K2" s="13" t="s">
        <v>30</v>
      </c>
      <c r="L2" s="9"/>
      <c r="M2" s="9"/>
      <c r="N2" s="10"/>
      <c r="II2" s="11"/>
    </row>
    <row r="3" spans="1:243" s="14" customFormat="1" ht="4.5" customHeight="1">
      <c r="C3" s="15"/>
      <c r="E3" s="16"/>
      <c r="F3" s="17"/>
      <c r="G3" s="18"/>
      <c r="H3" s="21"/>
      <c r="I3" s="20"/>
      <c r="J3" s="22"/>
      <c r="K3" s="23"/>
      <c r="L3" s="24"/>
      <c r="M3" s="24"/>
      <c r="N3" s="10"/>
    </row>
    <row r="4" spans="1:243" ht="15.75">
      <c r="C4" s="26" t="s">
        <v>0</v>
      </c>
      <c r="E4" s="27"/>
      <c r="F4" s="28"/>
      <c r="K4" s="31" t="s">
        <v>42</v>
      </c>
    </row>
    <row r="5" spans="1:243" s="14" customFormat="1" ht="4.5" customHeight="1">
      <c r="C5" s="15"/>
      <c r="E5" s="16"/>
      <c r="F5" s="17"/>
      <c r="G5" s="18"/>
      <c r="H5" s="21"/>
      <c r="I5" s="20"/>
      <c r="J5" s="22"/>
      <c r="K5" s="23"/>
      <c r="L5" s="24"/>
      <c r="M5" s="24"/>
      <c r="N5" s="10"/>
    </row>
    <row r="6" spans="1:243" s="14" customFormat="1" ht="12.75" customHeight="1">
      <c r="C6" s="25"/>
      <c r="D6" s="32"/>
      <c r="E6" s="33" t="s">
        <v>10</v>
      </c>
      <c r="F6" s="34"/>
      <c r="G6" s="18"/>
      <c r="H6" s="21"/>
      <c r="I6" s="20"/>
      <c r="J6" s="22"/>
      <c r="K6" s="23"/>
      <c r="L6" s="24"/>
      <c r="M6" s="24"/>
      <c r="N6" s="10"/>
    </row>
    <row r="7" spans="1:243" s="14" customFormat="1" ht="6" customHeight="1">
      <c r="E7" s="36"/>
      <c r="F7" s="37"/>
      <c r="G7" s="18"/>
      <c r="H7" s="21"/>
      <c r="I7" s="20"/>
      <c r="J7" s="22"/>
      <c r="K7" s="23"/>
      <c r="L7" s="24"/>
      <c r="M7" s="24"/>
      <c r="N7" s="10"/>
    </row>
    <row r="8" spans="1:243" ht="11.25" customHeight="1">
      <c r="A8" s="39" t="s">
        <v>196</v>
      </c>
      <c r="B8" s="39" t="s">
        <v>2</v>
      </c>
      <c r="C8" s="40" t="s">
        <v>3</v>
      </c>
      <c r="D8" s="41" t="s">
        <v>4</v>
      </c>
      <c r="E8" s="42" t="s">
        <v>5</v>
      </c>
      <c r="F8" s="43" t="s">
        <v>6</v>
      </c>
      <c r="G8" s="44" t="s">
        <v>7</v>
      </c>
      <c r="H8" s="45" t="s">
        <v>10</v>
      </c>
      <c r="I8" s="46" t="s">
        <v>9</v>
      </c>
      <c r="J8" s="47" t="s">
        <v>11</v>
      </c>
      <c r="K8" s="39" t="s">
        <v>12</v>
      </c>
      <c r="N8" s="48"/>
    </row>
    <row r="9" spans="1:243" s="63" customFormat="1" ht="16.350000000000001" customHeight="1">
      <c r="A9" s="49">
        <v>1</v>
      </c>
      <c r="B9" s="49">
        <v>52</v>
      </c>
      <c r="C9" s="50" t="s">
        <v>85</v>
      </c>
      <c r="D9" s="51" t="s">
        <v>86</v>
      </c>
      <c r="E9" s="52" t="s">
        <v>93</v>
      </c>
      <c r="F9" s="53" t="s">
        <v>77</v>
      </c>
      <c r="G9" s="54">
        <f>IF(ISBLANK(H9),"",TRUNC(24.9*(H9-14)^2))</f>
        <v>908</v>
      </c>
      <c r="H9" s="57">
        <v>7.96</v>
      </c>
      <c r="I9" s="56"/>
      <c r="J9" s="58" t="str">
        <f t="shared" ref="J9:J14" si="0">IF(ISBLANK(H9),"",IF(H9&gt;9.04,"",IF(H9&lt;=7.25,"TSM",IF(H9&lt;=7.45,"SM",IF(H9&lt;=7.7,"KSM",IF(H9&lt;=8,"I A",IF(H9&lt;=8.44,"II A",IF(H9&lt;=9.04,"III A"))))))))</f>
        <v>I A</v>
      </c>
      <c r="K9" s="59" t="s">
        <v>87</v>
      </c>
      <c r="L9" s="48"/>
      <c r="M9" s="60"/>
      <c r="N9" s="61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62"/>
      <c r="FN9" s="62"/>
      <c r="FO9" s="62"/>
      <c r="FP9" s="62"/>
      <c r="FQ9" s="62"/>
      <c r="FR9" s="62"/>
      <c r="FS9" s="62"/>
      <c r="FT9" s="62"/>
      <c r="FU9" s="62"/>
      <c r="FV9" s="62"/>
      <c r="FW9" s="62"/>
      <c r="FX9" s="62"/>
      <c r="FY9" s="62"/>
      <c r="FZ9" s="62"/>
      <c r="GA9" s="62"/>
      <c r="GB9" s="62"/>
      <c r="GC9" s="62"/>
      <c r="GD9" s="62"/>
      <c r="GE9" s="62"/>
      <c r="GF9" s="62"/>
      <c r="GG9" s="62"/>
      <c r="GH9" s="62"/>
      <c r="GI9" s="62"/>
      <c r="GJ9" s="62"/>
      <c r="GK9" s="62"/>
      <c r="GL9" s="62"/>
      <c r="GM9" s="62"/>
      <c r="GN9" s="62"/>
      <c r="GO9" s="62"/>
      <c r="GP9" s="62"/>
      <c r="GQ9" s="62"/>
      <c r="GR9" s="62"/>
      <c r="GS9" s="62"/>
      <c r="GT9" s="62"/>
      <c r="GU9" s="62"/>
      <c r="GV9" s="62"/>
      <c r="GW9" s="62"/>
      <c r="GX9" s="62"/>
      <c r="GY9" s="62"/>
      <c r="GZ9" s="62"/>
      <c r="HA9" s="62"/>
      <c r="HB9" s="62"/>
      <c r="HC9" s="62"/>
      <c r="HD9" s="62"/>
      <c r="HE9" s="62"/>
      <c r="HF9" s="62"/>
      <c r="HG9" s="62"/>
      <c r="HH9" s="62"/>
      <c r="HI9" s="62"/>
      <c r="HJ9" s="62"/>
      <c r="HK9" s="62"/>
      <c r="HL9" s="62"/>
      <c r="HM9" s="62"/>
      <c r="HN9" s="62"/>
      <c r="HO9" s="62"/>
      <c r="HP9" s="62"/>
      <c r="HQ9" s="62"/>
      <c r="HR9" s="62"/>
      <c r="HS9" s="62"/>
      <c r="HT9" s="62"/>
      <c r="HU9" s="62"/>
      <c r="HV9" s="62"/>
      <c r="HW9" s="62"/>
      <c r="HX9" s="62"/>
      <c r="HY9" s="62"/>
      <c r="HZ9" s="62"/>
      <c r="IA9" s="62"/>
      <c r="IB9" s="62"/>
      <c r="IC9" s="62"/>
      <c r="ID9" s="62"/>
      <c r="IE9" s="62"/>
      <c r="IF9" s="62"/>
      <c r="IG9" s="62"/>
    </row>
    <row r="10" spans="1:243" s="63" customFormat="1" ht="16.350000000000001" customHeight="1">
      <c r="A10" s="49">
        <v>2</v>
      </c>
      <c r="B10" s="49">
        <v>200</v>
      </c>
      <c r="C10" s="50" t="s">
        <v>51</v>
      </c>
      <c r="D10" s="51" t="s">
        <v>52</v>
      </c>
      <c r="E10" s="52" t="s">
        <v>53</v>
      </c>
      <c r="F10" s="53" t="s">
        <v>39</v>
      </c>
      <c r="G10" s="54">
        <f>IF(ISBLANK(H10),"",TRUNC(24.9*(H10-14)^2))</f>
        <v>872</v>
      </c>
      <c r="H10" s="57">
        <v>8.08</v>
      </c>
      <c r="I10" s="56"/>
      <c r="J10" s="58" t="str">
        <f t="shared" si="0"/>
        <v>II A</v>
      </c>
      <c r="K10" s="59" t="s">
        <v>54</v>
      </c>
      <c r="L10" s="48"/>
      <c r="M10" s="60"/>
      <c r="N10" s="61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P10" s="62"/>
      <c r="EQ10" s="62"/>
      <c r="ER10" s="62"/>
      <c r="ES10" s="62"/>
      <c r="ET10" s="62"/>
      <c r="EU10" s="62"/>
      <c r="EV10" s="62"/>
      <c r="EW10" s="62"/>
      <c r="EX10" s="62"/>
      <c r="EY10" s="62"/>
      <c r="EZ10" s="62"/>
      <c r="FA10" s="62"/>
      <c r="FB10" s="62"/>
      <c r="FC10" s="62"/>
      <c r="FD10" s="62"/>
      <c r="FE10" s="62"/>
      <c r="FF10" s="62"/>
      <c r="FG10" s="62"/>
      <c r="FH10" s="62"/>
      <c r="FI10" s="62"/>
      <c r="FJ10" s="62"/>
      <c r="FK10" s="62"/>
      <c r="FL10" s="62"/>
      <c r="FM10" s="62"/>
      <c r="FN10" s="62"/>
      <c r="FO10" s="62"/>
      <c r="FP10" s="62"/>
      <c r="FQ10" s="62"/>
      <c r="FR10" s="62"/>
      <c r="FS10" s="62"/>
      <c r="FT10" s="62"/>
      <c r="FU10" s="62"/>
      <c r="FV10" s="62"/>
      <c r="FW10" s="62"/>
      <c r="FX10" s="62"/>
      <c r="FY10" s="62"/>
      <c r="FZ10" s="62"/>
      <c r="GA10" s="62"/>
      <c r="GB10" s="62"/>
      <c r="GC10" s="62"/>
      <c r="GD10" s="62"/>
      <c r="GE10" s="62"/>
      <c r="GF10" s="62"/>
      <c r="GG10" s="62"/>
      <c r="GH10" s="62"/>
      <c r="GI10" s="62"/>
      <c r="GJ10" s="62"/>
      <c r="GK10" s="62"/>
      <c r="GL10" s="62"/>
      <c r="GM10" s="62"/>
      <c r="GN10" s="62"/>
      <c r="GO10" s="62"/>
      <c r="GP10" s="62"/>
      <c r="GQ10" s="62"/>
      <c r="GR10" s="62"/>
      <c r="GS10" s="62"/>
      <c r="GT10" s="62"/>
      <c r="GU10" s="62"/>
      <c r="GV10" s="62"/>
      <c r="GW10" s="62"/>
      <c r="GX10" s="62"/>
      <c r="GY10" s="62"/>
      <c r="GZ10" s="62"/>
      <c r="HA10" s="62"/>
      <c r="HB10" s="62"/>
      <c r="HC10" s="62"/>
      <c r="HD10" s="62"/>
      <c r="HE10" s="62"/>
      <c r="HF10" s="62"/>
      <c r="HG10" s="62"/>
      <c r="HH10" s="62"/>
      <c r="HI10" s="62"/>
      <c r="HJ10" s="62"/>
      <c r="HK10" s="62"/>
      <c r="HL10" s="62"/>
      <c r="HM10" s="62"/>
      <c r="HN10" s="62"/>
      <c r="HO10" s="62"/>
      <c r="HP10" s="62"/>
      <c r="HQ10" s="62"/>
      <c r="HR10" s="62"/>
      <c r="HS10" s="62"/>
      <c r="HT10" s="62"/>
      <c r="HU10" s="62"/>
      <c r="HV10" s="62"/>
      <c r="HW10" s="62"/>
      <c r="HX10" s="62"/>
      <c r="HY10" s="62"/>
      <c r="HZ10" s="62"/>
      <c r="IA10" s="62"/>
      <c r="IB10" s="62"/>
      <c r="IC10" s="62"/>
      <c r="ID10" s="62"/>
      <c r="IE10" s="62"/>
      <c r="IF10" s="62"/>
      <c r="IG10" s="62"/>
    </row>
    <row r="11" spans="1:243" s="63" customFormat="1" ht="16.350000000000001" customHeight="1">
      <c r="A11" s="49">
        <v>3</v>
      </c>
      <c r="B11" s="49">
        <v>179</v>
      </c>
      <c r="C11" s="50" t="s">
        <v>66</v>
      </c>
      <c r="D11" s="51" t="s">
        <v>67</v>
      </c>
      <c r="E11" s="52" t="s">
        <v>88</v>
      </c>
      <c r="F11" s="53" t="s">
        <v>68</v>
      </c>
      <c r="G11" s="54">
        <f>IF(ISBLANK(H11),"",TRUNC(24.9*(H11-14)^2))</f>
        <v>840</v>
      </c>
      <c r="H11" s="57">
        <v>8.19</v>
      </c>
      <c r="I11" s="56"/>
      <c r="J11" s="58" t="str">
        <f t="shared" si="0"/>
        <v>II A</v>
      </c>
      <c r="K11" s="59" t="s">
        <v>69</v>
      </c>
      <c r="L11" s="48"/>
      <c r="M11" s="60"/>
      <c r="N11" s="61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62"/>
      <c r="ED11" s="62"/>
      <c r="EE11" s="62"/>
      <c r="EF11" s="62"/>
      <c r="EG11" s="62"/>
      <c r="EH11" s="62"/>
      <c r="EI11" s="62"/>
      <c r="EJ11" s="62"/>
      <c r="EK11" s="62"/>
      <c r="EL11" s="62"/>
      <c r="EM11" s="62"/>
      <c r="EN11" s="62"/>
      <c r="EO11" s="62"/>
      <c r="EP11" s="62"/>
      <c r="EQ11" s="62"/>
      <c r="ER11" s="62"/>
      <c r="ES11" s="62"/>
      <c r="ET11" s="62"/>
      <c r="EU11" s="62"/>
      <c r="EV11" s="62"/>
      <c r="EW11" s="62"/>
      <c r="EX11" s="62"/>
      <c r="EY11" s="62"/>
      <c r="EZ11" s="62"/>
      <c r="FA11" s="62"/>
      <c r="FB11" s="62"/>
      <c r="FC11" s="62"/>
      <c r="FD11" s="62"/>
      <c r="FE11" s="62"/>
      <c r="FF11" s="62"/>
      <c r="FG11" s="62"/>
      <c r="FH11" s="62"/>
      <c r="FI11" s="62"/>
      <c r="FJ11" s="62"/>
      <c r="FK11" s="62"/>
      <c r="FL11" s="62"/>
      <c r="FM11" s="62"/>
      <c r="FN11" s="62"/>
      <c r="FO11" s="62"/>
      <c r="FP11" s="62"/>
      <c r="FQ11" s="62"/>
      <c r="FR11" s="62"/>
      <c r="FS11" s="62"/>
      <c r="FT11" s="62"/>
      <c r="FU11" s="62"/>
      <c r="FV11" s="62"/>
      <c r="FW11" s="62"/>
      <c r="FX11" s="62"/>
      <c r="FY11" s="62"/>
      <c r="FZ11" s="62"/>
      <c r="GA11" s="62"/>
      <c r="GB11" s="62"/>
      <c r="GC11" s="62"/>
      <c r="GD11" s="62"/>
      <c r="GE11" s="62"/>
      <c r="GF11" s="62"/>
      <c r="GG11" s="62"/>
      <c r="GH11" s="62"/>
      <c r="GI11" s="62"/>
      <c r="GJ11" s="62"/>
      <c r="GK11" s="62"/>
      <c r="GL11" s="62"/>
      <c r="GM11" s="62"/>
      <c r="GN11" s="62"/>
      <c r="GO11" s="62"/>
      <c r="GP11" s="62"/>
      <c r="GQ11" s="62"/>
      <c r="GR11" s="62"/>
      <c r="GS11" s="62"/>
      <c r="GT11" s="62"/>
      <c r="GU11" s="62"/>
      <c r="GV11" s="62"/>
      <c r="GW11" s="62"/>
      <c r="GX11" s="62"/>
      <c r="GY11" s="62"/>
      <c r="GZ11" s="62"/>
      <c r="HA11" s="62"/>
      <c r="HB11" s="62"/>
      <c r="HC11" s="62"/>
      <c r="HD11" s="62"/>
      <c r="HE11" s="62"/>
      <c r="HF11" s="62"/>
      <c r="HG11" s="62"/>
      <c r="HH11" s="62"/>
      <c r="HI11" s="62"/>
      <c r="HJ11" s="62"/>
      <c r="HK11" s="62"/>
      <c r="HL11" s="62"/>
      <c r="HM11" s="62"/>
      <c r="HN11" s="62"/>
      <c r="HO11" s="62"/>
      <c r="HP11" s="62"/>
      <c r="HQ11" s="62"/>
      <c r="HR11" s="62"/>
      <c r="HS11" s="62"/>
      <c r="HT11" s="62"/>
      <c r="HU11" s="62"/>
      <c r="HV11" s="62"/>
      <c r="HW11" s="62"/>
      <c r="HX11" s="62"/>
      <c r="HY11" s="62"/>
      <c r="HZ11" s="62"/>
      <c r="IA11" s="62"/>
      <c r="IB11" s="62"/>
      <c r="IC11" s="62"/>
      <c r="ID11" s="62"/>
      <c r="IE11" s="62"/>
      <c r="IF11" s="62"/>
      <c r="IG11" s="62"/>
    </row>
    <row r="12" spans="1:243" s="63" customFormat="1" ht="16.350000000000001" customHeight="1">
      <c r="A12" s="49">
        <v>4</v>
      </c>
      <c r="B12" s="49">
        <v>154</v>
      </c>
      <c r="C12" s="50" t="s">
        <v>27</v>
      </c>
      <c r="D12" s="51" t="s">
        <v>72</v>
      </c>
      <c r="E12" s="52" t="s">
        <v>73</v>
      </c>
      <c r="F12" s="53" t="s">
        <v>28</v>
      </c>
      <c r="G12" s="54">
        <f>IF(ISBLANK(H12),"",TRUNC(24.9*(H12-14)^2))</f>
        <v>828</v>
      </c>
      <c r="H12" s="57">
        <v>8.23</v>
      </c>
      <c r="I12" s="56"/>
      <c r="J12" s="58" t="str">
        <f t="shared" si="0"/>
        <v>II A</v>
      </c>
      <c r="K12" s="59" t="s">
        <v>74</v>
      </c>
      <c r="L12" s="48"/>
      <c r="M12" s="60"/>
      <c r="N12" s="61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62"/>
      <c r="EO12" s="62"/>
      <c r="EP12" s="62"/>
      <c r="EQ12" s="62"/>
      <c r="ER12" s="62"/>
      <c r="ES12" s="62"/>
      <c r="ET12" s="62"/>
      <c r="EU12" s="62"/>
      <c r="EV12" s="62"/>
      <c r="EW12" s="62"/>
      <c r="EX12" s="62"/>
      <c r="EY12" s="62"/>
      <c r="EZ12" s="62"/>
      <c r="FA12" s="62"/>
      <c r="FB12" s="62"/>
      <c r="FC12" s="62"/>
      <c r="FD12" s="62"/>
      <c r="FE12" s="62"/>
      <c r="FF12" s="62"/>
      <c r="FG12" s="62"/>
      <c r="FH12" s="62"/>
      <c r="FI12" s="62"/>
      <c r="FJ12" s="62"/>
      <c r="FK12" s="62"/>
      <c r="FL12" s="62"/>
      <c r="FM12" s="62"/>
      <c r="FN12" s="62"/>
      <c r="FO12" s="62"/>
      <c r="FP12" s="62"/>
      <c r="FQ12" s="62"/>
      <c r="FR12" s="62"/>
      <c r="FS12" s="62"/>
      <c r="FT12" s="62"/>
      <c r="FU12" s="62"/>
      <c r="FV12" s="62"/>
      <c r="FW12" s="62"/>
      <c r="FX12" s="62"/>
      <c r="FY12" s="62"/>
      <c r="FZ12" s="62"/>
      <c r="GA12" s="62"/>
      <c r="GB12" s="62"/>
      <c r="GC12" s="62"/>
      <c r="GD12" s="62"/>
      <c r="GE12" s="62"/>
      <c r="GF12" s="62"/>
      <c r="GG12" s="62"/>
      <c r="GH12" s="62"/>
      <c r="GI12" s="62"/>
      <c r="GJ12" s="62"/>
      <c r="GK12" s="62"/>
      <c r="GL12" s="62"/>
      <c r="GM12" s="62"/>
      <c r="GN12" s="62"/>
      <c r="GO12" s="62"/>
      <c r="GP12" s="62"/>
      <c r="GQ12" s="62"/>
      <c r="GR12" s="62"/>
      <c r="GS12" s="62"/>
      <c r="GT12" s="62"/>
      <c r="GU12" s="62"/>
      <c r="GV12" s="62"/>
      <c r="GW12" s="62"/>
      <c r="GX12" s="62"/>
      <c r="GY12" s="62"/>
      <c r="GZ12" s="62"/>
      <c r="HA12" s="62"/>
      <c r="HB12" s="62"/>
      <c r="HC12" s="62"/>
      <c r="HD12" s="62"/>
      <c r="HE12" s="62"/>
      <c r="HF12" s="62"/>
      <c r="HG12" s="62"/>
      <c r="HH12" s="62"/>
      <c r="HI12" s="62"/>
      <c r="HJ12" s="62"/>
      <c r="HK12" s="62"/>
      <c r="HL12" s="62"/>
      <c r="HM12" s="62"/>
      <c r="HN12" s="62"/>
      <c r="HO12" s="62"/>
      <c r="HP12" s="62"/>
      <c r="HQ12" s="62"/>
      <c r="HR12" s="62"/>
      <c r="HS12" s="62"/>
      <c r="HT12" s="62"/>
      <c r="HU12" s="62"/>
      <c r="HV12" s="62"/>
      <c r="HW12" s="62"/>
      <c r="HX12" s="62"/>
      <c r="HY12" s="62"/>
      <c r="HZ12" s="62"/>
      <c r="IA12" s="62"/>
      <c r="IB12" s="62"/>
      <c r="IC12" s="62"/>
      <c r="ID12" s="62"/>
      <c r="IE12" s="62"/>
      <c r="IF12" s="62"/>
      <c r="IG12" s="62"/>
    </row>
    <row r="13" spans="1:243" s="63" customFormat="1" ht="16.350000000000001" customHeight="1">
      <c r="A13" s="49">
        <v>5</v>
      </c>
      <c r="B13" s="49">
        <v>177</v>
      </c>
      <c r="C13" s="50" t="s">
        <v>18</v>
      </c>
      <c r="D13" s="51" t="s">
        <v>70</v>
      </c>
      <c r="E13" s="52" t="s">
        <v>89</v>
      </c>
      <c r="F13" s="53" t="s">
        <v>68</v>
      </c>
      <c r="G13" s="54">
        <f>IF(ISBLANK(H13),"",TRUNC(24.9*(H13-14)^2))</f>
        <v>750</v>
      </c>
      <c r="H13" s="57">
        <v>8.51</v>
      </c>
      <c r="I13" s="56"/>
      <c r="J13" s="58" t="str">
        <f t="shared" si="0"/>
        <v>III A</v>
      </c>
      <c r="K13" s="59" t="s">
        <v>71</v>
      </c>
      <c r="L13" s="48"/>
      <c r="M13" s="60"/>
      <c r="N13" s="61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  <c r="CZ13" s="62"/>
      <c r="DA13" s="62"/>
      <c r="DB13" s="62"/>
      <c r="DC13" s="62"/>
      <c r="DD13" s="62"/>
      <c r="DE13" s="62"/>
      <c r="DF13" s="62"/>
      <c r="DG13" s="62"/>
      <c r="DH13" s="62"/>
      <c r="DI13" s="62"/>
      <c r="DJ13" s="62"/>
      <c r="DK13" s="62"/>
      <c r="DL13" s="62"/>
      <c r="DM13" s="62"/>
      <c r="DN13" s="62"/>
      <c r="DO13" s="62"/>
      <c r="DP13" s="62"/>
      <c r="DQ13" s="62"/>
      <c r="DR13" s="62"/>
      <c r="DS13" s="62"/>
      <c r="DT13" s="62"/>
      <c r="DU13" s="62"/>
      <c r="DV13" s="62"/>
      <c r="DW13" s="62"/>
      <c r="DX13" s="62"/>
      <c r="DY13" s="62"/>
      <c r="DZ13" s="62"/>
      <c r="EA13" s="62"/>
      <c r="EB13" s="62"/>
      <c r="EC13" s="62"/>
      <c r="ED13" s="62"/>
      <c r="EE13" s="62"/>
      <c r="EF13" s="62"/>
      <c r="EG13" s="62"/>
      <c r="EH13" s="62"/>
      <c r="EI13" s="62"/>
      <c r="EJ13" s="62"/>
      <c r="EK13" s="62"/>
      <c r="EL13" s="62"/>
      <c r="EM13" s="62"/>
      <c r="EN13" s="62"/>
      <c r="EO13" s="62"/>
      <c r="EP13" s="62"/>
      <c r="EQ13" s="62"/>
      <c r="ER13" s="62"/>
      <c r="ES13" s="62"/>
      <c r="ET13" s="62"/>
      <c r="EU13" s="62"/>
      <c r="EV13" s="62"/>
      <c r="EW13" s="62"/>
      <c r="EX13" s="62"/>
      <c r="EY13" s="62"/>
      <c r="EZ13" s="62"/>
      <c r="FA13" s="62"/>
      <c r="FB13" s="62"/>
      <c r="FC13" s="62"/>
      <c r="FD13" s="62"/>
      <c r="FE13" s="62"/>
      <c r="FF13" s="62"/>
      <c r="FG13" s="62"/>
      <c r="FH13" s="62"/>
      <c r="FI13" s="62"/>
      <c r="FJ13" s="62"/>
      <c r="FK13" s="62"/>
      <c r="FL13" s="62"/>
      <c r="FM13" s="62"/>
      <c r="FN13" s="62"/>
      <c r="FO13" s="62"/>
      <c r="FP13" s="62"/>
      <c r="FQ13" s="62"/>
      <c r="FR13" s="62"/>
      <c r="FS13" s="62"/>
      <c r="FT13" s="62"/>
      <c r="FU13" s="62"/>
      <c r="FV13" s="62"/>
      <c r="FW13" s="62"/>
      <c r="FX13" s="62"/>
      <c r="FY13" s="62"/>
      <c r="FZ13" s="62"/>
      <c r="GA13" s="62"/>
      <c r="GB13" s="62"/>
      <c r="GC13" s="62"/>
      <c r="GD13" s="62"/>
      <c r="GE13" s="62"/>
      <c r="GF13" s="62"/>
      <c r="GG13" s="62"/>
      <c r="GH13" s="62"/>
      <c r="GI13" s="62"/>
      <c r="GJ13" s="62"/>
      <c r="GK13" s="62"/>
      <c r="GL13" s="62"/>
      <c r="GM13" s="62"/>
      <c r="GN13" s="62"/>
      <c r="GO13" s="62"/>
      <c r="GP13" s="62"/>
      <c r="GQ13" s="62"/>
      <c r="GR13" s="62"/>
      <c r="GS13" s="62"/>
      <c r="GT13" s="62"/>
      <c r="GU13" s="62"/>
      <c r="GV13" s="62"/>
      <c r="GW13" s="62"/>
      <c r="GX13" s="62"/>
      <c r="GY13" s="62"/>
      <c r="GZ13" s="62"/>
      <c r="HA13" s="62"/>
      <c r="HB13" s="62"/>
      <c r="HC13" s="62"/>
      <c r="HD13" s="62"/>
      <c r="HE13" s="62"/>
      <c r="HF13" s="62"/>
      <c r="HG13" s="62"/>
      <c r="HH13" s="62"/>
      <c r="HI13" s="62"/>
      <c r="HJ13" s="62"/>
      <c r="HK13" s="62"/>
      <c r="HL13" s="62"/>
      <c r="HM13" s="62"/>
      <c r="HN13" s="62"/>
      <c r="HO13" s="62"/>
      <c r="HP13" s="62"/>
      <c r="HQ13" s="62"/>
      <c r="HR13" s="62"/>
      <c r="HS13" s="62"/>
      <c r="HT13" s="62"/>
      <c r="HU13" s="62"/>
      <c r="HV13" s="62"/>
      <c r="HW13" s="62"/>
      <c r="HX13" s="62"/>
      <c r="HY13" s="62"/>
      <c r="HZ13" s="62"/>
      <c r="IA13" s="62"/>
      <c r="IB13" s="62"/>
      <c r="IC13" s="62"/>
      <c r="ID13" s="62"/>
      <c r="IE13" s="62"/>
      <c r="IF13" s="62"/>
      <c r="IG13" s="62"/>
    </row>
    <row r="14" spans="1:243" s="63" customFormat="1" ht="16.350000000000001" customHeight="1">
      <c r="A14" s="49"/>
      <c r="B14" s="49">
        <v>199</v>
      </c>
      <c r="C14" s="50" t="s">
        <v>55</v>
      </c>
      <c r="D14" s="51" t="s">
        <v>56</v>
      </c>
      <c r="E14" s="52" t="s">
        <v>57</v>
      </c>
      <c r="F14" s="53" t="s">
        <v>39</v>
      </c>
      <c r="G14" s="54"/>
      <c r="H14" s="57" t="s">
        <v>199</v>
      </c>
      <c r="I14" s="56"/>
      <c r="J14" s="58" t="str">
        <f t="shared" si="0"/>
        <v/>
      </c>
      <c r="K14" s="59" t="s">
        <v>58</v>
      </c>
      <c r="L14" s="48"/>
      <c r="M14" s="60"/>
      <c r="N14" s="61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  <c r="CZ14" s="62"/>
      <c r="DA14" s="62"/>
      <c r="DB14" s="62"/>
      <c r="DC14" s="62"/>
      <c r="DD14" s="62"/>
      <c r="DE14" s="62"/>
      <c r="DF14" s="62"/>
      <c r="DG14" s="62"/>
      <c r="DH14" s="62"/>
      <c r="DI14" s="62"/>
      <c r="DJ14" s="62"/>
      <c r="DK14" s="62"/>
      <c r="DL14" s="62"/>
      <c r="DM14" s="62"/>
      <c r="DN14" s="62"/>
      <c r="DO14" s="62"/>
      <c r="DP14" s="62"/>
      <c r="DQ14" s="62"/>
      <c r="DR14" s="62"/>
      <c r="DS14" s="62"/>
      <c r="DT14" s="62"/>
      <c r="DU14" s="62"/>
      <c r="DV14" s="62"/>
      <c r="DW14" s="62"/>
      <c r="DX14" s="62"/>
      <c r="DY14" s="62"/>
      <c r="DZ14" s="62"/>
      <c r="EA14" s="62"/>
      <c r="EB14" s="62"/>
      <c r="EC14" s="62"/>
      <c r="ED14" s="62"/>
      <c r="EE14" s="62"/>
      <c r="EF14" s="62"/>
      <c r="EG14" s="62"/>
      <c r="EH14" s="62"/>
      <c r="EI14" s="62"/>
      <c r="EJ14" s="62"/>
      <c r="EK14" s="62"/>
      <c r="EL14" s="62"/>
      <c r="EM14" s="62"/>
      <c r="EN14" s="62"/>
      <c r="EO14" s="62"/>
      <c r="EP14" s="62"/>
      <c r="EQ14" s="62"/>
      <c r="ER14" s="62"/>
      <c r="ES14" s="62"/>
      <c r="ET14" s="62"/>
      <c r="EU14" s="62"/>
      <c r="EV14" s="62"/>
      <c r="EW14" s="62"/>
      <c r="EX14" s="62"/>
      <c r="EY14" s="62"/>
      <c r="EZ14" s="62"/>
      <c r="FA14" s="62"/>
      <c r="FB14" s="62"/>
      <c r="FC14" s="62"/>
      <c r="FD14" s="62"/>
      <c r="FE14" s="62"/>
      <c r="FF14" s="62"/>
      <c r="FG14" s="62"/>
      <c r="FH14" s="62"/>
      <c r="FI14" s="62"/>
      <c r="FJ14" s="62"/>
      <c r="FK14" s="62"/>
      <c r="FL14" s="62"/>
      <c r="FM14" s="62"/>
      <c r="FN14" s="62"/>
      <c r="FO14" s="62"/>
      <c r="FP14" s="62"/>
      <c r="FQ14" s="62"/>
      <c r="FR14" s="62"/>
      <c r="FS14" s="62"/>
      <c r="FT14" s="62"/>
      <c r="FU14" s="62"/>
      <c r="FV14" s="62"/>
      <c r="FW14" s="62"/>
      <c r="FX14" s="62"/>
      <c r="FY14" s="62"/>
      <c r="FZ14" s="62"/>
      <c r="GA14" s="62"/>
      <c r="GB14" s="62"/>
      <c r="GC14" s="62"/>
      <c r="GD14" s="62"/>
      <c r="GE14" s="62"/>
      <c r="GF14" s="62"/>
      <c r="GG14" s="62"/>
      <c r="GH14" s="62"/>
      <c r="GI14" s="62"/>
      <c r="GJ14" s="62"/>
      <c r="GK14" s="62"/>
      <c r="GL14" s="62"/>
      <c r="GM14" s="62"/>
      <c r="GN14" s="62"/>
      <c r="GO14" s="62"/>
      <c r="GP14" s="62"/>
      <c r="GQ14" s="62"/>
      <c r="GR14" s="62"/>
      <c r="GS14" s="62"/>
      <c r="GT14" s="62"/>
      <c r="GU14" s="62"/>
      <c r="GV14" s="62"/>
      <c r="GW14" s="62"/>
      <c r="GX14" s="62"/>
      <c r="GY14" s="62"/>
      <c r="GZ14" s="62"/>
      <c r="HA14" s="62"/>
      <c r="HB14" s="62"/>
      <c r="HC14" s="62"/>
      <c r="HD14" s="62"/>
      <c r="HE14" s="62"/>
      <c r="HF14" s="62"/>
      <c r="HG14" s="62"/>
      <c r="HH14" s="62"/>
      <c r="HI14" s="62"/>
      <c r="HJ14" s="62"/>
      <c r="HK14" s="62"/>
      <c r="HL14" s="62"/>
      <c r="HM14" s="62"/>
      <c r="HN14" s="62"/>
      <c r="HO14" s="62"/>
      <c r="HP14" s="62"/>
      <c r="HQ14" s="62"/>
      <c r="HR14" s="62"/>
      <c r="HS14" s="62"/>
      <c r="HT14" s="62"/>
      <c r="HU14" s="62"/>
      <c r="HV14" s="62"/>
      <c r="HW14" s="62"/>
      <c r="HX14" s="62"/>
      <c r="HY14" s="62"/>
      <c r="HZ14" s="62"/>
      <c r="IA14" s="62"/>
      <c r="IB14" s="62"/>
      <c r="IC14" s="62"/>
      <c r="ID14" s="62"/>
      <c r="IE14" s="62"/>
      <c r="IF14" s="62"/>
      <c r="IG14" s="62"/>
    </row>
  </sheetData>
  <sortState ref="A9:IL14">
    <sortCondition ref="H9:H14"/>
  </sortState>
  <printOptions horizontalCentered="1"/>
  <pageMargins left="0.9055118110236221" right="0.39370078740157483" top="0.19685039370078741" bottom="0.19685039370078741" header="0.51181102362204722" footer="0.51181102362204722"/>
  <pageSetup paperSize="9" scale="9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IL19"/>
  <sheetViews>
    <sheetView zoomScale="110" zoomScaleNormal="110" workbookViewId="0">
      <selection activeCell="A2" sqref="A2"/>
    </sheetView>
  </sheetViews>
  <sheetFormatPr defaultColWidth="9.140625" defaultRowHeight="12.75"/>
  <cols>
    <col min="1" max="1" width="5.42578125" style="25" customWidth="1"/>
    <col min="2" max="2" width="5" style="25" customWidth="1"/>
    <col min="3" max="3" width="10.28515625" style="25" customWidth="1"/>
    <col min="4" max="4" width="18.28515625" style="25" customWidth="1"/>
    <col min="5" max="5" width="9.7109375" style="64" bestFit="1" customWidth="1"/>
    <col min="6" max="6" width="10.85546875" style="65" customWidth="1"/>
    <col min="7" max="7" width="5" style="29" bestFit="1" customWidth="1"/>
    <col min="8" max="8" width="7" style="6" customWidth="1"/>
    <col min="9" max="9" width="4.7109375" style="7" hidden="1" customWidth="1"/>
    <col min="10" max="10" width="2.28515625" style="7" customWidth="1"/>
    <col min="11" max="11" width="7" style="6" customWidth="1"/>
    <col min="12" max="12" width="4.7109375" style="7" hidden="1" customWidth="1"/>
    <col min="13" max="13" width="5.140625" style="30" customWidth="1"/>
    <col min="14" max="14" width="19.140625" style="25" customWidth="1"/>
    <col min="15" max="15" width="4.7109375" style="24" customWidth="1"/>
    <col min="16" max="16" width="3.5703125" style="24" customWidth="1"/>
    <col min="17" max="17" width="5.28515625" style="10" customWidth="1"/>
    <col min="18" max="245" width="9.140625" style="25"/>
    <col min="246" max="16384" width="9.140625" style="11"/>
  </cols>
  <sheetData>
    <row r="1" spans="1:246" s="2" customFormat="1" ht="18.75">
      <c r="A1" s="1" t="s">
        <v>44</v>
      </c>
      <c r="E1" s="3"/>
      <c r="F1" s="4"/>
      <c r="G1" s="5"/>
      <c r="H1" s="6"/>
      <c r="I1" s="7"/>
      <c r="J1" s="7"/>
      <c r="K1" s="6"/>
      <c r="L1" s="7"/>
      <c r="M1" s="8"/>
      <c r="O1" s="9"/>
      <c r="P1" s="9"/>
      <c r="Q1" s="10"/>
      <c r="IL1" s="11"/>
    </row>
    <row r="2" spans="1:246" s="2" customFormat="1" ht="13.5" customHeight="1">
      <c r="A2" s="12"/>
      <c r="E2" s="3"/>
      <c r="F2" s="4"/>
      <c r="G2" s="5"/>
      <c r="H2" s="6"/>
      <c r="I2" s="7"/>
      <c r="J2" s="7"/>
      <c r="K2" s="6"/>
      <c r="L2" s="7"/>
      <c r="M2" s="8"/>
      <c r="N2" s="13" t="s">
        <v>30</v>
      </c>
      <c r="O2" s="9"/>
      <c r="P2" s="9"/>
      <c r="Q2" s="10"/>
      <c r="IL2" s="11"/>
    </row>
    <row r="3" spans="1:246" s="14" customFormat="1" ht="4.5" customHeight="1">
      <c r="C3" s="15"/>
      <c r="E3" s="16"/>
      <c r="F3" s="17"/>
      <c r="G3" s="18"/>
      <c r="H3" s="19"/>
      <c r="I3" s="20"/>
      <c r="J3" s="20"/>
      <c r="K3" s="21"/>
      <c r="L3" s="20"/>
      <c r="M3" s="22"/>
      <c r="N3" s="23"/>
      <c r="O3" s="24"/>
      <c r="P3" s="24"/>
      <c r="Q3" s="10"/>
    </row>
    <row r="4" spans="1:246" ht="15.75">
      <c r="C4" s="26" t="s">
        <v>0</v>
      </c>
      <c r="E4" s="27"/>
      <c r="F4" s="28"/>
      <c r="N4" s="31" t="s">
        <v>42</v>
      </c>
    </row>
    <row r="5" spans="1:246" s="14" customFormat="1" ht="4.5" customHeight="1">
      <c r="C5" s="15"/>
      <c r="E5" s="16"/>
      <c r="F5" s="17"/>
      <c r="G5" s="18"/>
      <c r="H5" s="19"/>
      <c r="I5" s="20"/>
      <c r="J5" s="20"/>
      <c r="K5" s="21"/>
      <c r="L5" s="20"/>
      <c r="M5" s="22"/>
      <c r="N5" s="23"/>
      <c r="O5" s="24"/>
      <c r="P5" s="24"/>
      <c r="Q5" s="10"/>
    </row>
    <row r="6" spans="1:246" s="14" customFormat="1" ht="12.75" customHeight="1">
      <c r="C6" s="25"/>
      <c r="D6" s="32"/>
      <c r="E6" s="33" t="s">
        <v>200</v>
      </c>
      <c r="F6" s="34"/>
      <c r="G6" s="18"/>
      <c r="H6" s="35"/>
      <c r="J6" s="35"/>
      <c r="K6" s="21"/>
      <c r="L6" s="20"/>
      <c r="M6" s="22"/>
      <c r="N6" s="23"/>
      <c r="O6" s="24"/>
      <c r="P6" s="24"/>
      <c r="Q6" s="10"/>
    </row>
    <row r="7" spans="1:246" s="14" customFormat="1" ht="6" customHeight="1">
      <c r="E7" s="36"/>
      <c r="F7" s="37"/>
      <c r="G7" s="18"/>
      <c r="H7" s="38"/>
      <c r="I7" s="20"/>
      <c r="J7" s="20"/>
      <c r="K7" s="21"/>
      <c r="L7" s="20"/>
      <c r="M7" s="22"/>
      <c r="N7" s="23"/>
      <c r="O7" s="24"/>
      <c r="P7" s="24"/>
      <c r="Q7" s="10"/>
    </row>
    <row r="8" spans="1:246" ht="11.25" customHeight="1">
      <c r="A8" s="39" t="s">
        <v>196</v>
      </c>
      <c r="B8" s="39" t="s">
        <v>2</v>
      </c>
      <c r="C8" s="40" t="s">
        <v>3</v>
      </c>
      <c r="D8" s="41" t="s">
        <v>4</v>
      </c>
      <c r="E8" s="42" t="s">
        <v>5</v>
      </c>
      <c r="F8" s="43" t="s">
        <v>6</v>
      </c>
      <c r="G8" s="44" t="s">
        <v>7</v>
      </c>
      <c r="H8" s="45" t="s">
        <v>8</v>
      </c>
      <c r="I8" s="46" t="s">
        <v>9</v>
      </c>
      <c r="J8" s="46"/>
      <c r="K8" s="45" t="s">
        <v>10</v>
      </c>
      <c r="L8" s="46" t="s">
        <v>9</v>
      </c>
      <c r="M8" s="47" t="s">
        <v>11</v>
      </c>
      <c r="N8" s="39" t="s">
        <v>12</v>
      </c>
      <c r="Q8" s="48"/>
    </row>
    <row r="9" spans="1:246" s="63" customFormat="1" ht="16.350000000000001" customHeight="1">
      <c r="A9" s="49">
        <v>1</v>
      </c>
      <c r="B9" s="49">
        <v>52</v>
      </c>
      <c r="C9" s="50" t="s">
        <v>85</v>
      </c>
      <c r="D9" s="51" t="s">
        <v>86</v>
      </c>
      <c r="E9" s="52" t="s">
        <v>93</v>
      </c>
      <c r="F9" s="53" t="s">
        <v>77</v>
      </c>
      <c r="G9" s="54">
        <f>IF(ISBLANK(K9),"",TRUNC(24.9*(K9-14)^2))</f>
        <v>908</v>
      </c>
      <c r="H9" s="366">
        <v>8.02</v>
      </c>
      <c r="I9" s="56"/>
      <c r="J9" s="56" t="s">
        <v>216</v>
      </c>
      <c r="K9" s="57">
        <v>7.96</v>
      </c>
      <c r="L9" s="56"/>
      <c r="M9" s="58" t="str">
        <f>IF(ISBLANK(K9),"",IF(K9&gt;9.04,"",IF(K9&lt;=7.25,"TSM",IF(K9&lt;=7.45,"SM",IF(K9&lt;=7.7,"KSM",IF(K9&lt;=8,"I A",IF(K9&lt;=8.44,"II A",IF(K9&lt;=9.04,"III A"))))))))</f>
        <v>I A</v>
      </c>
      <c r="N9" s="59" t="s">
        <v>87</v>
      </c>
      <c r="O9" s="48"/>
      <c r="P9" s="60"/>
      <c r="Q9" s="61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62"/>
      <c r="FN9" s="62"/>
      <c r="FO9" s="62"/>
      <c r="FP9" s="62"/>
      <c r="FQ9" s="62"/>
      <c r="FR9" s="62"/>
      <c r="FS9" s="62"/>
      <c r="FT9" s="62"/>
      <c r="FU9" s="62"/>
      <c r="FV9" s="62"/>
      <c r="FW9" s="62"/>
      <c r="FX9" s="62"/>
      <c r="FY9" s="62"/>
      <c r="FZ9" s="62"/>
      <c r="GA9" s="62"/>
      <c r="GB9" s="62"/>
      <c r="GC9" s="62"/>
      <c r="GD9" s="62"/>
      <c r="GE9" s="62"/>
      <c r="GF9" s="62"/>
      <c r="GG9" s="62"/>
      <c r="GH9" s="62"/>
      <c r="GI9" s="62"/>
      <c r="GJ9" s="62"/>
      <c r="GK9" s="62"/>
      <c r="GL9" s="62"/>
      <c r="GM9" s="62"/>
      <c r="GN9" s="62"/>
      <c r="GO9" s="62"/>
      <c r="GP9" s="62"/>
      <c r="GQ9" s="62"/>
      <c r="GR9" s="62"/>
      <c r="GS9" s="62"/>
      <c r="GT9" s="62"/>
      <c r="GU9" s="62"/>
      <c r="GV9" s="62"/>
      <c r="GW9" s="62"/>
      <c r="GX9" s="62"/>
      <c r="GY9" s="62"/>
      <c r="GZ9" s="62"/>
      <c r="HA9" s="62"/>
      <c r="HB9" s="62"/>
      <c r="HC9" s="62"/>
      <c r="HD9" s="62"/>
      <c r="HE9" s="62"/>
      <c r="HF9" s="62"/>
      <c r="HG9" s="62"/>
      <c r="HH9" s="62"/>
      <c r="HI9" s="62"/>
      <c r="HJ9" s="62"/>
      <c r="HK9" s="62"/>
      <c r="HL9" s="62"/>
      <c r="HM9" s="62"/>
      <c r="HN9" s="62"/>
      <c r="HO9" s="62"/>
      <c r="HP9" s="62"/>
      <c r="HQ9" s="62"/>
      <c r="HR9" s="62"/>
      <c r="HS9" s="62"/>
      <c r="HT9" s="62"/>
      <c r="HU9" s="62"/>
      <c r="HV9" s="62"/>
      <c r="HW9" s="62"/>
      <c r="HX9" s="62"/>
      <c r="HY9" s="62"/>
      <c r="HZ9" s="62"/>
      <c r="IA9" s="62"/>
      <c r="IB9" s="62"/>
      <c r="IC9" s="62"/>
      <c r="ID9" s="62"/>
      <c r="IE9" s="62"/>
      <c r="IF9" s="62"/>
      <c r="IG9" s="62"/>
      <c r="IH9" s="62"/>
      <c r="II9" s="62"/>
      <c r="IJ9" s="62"/>
    </row>
    <row r="10" spans="1:246" s="63" customFormat="1" ht="16.350000000000001" customHeight="1">
      <c r="A10" s="49">
        <v>2</v>
      </c>
      <c r="B10" s="49">
        <v>200</v>
      </c>
      <c r="C10" s="50" t="s">
        <v>51</v>
      </c>
      <c r="D10" s="51" t="s">
        <v>52</v>
      </c>
      <c r="E10" s="52" t="s">
        <v>53</v>
      </c>
      <c r="F10" s="53" t="s">
        <v>39</v>
      </c>
      <c r="G10" s="54">
        <f>IF(ISBLANK(H10),"",TRUNC(24.9*(H10-14)^2))</f>
        <v>890</v>
      </c>
      <c r="H10" s="55">
        <v>8.02</v>
      </c>
      <c r="I10" s="56"/>
      <c r="J10" s="56" t="s">
        <v>216</v>
      </c>
      <c r="K10" s="367">
        <v>8.08</v>
      </c>
      <c r="L10" s="56"/>
      <c r="M10" s="58" t="str">
        <f>IF(ISBLANK(H10),"",IF(H10&gt;9.04,"",IF(H10&lt;=7.25,"TSM",IF(H10&lt;=7.45,"SM",IF(H10&lt;=7.7,"KSM",IF(H10&lt;=8,"I A",IF(H10&lt;=8.44,"II A",IF(H10&lt;=9.04,"III A"))))))))</f>
        <v>II A</v>
      </c>
      <c r="N10" s="59" t="s">
        <v>54</v>
      </c>
      <c r="O10" s="48"/>
      <c r="P10" s="60"/>
      <c r="Q10" s="61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P10" s="62"/>
      <c r="EQ10" s="62"/>
      <c r="ER10" s="62"/>
      <c r="ES10" s="62"/>
      <c r="ET10" s="62"/>
      <c r="EU10" s="62"/>
      <c r="EV10" s="62"/>
      <c r="EW10" s="62"/>
      <c r="EX10" s="62"/>
      <c r="EY10" s="62"/>
      <c r="EZ10" s="62"/>
      <c r="FA10" s="62"/>
      <c r="FB10" s="62"/>
      <c r="FC10" s="62"/>
      <c r="FD10" s="62"/>
      <c r="FE10" s="62"/>
      <c r="FF10" s="62"/>
      <c r="FG10" s="62"/>
      <c r="FH10" s="62"/>
      <c r="FI10" s="62"/>
      <c r="FJ10" s="62"/>
      <c r="FK10" s="62"/>
      <c r="FL10" s="62"/>
      <c r="FM10" s="62"/>
      <c r="FN10" s="62"/>
      <c r="FO10" s="62"/>
      <c r="FP10" s="62"/>
      <c r="FQ10" s="62"/>
      <c r="FR10" s="62"/>
      <c r="FS10" s="62"/>
      <c r="FT10" s="62"/>
      <c r="FU10" s="62"/>
      <c r="FV10" s="62"/>
      <c r="FW10" s="62"/>
      <c r="FX10" s="62"/>
      <c r="FY10" s="62"/>
      <c r="FZ10" s="62"/>
      <c r="GA10" s="62"/>
      <c r="GB10" s="62"/>
      <c r="GC10" s="62"/>
      <c r="GD10" s="62"/>
      <c r="GE10" s="62"/>
      <c r="GF10" s="62"/>
      <c r="GG10" s="62"/>
      <c r="GH10" s="62"/>
      <c r="GI10" s="62"/>
      <c r="GJ10" s="62"/>
      <c r="GK10" s="62"/>
      <c r="GL10" s="62"/>
      <c r="GM10" s="62"/>
      <c r="GN10" s="62"/>
      <c r="GO10" s="62"/>
      <c r="GP10" s="62"/>
      <c r="GQ10" s="62"/>
      <c r="GR10" s="62"/>
      <c r="GS10" s="62"/>
      <c r="GT10" s="62"/>
      <c r="GU10" s="62"/>
      <c r="GV10" s="62"/>
      <c r="GW10" s="62"/>
      <c r="GX10" s="62"/>
      <c r="GY10" s="62"/>
      <c r="GZ10" s="62"/>
      <c r="HA10" s="62"/>
      <c r="HB10" s="62"/>
      <c r="HC10" s="62"/>
      <c r="HD10" s="62"/>
      <c r="HE10" s="62"/>
      <c r="HF10" s="62"/>
      <c r="HG10" s="62"/>
      <c r="HH10" s="62"/>
      <c r="HI10" s="62"/>
      <c r="HJ10" s="62"/>
      <c r="HK10" s="62"/>
      <c r="HL10" s="62"/>
      <c r="HM10" s="62"/>
      <c r="HN10" s="62"/>
      <c r="HO10" s="62"/>
      <c r="HP10" s="62"/>
      <c r="HQ10" s="62"/>
      <c r="HR10" s="62"/>
      <c r="HS10" s="62"/>
      <c r="HT10" s="62"/>
      <c r="HU10" s="62"/>
      <c r="HV10" s="62"/>
      <c r="HW10" s="62"/>
      <c r="HX10" s="62"/>
      <c r="HY10" s="62"/>
      <c r="HZ10" s="62"/>
      <c r="IA10" s="62"/>
      <c r="IB10" s="62"/>
      <c r="IC10" s="62"/>
      <c r="ID10" s="62"/>
      <c r="IE10" s="62"/>
      <c r="IF10" s="62"/>
      <c r="IG10" s="62"/>
      <c r="IH10" s="62"/>
      <c r="II10" s="62"/>
      <c r="IJ10" s="62"/>
    </row>
    <row r="11" spans="1:246" s="63" customFormat="1" ht="16.350000000000001" customHeight="1">
      <c r="A11" s="49">
        <v>3</v>
      </c>
      <c r="B11" s="49">
        <v>179</v>
      </c>
      <c r="C11" s="50" t="s">
        <v>66</v>
      </c>
      <c r="D11" s="51" t="s">
        <v>67</v>
      </c>
      <c r="E11" s="52" t="s">
        <v>88</v>
      </c>
      <c r="F11" s="53" t="s">
        <v>68</v>
      </c>
      <c r="G11" s="54">
        <f>IF(ISBLANK(K11),"",TRUNC(24.9*(K11-14)^2))</f>
        <v>840</v>
      </c>
      <c r="H11" s="366">
        <v>8.1999999999999993</v>
      </c>
      <c r="I11" s="56"/>
      <c r="J11" s="56" t="s">
        <v>216</v>
      </c>
      <c r="K11" s="57">
        <v>8.19</v>
      </c>
      <c r="L11" s="56"/>
      <c r="M11" s="58" t="str">
        <f>IF(ISBLANK(K11),"",IF(K11&gt;9.04,"",IF(K11&lt;=7.25,"TSM",IF(K11&lt;=7.45,"SM",IF(K11&lt;=7.7,"KSM",IF(K11&lt;=8,"I A",IF(K11&lt;=8.44,"II A",IF(K11&lt;=9.04,"III A"))))))))</f>
        <v>II A</v>
      </c>
      <c r="N11" s="59" t="s">
        <v>69</v>
      </c>
      <c r="O11" s="48"/>
      <c r="P11" s="60"/>
      <c r="Q11" s="61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62"/>
      <c r="ED11" s="62"/>
      <c r="EE11" s="62"/>
      <c r="EF11" s="62"/>
      <c r="EG11" s="62"/>
      <c r="EH11" s="62"/>
      <c r="EI11" s="62"/>
      <c r="EJ11" s="62"/>
      <c r="EK11" s="62"/>
      <c r="EL11" s="62"/>
      <c r="EM11" s="62"/>
      <c r="EN11" s="62"/>
      <c r="EO11" s="62"/>
      <c r="EP11" s="62"/>
      <c r="EQ11" s="62"/>
      <c r="ER11" s="62"/>
      <c r="ES11" s="62"/>
      <c r="ET11" s="62"/>
      <c r="EU11" s="62"/>
      <c r="EV11" s="62"/>
      <c r="EW11" s="62"/>
      <c r="EX11" s="62"/>
      <c r="EY11" s="62"/>
      <c r="EZ11" s="62"/>
      <c r="FA11" s="62"/>
      <c r="FB11" s="62"/>
      <c r="FC11" s="62"/>
      <c r="FD11" s="62"/>
      <c r="FE11" s="62"/>
      <c r="FF11" s="62"/>
      <c r="FG11" s="62"/>
      <c r="FH11" s="62"/>
      <c r="FI11" s="62"/>
      <c r="FJ11" s="62"/>
      <c r="FK11" s="62"/>
      <c r="FL11" s="62"/>
      <c r="FM11" s="62"/>
      <c r="FN11" s="62"/>
      <c r="FO11" s="62"/>
      <c r="FP11" s="62"/>
      <c r="FQ11" s="62"/>
      <c r="FR11" s="62"/>
      <c r="FS11" s="62"/>
      <c r="FT11" s="62"/>
      <c r="FU11" s="62"/>
      <c r="FV11" s="62"/>
      <c r="FW11" s="62"/>
      <c r="FX11" s="62"/>
      <c r="FY11" s="62"/>
      <c r="FZ11" s="62"/>
      <c r="GA11" s="62"/>
      <c r="GB11" s="62"/>
      <c r="GC11" s="62"/>
      <c r="GD11" s="62"/>
      <c r="GE11" s="62"/>
      <c r="GF11" s="62"/>
      <c r="GG11" s="62"/>
      <c r="GH11" s="62"/>
      <c r="GI11" s="62"/>
      <c r="GJ11" s="62"/>
      <c r="GK11" s="62"/>
      <c r="GL11" s="62"/>
      <c r="GM11" s="62"/>
      <c r="GN11" s="62"/>
      <c r="GO11" s="62"/>
      <c r="GP11" s="62"/>
      <c r="GQ11" s="62"/>
      <c r="GR11" s="62"/>
      <c r="GS11" s="62"/>
      <c r="GT11" s="62"/>
      <c r="GU11" s="62"/>
      <c r="GV11" s="62"/>
      <c r="GW11" s="62"/>
      <c r="GX11" s="62"/>
      <c r="GY11" s="62"/>
      <c r="GZ11" s="62"/>
      <c r="HA11" s="62"/>
      <c r="HB11" s="62"/>
      <c r="HC11" s="62"/>
      <c r="HD11" s="62"/>
      <c r="HE11" s="62"/>
      <c r="HF11" s="62"/>
      <c r="HG11" s="62"/>
      <c r="HH11" s="62"/>
      <c r="HI11" s="62"/>
      <c r="HJ11" s="62"/>
      <c r="HK11" s="62"/>
      <c r="HL11" s="62"/>
      <c r="HM11" s="62"/>
      <c r="HN11" s="62"/>
      <c r="HO11" s="62"/>
      <c r="HP11" s="62"/>
      <c r="HQ11" s="62"/>
      <c r="HR11" s="62"/>
      <c r="HS11" s="62"/>
      <c r="HT11" s="62"/>
      <c r="HU11" s="62"/>
      <c r="HV11" s="62"/>
      <c r="HW11" s="62"/>
      <c r="HX11" s="62"/>
      <c r="HY11" s="62"/>
      <c r="HZ11" s="62"/>
      <c r="IA11" s="62"/>
      <c r="IB11" s="62"/>
      <c r="IC11" s="62"/>
      <c r="ID11" s="62"/>
      <c r="IE11" s="62"/>
      <c r="IF11" s="62"/>
      <c r="IG11" s="62"/>
      <c r="IH11" s="62"/>
      <c r="II11" s="62"/>
      <c r="IJ11" s="62"/>
    </row>
    <row r="12" spans="1:246" s="63" customFormat="1" ht="16.350000000000001" customHeight="1">
      <c r="A12" s="49">
        <v>4</v>
      </c>
      <c r="B12" s="49">
        <v>154</v>
      </c>
      <c r="C12" s="50" t="s">
        <v>27</v>
      </c>
      <c r="D12" s="51" t="s">
        <v>72</v>
      </c>
      <c r="E12" s="52" t="s">
        <v>73</v>
      </c>
      <c r="F12" s="53" t="s">
        <v>28</v>
      </c>
      <c r="G12" s="54">
        <f>IF(ISBLANK(H12),"",TRUNC(24.9*(H12-14)^2))</f>
        <v>852</v>
      </c>
      <c r="H12" s="55">
        <v>8.15</v>
      </c>
      <c r="I12" s="56"/>
      <c r="J12" s="56" t="s">
        <v>216</v>
      </c>
      <c r="K12" s="367">
        <v>8.23</v>
      </c>
      <c r="L12" s="56"/>
      <c r="M12" s="58" t="str">
        <f>IF(ISBLANK(H12),"",IF(H12&gt;9.04,"",IF(H12&lt;=7.25,"TSM",IF(H12&lt;=7.45,"SM",IF(H12&lt;=7.7,"KSM",IF(H12&lt;=8,"I A",IF(H12&lt;=8.44,"II A",IF(H12&lt;=9.04,"III A"))))))))</f>
        <v>II A</v>
      </c>
      <c r="N12" s="59" t="s">
        <v>74</v>
      </c>
      <c r="O12" s="48"/>
      <c r="P12" s="60"/>
      <c r="Q12" s="61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62"/>
      <c r="EO12" s="62"/>
      <c r="EP12" s="62"/>
      <c r="EQ12" s="62"/>
      <c r="ER12" s="62"/>
      <c r="ES12" s="62"/>
      <c r="ET12" s="62"/>
      <c r="EU12" s="62"/>
      <c r="EV12" s="62"/>
      <c r="EW12" s="62"/>
      <c r="EX12" s="62"/>
      <c r="EY12" s="62"/>
      <c r="EZ12" s="62"/>
      <c r="FA12" s="62"/>
      <c r="FB12" s="62"/>
      <c r="FC12" s="62"/>
      <c r="FD12" s="62"/>
      <c r="FE12" s="62"/>
      <c r="FF12" s="62"/>
      <c r="FG12" s="62"/>
      <c r="FH12" s="62"/>
      <c r="FI12" s="62"/>
      <c r="FJ12" s="62"/>
      <c r="FK12" s="62"/>
      <c r="FL12" s="62"/>
      <c r="FM12" s="62"/>
      <c r="FN12" s="62"/>
      <c r="FO12" s="62"/>
      <c r="FP12" s="62"/>
      <c r="FQ12" s="62"/>
      <c r="FR12" s="62"/>
      <c r="FS12" s="62"/>
      <c r="FT12" s="62"/>
      <c r="FU12" s="62"/>
      <c r="FV12" s="62"/>
      <c r="FW12" s="62"/>
      <c r="FX12" s="62"/>
      <c r="FY12" s="62"/>
      <c r="FZ12" s="62"/>
      <c r="GA12" s="62"/>
      <c r="GB12" s="62"/>
      <c r="GC12" s="62"/>
      <c r="GD12" s="62"/>
      <c r="GE12" s="62"/>
      <c r="GF12" s="62"/>
      <c r="GG12" s="62"/>
      <c r="GH12" s="62"/>
      <c r="GI12" s="62"/>
      <c r="GJ12" s="62"/>
      <c r="GK12" s="62"/>
      <c r="GL12" s="62"/>
      <c r="GM12" s="62"/>
      <c r="GN12" s="62"/>
      <c r="GO12" s="62"/>
      <c r="GP12" s="62"/>
      <c r="GQ12" s="62"/>
      <c r="GR12" s="62"/>
      <c r="GS12" s="62"/>
      <c r="GT12" s="62"/>
      <c r="GU12" s="62"/>
      <c r="GV12" s="62"/>
      <c r="GW12" s="62"/>
      <c r="GX12" s="62"/>
      <c r="GY12" s="62"/>
      <c r="GZ12" s="62"/>
      <c r="HA12" s="62"/>
      <c r="HB12" s="62"/>
      <c r="HC12" s="62"/>
      <c r="HD12" s="62"/>
      <c r="HE12" s="62"/>
      <c r="HF12" s="62"/>
      <c r="HG12" s="62"/>
      <c r="HH12" s="62"/>
      <c r="HI12" s="62"/>
      <c r="HJ12" s="62"/>
      <c r="HK12" s="62"/>
      <c r="HL12" s="62"/>
      <c r="HM12" s="62"/>
      <c r="HN12" s="62"/>
      <c r="HO12" s="62"/>
      <c r="HP12" s="62"/>
      <c r="HQ12" s="62"/>
      <c r="HR12" s="62"/>
      <c r="HS12" s="62"/>
      <c r="HT12" s="62"/>
      <c r="HU12" s="62"/>
      <c r="HV12" s="62"/>
      <c r="HW12" s="62"/>
      <c r="HX12" s="62"/>
      <c r="HY12" s="62"/>
      <c r="HZ12" s="62"/>
      <c r="IA12" s="62"/>
      <c r="IB12" s="62"/>
      <c r="IC12" s="62"/>
      <c r="ID12" s="62"/>
      <c r="IE12" s="62"/>
      <c r="IF12" s="62"/>
      <c r="IG12" s="62"/>
      <c r="IH12" s="62"/>
      <c r="II12" s="62"/>
      <c r="IJ12" s="62"/>
    </row>
    <row r="13" spans="1:246" s="63" customFormat="1" ht="16.350000000000001" customHeight="1">
      <c r="A13" s="49">
        <v>5</v>
      </c>
      <c r="B13" s="49">
        <v>177</v>
      </c>
      <c r="C13" s="50" t="s">
        <v>18</v>
      </c>
      <c r="D13" s="51" t="s">
        <v>70</v>
      </c>
      <c r="E13" s="52" t="s">
        <v>89</v>
      </c>
      <c r="F13" s="53" t="s">
        <v>68</v>
      </c>
      <c r="G13" s="54">
        <f>IF(ISBLANK(H13),"",TRUNC(24.9*(H13-14)^2))</f>
        <v>778</v>
      </c>
      <c r="H13" s="55">
        <v>8.41</v>
      </c>
      <c r="I13" s="56"/>
      <c r="J13" s="56" t="s">
        <v>216</v>
      </c>
      <c r="K13" s="367">
        <v>8.51</v>
      </c>
      <c r="L13" s="56"/>
      <c r="M13" s="58" t="str">
        <f>IF(ISBLANK(H13),"",IF(H13&gt;9.04,"",IF(H13&lt;=7.25,"TSM",IF(H13&lt;=7.45,"SM",IF(H13&lt;=7.7,"KSM",IF(H13&lt;=8,"I A",IF(H13&lt;=8.44,"II A",IF(H13&lt;=9.04,"III A"))))))))</f>
        <v>II A</v>
      </c>
      <c r="N13" s="59" t="s">
        <v>71</v>
      </c>
      <c r="O13" s="48"/>
      <c r="P13" s="60"/>
      <c r="Q13" s="61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  <c r="CZ13" s="62"/>
      <c r="DA13" s="62"/>
      <c r="DB13" s="62"/>
      <c r="DC13" s="62"/>
      <c r="DD13" s="62"/>
      <c r="DE13" s="62"/>
      <c r="DF13" s="62"/>
      <c r="DG13" s="62"/>
      <c r="DH13" s="62"/>
      <c r="DI13" s="62"/>
      <c r="DJ13" s="62"/>
      <c r="DK13" s="62"/>
      <c r="DL13" s="62"/>
      <c r="DM13" s="62"/>
      <c r="DN13" s="62"/>
      <c r="DO13" s="62"/>
      <c r="DP13" s="62"/>
      <c r="DQ13" s="62"/>
      <c r="DR13" s="62"/>
      <c r="DS13" s="62"/>
      <c r="DT13" s="62"/>
      <c r="DU13" s="62"/>
      <c r="DV13" s="62"/>
      <c r="DW13" s="62"/>
      <c r="DX13" s="62"/>
      <c r="DY13" s="62"/>
      <c r="DZ13" s="62"/>
      <c r="EA13" s="62"/>
      <c r="EB13" s="62"/>
      <c r="EC13" s="62"/>
      <c r="ED13" s="62"/>
      <c r="EE13" s="62"/>
      <c r="EF13" s="62"/>
      <c r="EG13" s="62"/>
      <c r="EH13" s="62"/>
      <c r="EI13" s="62"/>
      <c r="EJ13" s="62"/>
      <c r="EK13" s="62"/>
      <c r="EL13" s="62"/>
      <c r="EM13" s="62"/>
      <c r="EN13" s="62"/>
      <c r="EO13" s="62"/>
      <c r="EP13" s="62"/>
      <c r="EQ13" s="62"/>
      <c r="ER13" s="62"/>
      <c r="ES13" s="62"/>
      <c r="ET13" s="62"/>
      <c r="EU13" s="62"/>
      <c r="EV13" s="62"/>
      <c r="EW13" s="62"/>
      <c r="EX13" s="62"/>
      <c r="EY13" s="62"/>
      <c r="EZ13" s="62"/>
      <c r="FA13" s="62"/>
      <c r="FB13" s="62"/>
      <c r="FC13" s="62"/>
      <c r="FD13" s="62"/>
      <c r="FE13" s="62"/>
      <c r="FF13" s="62"/>
      <c r="FG13" s="62"/>
      <c r="FH13" s="62"/>
      <c r="FI13" s="62"/>
      <c r="FJ13" s="62"/>
      <c r="FK13" s="62"/>
      <c r="FL13" s="62"/>
      <c r="FM13" s="62"/>
      <c r="FN13" s="62"/>
      <c r="FO13" s="62"/>
      <c r="FP13" s="62"/>
      <c r="FQ13" s="62"/>
      <c r="FR13" s="62"/>
      <c r="FS13" s="62"/>
      <c r="FT13" s="62"/>
      <c r="FU13" s="62"/>
      <c r="FV13" s="62"/>
      <c r="FW13" s="62"/>
      <c r="FX13" s="62"/>
      <c r="FY13" s="62"/>
      <c r="FZ13" s="62"/>
      <c r="GA13" s="62"/>
      <c r="GB13" s="62"/>
      <c r="GC13" s="62"/>
      <c r="GD13" s="62"/>
      <c r="GE13" s="62"/>
      <c r="GF13" s="62"/>
      <c r="GG13" s="62"/>
      <c r="GH13" s="62"/>
      <c r="GI13" s="62"/>
      <c r="GJ13" s="62"/>
      <c r="GK13" s="62"/>
      <c r="GL13" s="62"/>
      <c r="GM13" s="62"/>
      <c r="GN13" s="62"/>
      <c r="GO13" s="62"/>
      <c r="GP13" s="62"/>
      <c r="GQ13" s="62"/>
      <c r="GR13" s="62"/>
      <c r="GS13" s="62"/>
      <c r="GT13" s="62"/>
      <c r="GU13" s="62"/>
      <c r="GV13" s="62"/>
      <c r="GW13" s="62"/>
      <c r="GX13" s="62"/>
      <c r="GY13" s="62"/>
      <c r="GZ13" s="62"/>
      <c r="HA13" s="62"/>
      <c r="HB13" s="62"/>
      <c r="HC13" s="62"/>
      <c r="HD13" s="62"/>
      <c r="HE13" s="62"/>
      <c r="HF13" s="62"/>
      <c r="HG13" s="62"/>
      <c r="HH13" s="62"/>
      <c r="HI13" s="62"/>
      <c r="HJ13" s="62"/>
      <c r="HK13" s="62"/>
      <c r="HL13" s="62"/>
      <c r="HM13" s="62"/>
      <c r="HN13" s="62"/>
      <c r="HO13" s="62"/>
      <c r="HP13" s="62"/>
      <c r="HQ13" s="62"/>
      <c r="HR13" s="62"/>
      <c r="HS13" s="62"/>
      <c r="HT13" s="62"/>
      <c r="HU13" s="62"/>
      <c r="HV13" s="62"/>
      <c r="HW13" s="62"/>
      <c r="HX13" s="62"/>
      <c r="HY13" s="62"/>
      <c r="HZ13" s="62"/>
      <c r="IA13" s="62"/>
      <c r="IB13" s="62"/>
      <c r="IC13" s="62"/>
      <c r="ID13" s="62"/>
      <c r="IE13" s="62"/>
      <c r="IF13" s="62"/>
      <c r="IG13" s="62"/>
      <c r="IH13" s="62"/>
      <c r="II13" s="62"/>
      <c r="IJ13" s="62"/>
    </row>
    <row r="14" spans="1:246" s="63" customFormat="1" ht="16.350000000000001" customHeight="1">
      <c r="A14" s="49">
        <v>6</v>
      </c>
      <c r="B14" s="49">
        <v>199</v>
      </c>
      <c r="C14" s="50" t="s">
        <v>55</v>
      </c>
      <c r="D14" s="51" t="s">
        <v>56</v>
      </c>
      <c r="E14" s="52" t="s">
        <v>57</v>
      </c>
      <c r="F14" s="53" t="s">
        <v>39</v>
      </c>
      <c r="G14" s="54">
        <f>IF(ISBLANK(H14),"",TRUNC(24.9*(H14-14)^2))</f>
        <v>846</v>
      </c>
      <c r="H14" s="55">
        <v>8.17</v>
      </c>
      <c r="I14" s="56"/>
      <c r="J14" s="56" t="s">
        <v>216</v>
      </c>
      <c r="K14" s="367" t="s">
        <v>199</v>
      </c>
      <c r="L14" s="56"/>
      <c r="M14" s="58" t="str">
        <f>IF(ISBLANK(H14),"",IF(H14&gt;9.04,"",IF(H14&lt;=7.25,"TSM",IF(H14&lt;=7.45,"SM",IF(H14&lt;=7.7,"KSM",IF(H14&lt;=8,"I A",IF(H14&lt;=8.44,"II A",IF(H14&lt;=9.04,"III A"))))))))</f>
        <v>II A</v>
      </c>
      <c r="N14" s="59" t="s">
        <v>58</v>
      </c>
      <c r="O14" s="48"/>
      <c r="P14" s="60"/>
      <c r="Q14" s="61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  <c r="CZ14" s="62"/>
      <c r="DA14" s="62"/>
      <c r="DB14" s="62"/>
      <c r="DC14" s="62"/>
      <c r="DD14" s="62"/>
      <c r="DE14" s="62"/>
      <c r="DF14" s="62"/>
      <c r="DG14" s="62"/>
      <c r="DH14" s="62"/>
      <c r="DI14" s="62"/>
      <c r="DJ14" s="62"/>
      <c r="DK14" s="62"/>
      <c r="DL14" s="62"/>
      <c r="DM14" s="62"/>
      <c r="DN14" s="62"/>
      <c r="DO14" s="62"/>
      <c r="DP14" s="62"/>
      <c r="DQ14" s="62"/>
      <c r="DR14" s="62"/>
      <c r="DS14" s="62"/>
      <c r="DT14" s="62"/>
      <c r="DU14" s="62"/>
      <c r="DV14" s="62"/>
      <c r="DW14" s="62"/>
      <c r="DX14" s="62"/>
      <c r="DY14" s="62"/>
      <c r="DZ14" s="62"/>
      <c r="EA14" s="62"/>
      <c r="EB14" s="62"/>
      <c r="EC14" s="62"/>
      <c r="ED14" s="62"/>
      <c r="EE14" s="62"/>
      <c r="EF14" s="62"/>
      <c r="EG14" s="62"/>
      <c r="EH14" s="62"/>
      <c r="EI14" s="62"/>
      <c r="EJ14" s="62"/>
      <c r="EK14" s="62"/>
      <c r="EL14" s="62"/>
      <c r="EM14" s="62"/>
      <c r="EN14" s="62"/>
      <c r="EO14" s="62"/>
      <c r="EP14" s="62"/>
      <c r="EQ14" s="62"/>
      <c r="ER14" s="62"/>
      <c r="ES14" s="62"/>
      <c r="ET14" s="62"/>
      <c r="EU14" s="62"/>
      <c r="EV14" s="62"/>
      <c r="EW14" s="62"/>
      <c r="EX14" s="62"/>
      <c r="EY14" s="62"/>
      <c r="EZ14" s="62"/>
      <c r="FA14" s="62"/>
      <c r="FB14" s="62"/>
      <c r="FC14" s="62"/>
      <c r="FD14" s="62"/>
      <c r="FE14" s="62"/>
      <c r="FF14" s="62"/>
      <c r="FG14" s="62"/>
      <c r="FH14" s="62"/>
      <c r="FI14" s="62"/>
      <c r="FJ14" s="62"/>
      <c r="FK14" s="62"/>
      <c r="FL14" s="62"/>
      <c r="FM14" s="62"/>
      <c r="FN14" s="62"/>
      <c r="FO14" s="62"/>
      <c r="FP14" s="62"/>
      <c r="FQ14" s="62"/>
      <c r="FR14" s="62"/>
      <c r="FS14" s="62"/>
      <c r="FT14" s="62"/>
      <c r="FU14" s="62"/>
      <c r="FV14" s="62"/>
      <c r="FW14" s="62"/>
      <c r="FX14" s="62"/>
      <c r="FY14" s="62"/>
      <c r="FZ14" s="62"/>
      <c r="GA14" s="62"/>
      <c r="GB14" s="62"/>
      <c r="GC14" s="62"/>
      <c r="GD14" s="62"/>
      <c r="GE14" s="62"/>
      <c r="GF14" s="62"/>
      <c r="GG14" s="62"/>
      <c r="GH14" s="62"/>
      <c r="GI14" s="62"/>
      <c r="GJ14" s="62"/>
      <c r="GK14" s="62"/>
      <c r="GL14" s="62"/>
      <c r="GM14" s="62"/>
      <c r="GN14" s="62"/>
      <c r="GO14" s="62"/>
      <c r="GP14" s="62"/>
      <c r="GQ14" s="62"/>
      <c r="GR14" s="62"/>
      <c r="GS14" s="62"/>
      <c r="GT14" s="62"/>
      <c r="GU14" s="62"/>
      <c r="GV14" s="62"/>
      <c r="GW14" s="62"/>
      <c r="GX14" s="62"/>
      <c r="GY14" s="62"/>
      <c r="GZ14" s="62"/>
      <c r="HA14" s="62"/>
      <c r="HB14" s="62"/>
      <c r="HC14" s="62"/>
      <c r="HD14" s="62"/>
      <c r="HE14" s="62"/>
      <c r="HF14" s="62"/>
      <c r="HG14" s="62"/>
      <c r="HH14" s="62"/>
      <c r="HI14" s="62"/>
      <c r="HJ14" s="62"/>
      <c r="HK14" s="62"/>
      <c r="HL14" s="62"/>
      <c r="HM14" s="62"/>
      <c r="HN14" s="62"/>
      <c r="HO14" s="62"/>
      <c r="HP14" s="62"/>
      <c r="HQ14" s="62"/>
      <c r="HR14" s="62"/>
      <c r="HS14" s="62"/>
      <c r="HT14" s="62"/>
      <c r="HU14" s="62"/>
      <c r="HV14" s="62"/>
      <c r="HW14" s="62"/>
      <c r="HX14" s="62"/>
      <c r="HY14" s="62"/>
      <c r="HZ14" s="62"/>
      <c r="IA14" s="62"/>
      <c r="IB14" s="62"/>
      <c r="IC14" s="62"/>
      <c r="ID14" s="62"/>
      <c r="IE14" s="62"/>
      <c r="IF14" s="62"/>
      <c r="IG14" s="62"/>
      <c r="IH14" s="62"/>
      <c r="II14" s="62"/>
      <c r="IJ14" s="62"/>
    </row>
    <row r="15" spans="1:246" s="63" customFormat="1" ht="16.350000000000001" customHeight="1">
      <c r="A15" s="49">
        <v>7</v>
      </c>
      <c r="B15" s="49">
        <v>26</v>
      </c>
      <c r="C15" s="50" t="s">
        <v>75</v>
      </c>
      <c r="D15" s="51" t="s">
        <v>76</v>
      </c>
      <c r="E15" s="52" t="s">
        <v>90</v>
      </c>
      <c r="F15" s="53" t="s">
        <v>77</v>
      </c>
      <c r="G15" s="54">
        <f t="shared" ref="G15:G19" si="0">IF(ISBLANK(H15),"",TRUNC(24.9*(H15-14)^2))</f>
        <v>772</v>
      </c>
      <c r="H15" s="55">
        <v>8.43</v>
      </c>
      <c r="I15" s="56"/>
      <c r="J15" s="56"/>
      <c r="K15" s="57"/>
      <c r="L15" s="56"/>
      <c r="M15" s="58" t="str">
        <f t="shared" ref="M15:M19" si="1">IF(ISBLANK(H15),"",IF(H15&gt;9.04,"",IF(H15&lt;=7.25,"TSM",IF(H15&lt;=7.45,"SM",IF(H15&lt;=7.7,"KSM",IF(H15&lt;=8,"I A",IF(H15&lt;=8.44,"II A",IF(H15&lt;=9.04,"III A"))))))))</f>
        <v>II A</v>
      </c>
      <c r="N15" s="59" t="s">
        <v>78</v>
      </c>
      <c r="O15" s="48"/>
      <c r="P15" s="60"/>
      <c r="Q15" s="61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  <c r="CZ15" s="62"/>
      <c r="DA15" s="62"/>
      <c r="DB15" s="62"/>
      <c r="DC15" s="62"/>
      <c r="DD15" s="62"/>
      <c r="DE15" s="62"/>
      <c r="DF15" s="62"/>
      <c r="DG15" s="62"/>
      <c r="DH15" s="62"/>
      <c r="DI15" s="62"/>
      <c r="DJ15" s="62"/>
      <c r="DK15" s="62"/>
      <c r="DL15" s="62"/>
      <c r="DM15" s="62"/>
      <c r="DN15" s="62"/>
      <c r="DO15" s="62"/>
      <c r="DP15" s="62"/>
      <c r="DQ15" s="62"/>
      <c r="DR15" s="62"/>
      <c r="DS15" s="62"/>
      <c r="DT15" s="62"/>
      <c r="DU15" s="62"/>
      <c r="DV15" s="62"/>
      <c r="DW15" s="62"/>
      <c r="DX15" s="62"/>
      <c r="DY15" s="62"/>
      <c r="DZ15" s="62"/>
      <c r="EA15" s="62"/>
      <c r="EB15" s="62"/>
      <c r="EC15" s="62"/>
      <c r="ED15" s="62"/>
      <c r="EE15" s="62"/>
      <c r="EF15" s="62"/>
      <c r="EG15" s="62"/>
      <c r="EH15" s="62"/>
      <c r="EI15" s="62"/>
      <c r="EJ15" s="62"/>
      <c r="EK15" s="62"/>
      <c r="EL15" s="62"/>
      <c r="EM15" s="62"/>
      <c r="EN15" s="62"/>
      <c r="EO15" s="62"/>
      <c r="EP15" s="62"/>
      <c r="EQ15" s="62"/>
      <c r="ER15" s="62"/>
      <c r="ES15" s="62"/>
      <c r="ET15" s="62"/>
      <c r="EU15" s="62"/>
      <c r="EV15" s="62"/>
      <c r="EW15" s="62"/>
      <c r="EX15" s="62"/>
      <c r="EY15" s="62"/>
      <c r="EZ15" s="62"/>
      <c r="FA15" s="62"/>
      <c r="FB15" s="62"/>
      <c r="FC15" s="62"/>
      <c r="FD15" s="62"/>
      <c r="FE15" s="62"/>
      <c r="FF15" s="62"/>
      <c r="FG15" s="62"/>
      <c r="FH15" s="62"/>
      <c r="FI15" s="62"/>
      <c r="FJ15" s="62"/>
      <c r="FK15" s="62"/>
      <c r="FL15" s="62"/>
      <c r="FM15" s="62"/>
      <c r="FN15" s="62"/>
      <c r="FO15" s="62"/>
      <c r="FP15" s="62"/>
      <c r="FQ15" s="62"/>
      <c r="FR15" s="62"/>
      <c r="FS15" s="62"/>
      <c r="FT15" s="62"/>
      <c r="FU15" s="62"/>
      <c r="FV15" s="62"/>
      <c r="FW15" s="62"/>
      <c r="FX15" s="62"/>
      <c r="FY15" s="62"/>
      <c r="FZ15" s="62"/>
      <c r="GA15" s="62"/>
      <c r="GB15" s="62"/>
      <c r="GC15" s="62"/>
      <c r="GD15" s="62"/>
      <c r="GE15" s="62"/>
      <c r="GF15" s="62"/>
      <c r="GG15" s="62"/>
      <c r="GH15" s="62"/>
      <c r="GI15" s="62"/>
      <c r="GJ15" s="62"/>
      <c r="GK15" s="62"/>
      <c r="GL15" s="62"/>
      <c r="GM15" s="62"/>
      <c r="GN15" s="62"/>
      <c r="GO15" s="62"/>
      <c r="GP15" s="62"/>
      <c r="GQ15" s="62"/>
      <c r="GR15" s="62"/>
      <c r="GS15" s="62"/>
      <c r="GT15" s="62"/>
      <c r="GU15" s="62"/>
      <c r="GV15" s="62"/>
      <c r="GW15" s="62"/>
      <c r="GX15" s="62"/>
      <c r="GY15" s="62"/>
      <c r="GZ15" s="62"/>
      <c r="HA15" s="62"/>
      <c r="HB15" s="62"/>
      <c r="HC15" s="62"/>
      <c r="HD15" s="62"/>
      <c r="HE15" s="62"/>
      <c r="HF15" s="62"/>
      <c r="HG15" s="62"/>
      <c r="HH15" s="62"/>
      <c r="HI15" s="62"/>
      <c r="HJ15" s="62"/>
      <c r="HK15" s="62"/>
      <c r="HL15" s="62"/>
      <c r="HM15" s="62"/>
      <c r="HN15" s="62"/>
      <c r="HO15" s="62"/>
      <c r="HP15" s="62"/>
      <c r="HQ15" s="62"/>
      <c r="HR15" s="62"/>
      <c r="HS15" s="62"/>
      <c r="HT15" s="62"/>
      <c r="HU15" s="62"/>
      <c r="HV15" s="62"/>
      <c r="HW15" s="62"/>
      <c r="HX15" s="62"/>
      <c r="HY15" s="62"/>
      <c r="HZ15" s="62"/>
      <c r="IA15" s="62"/>
      <c r="IB15" s="62"/>
      <c r="IC15" s="62"/>
      <c r="ID15" s="62"/>
      <c r="IE15" s="62"/>
      <c r="IF15" s="62"/>
      <c r="IG15" s="62"/>
      <c r="IH15" s="62"/>
      <c r="II15" s="62"/>
      <c r="IJ15" s="62"/>
    </row>
    <row r="16" spans="1:246" s="63" customFormat="1" ht="16.350000000000001" customHeight="1">
      <c r="A16" s="49">
        <v>8</v>
      </c>
      <c r="B16" s="49">
        <v>197</v>
      </c>
      <c r="C16" s="50" t="s">
        <v>62</v>
      </c>
      <c r="D16" s="51" t="s">
        <v>63</v>
      </c>
      <c r="E16" s="52" t="s">
        <v>64</v>
      </c>
      <c r="F16" s="53" t="s">
        <v>39</v>
      </c>
      <c r="G16" s="54">
        <f t="shared" si="0"/>
        <v>686</v>
      </c>
      <c r="H16" s="55">
        <v>8.75</v>
      </c>
      <c r="I16" s="56"/>
      <c r="J16" s="56"/>
      <c r="K16" s="57"/>
      <c r="L16" s="56"/>
      <c r="M16" s="58" t="str">
        <f t="shared" si="1"/>
        <v>III A</v>
      </c>
      <c r="N16" s="59" t="s">
        <v>65</v>
      </c>
      <c r="O16" s="48"/>
      <c r="P16" s="60"/>
      <c r="Q16" s="61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  <c r="CZ16" s="62"/>
      <c r="DA16" s="62"/>
      <c r="DB16" s="62"/>
      <c r="DC16" s="62"/>
      <c r="DD16" s="62"/>
      <c r="DE16" s="62"/>
      <c r="DF16" s="62"/>
      <c r="DG16" s="62"/>
      <c r="DH16" s="62"/>
      <c r="DI16" s="62"/>
      <c r="DJ16" s="62"/>
      <c r="DK16" s="62"/>
      <c r="DL16" s="62"/>
      <c r="DM16" s="62"/>
      <c r="DN16" s="62"/>
      <c r="DO16" s="62"/>
      <c r="DP16" s="62"/>
      <c r="DQ16" s="62"/>
      <c r="DR16" s="62"/>
      <c r="DS16" s="62"/>
      <c r="DT16" s="62"/>
      <c r="DU16" s="62"/>
      <c r="DV16" s="62"/>
      <c r="DW16" s="62"/>
      <c r="DX16" s="62"/>
      <c r="DY16" s="62"/>
      <c r="DZ16" s="62"/>
      <c r="EA16" s="62"/>
      <c r="EB16" s="62"/>
      <c r="EC16" s="62"/>
      <c r="ED16" s="62"/>
      <c r="EE16" s="62"/>
      <c r="EF16" s="62"/>
      <c r="EG16" s="62"/>
      <c r="EH16" s="62"/>
      <c r="EI16" s="62"/>
      <c r="EJ16" s="62"/>
      <c r="EK16" s="62"/>
      <c r="EL16" s="62"/>
      <c r="EM16" s="62"/>
      <c r="EN16" s="62"/>
      <c r="EO16" s="62"/>
      <c r="EP16" s="62"/>
      <c r="EQ16" s="62"/>
      <c r="ER16" s="62"/>
      <c r="ES16" s="62"/>
      <c r="ET16" s="62"/>
      <c r="EU16" s="62"/>
      <c r="EV16" s="62"/>
      <c r="EW16" s="62"/>
      <c r="EX16" s="62"/>
      <c r="EY16" s="62"/>
      <c r="EZ16" s="62"/>
      <c r="FA16" s="62"/>
      <c r="FB16" s="62"/>
      <c r="FC16" s="62"/>
      <c r="FD16" s="62"/>
      <c r="FE16" s="62"/>
      <c r="FF16" s="62"/>
      <c r="FG16" s="62"/>
      <c r="FH16" s="62"/>
      <c r="FI16" s="62"/>
      <c r="FJ16" s="62"/>
      <c r="FK16" s="62"/>
      <c r="FL16" s="62"/>
      <c r="FM16" s="62"/>
      <c r="FN16" s="62"/>
      <c r="FO16" s="62"/>
      <c r="FP16" s="62"/>
      <c r="FQ16" s="62"/>
      <c r="FR16" s="62"/>
      <c r="FS16" s="62"/>
      <c r="FT16" s="62"/>
      <c r="FU16" s="62"/>
      <c r="FV16" s="62"/>
      <c r="FW16" s="62"/>
      <c r="FX16" s="62"/>
      <c r="FY16" s="62"/>
      <c r="FZ16" s="62"/>
      <c r="GA16" s="62"/>
      <c r="GB16" s="62"/>
      <c r="GC16" s="62"/>
      <c r="GD16" s="62"/>
      <c r="GE16" s="62"/>
      <c r="GF16" s="62"/>
      <c r="GG16" s="62"/>
      <c r="GH16" s="62"/>
      <c r="GI16" s="62"/>
      <c r="GJ16" s="62"/>
      <c r="GK16" s="62"/>
      <c r="GL16" s="62"/>
      <c r="GM16" s="62"/>
      <c r="GN16" s="62"/>
      <c r="GO16" s="62"/>
      <c r="GP16" s="62"/>
      <c r="GQ16" s="62"/>
      <c r="GR16" s="62"/>
      <c r="GS16" s="62"/>
      <c r="GT16" s="62"/>
      <c r="GU16" s="62"/>
      <c r="GV16" s="62"/>
      <c r="GW16" s="62"/>
      <c r="GX16" s="62"/>
      <c r="GY16" s="62"/>
      <c r="GZ16" s="62"/>
      <c r="HA16" s="62"/>
      <c r="HB16" s="62"/>
      <c r="HC16" s="62"/>
      <c r="HD16" s="62"/>
      <c r="HE16" s="62"/>
      <c r="HF16" s="62"/>
      <c r="HG16" s="62"/>
      <c r="HH16" s="62"/>
      <c r="HI16" s="62"/>
      <c r="HJ16" s="62"/>
      <c r="HK16" s="62"/>
      <c r="HL16" s="62"/>
      <c r="HM16" s="62"/>
      <c r="HN16" s="62"/>
      <c r="HO16" s="62"/>
      <c r="HP16" s="62"/>
      <c r="HQ16" s="62"/>
      <c r="HR16" s="62"/>
      <c r="HS16" s="62"/>
      <c r="HT16" s="62"/>
      <c r="HU16" s="62"/>
      <c r="HV16" s="62"/>
      <c r="HW16" s="62"/>
      <c r="HX16" s="62"/>
      <c r="HY16" s="62"/>
      <c r="HZ16" s="62"/>
      <c r="IA16" s="62"/>
      <c r="IB16" s="62"/>
      <c r="IC16" s="62"/>
      <c r="ID16" s="62"/>
      <c r="IE16" s="62"/>
      <c r="IF16" s="62"/>
      <c r="IG16" s="62"/>
      <c r="IH16" s="62"/>
      <c r="II16" s="62"/>
      <c r="IJ16" s="62"/>
    </row>
    <row r="17" spans="1:244" s="63" customFormat="1" ht="16.350000000000001" customHeight="1">
      <c r="A17" s="49">
        <v>9</v>
      </c>
      <c r="B17" s="49">
        <v>198</v>
      </c>
      <c r="C17" s="50" t="s">
        <v>59</v>
      </c>
      <c r="D17" s="51" t="s">
        <v>60</v>
      </c>
      <c r="E17" s="52" t="s">
        <v>61</v>
      </c>
      <c r="F17" s="53" t="s">
        <v>39</v>
      </c>
      <c r="G17" s="54">
        <f t="shared" si="0"/>
        <v>681</v>
      </c>
      <c r="H17" s="55">
        <v>8.77</v>
      </c>
      <c r="I17" s="56"/>
      <c r="J17" s="56"/>
      <c r="K17" s="57"/>
      <c r="L17" s="56"/>
      <c r="M17" s="58" t="str">
        <f t="shared" si="1"/>
        <v>III A</v>
      </c>
      <c r="N17" s="59" t="s">
        <v>58</v>
      </c>
      <c r="O17" s="48"/>
      <c r="P17" s="60"/>
      <c r="Q17" s="61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  <c r="CZ17" s="62"/>
      <c r="DA17" s="62"/>
      <c r="DB17" s="62"/>
      <c r="DC17" s="62"/>
      <c r="DD17" s="62"/>
      <c r="DE17" s="62"/>
      <c r="DF17" s="62"/>
      <c r="DG17" s="62"/>
      <c r="DH17" s="62"/>
      <c r="DI17" s="62"/>
      <c r="DJ17" s="62"/>
      <c r="DK17" s="62"/>
      <c r="DL17" s="62"/>
      <c r="DM17" s="62"/>
      <c r="DN17" s="62"/>
      <c r="DO17" s="62"/>
      <c r="DP17" s="62"/>
      <c r="DQ17" s="62"/>
      <c r="DR17" s="62"/>
      <c r="DS17" s="62"/>
      <c r="DT17" s="62"/>
      <c r="DU17" s="62"/>
      <c r="DV17" s="62"/>
      <c r="DW17" s="62"/>
      <c r="DX17" s="62"/>
      <c r="DY17" s="62"/>
      <c r="DZ17" s="62"/>
      <c r="EA17" s="62"/>
      <c r="EB17" s="62"/>
      <c r="EC17" s="62"/>
      <c r="ED17" s="62"/>
      <c r="EE17" s="62"/>
      <c r="EF17" s="62"/>
      <c r="EG17" s="62"/>
      <c r="EH17" s="62"/>
      <c r="EI17" s="62"/>
      <c r="EJ17" s="62"/>
      <c r="EK17" s="62"/>
      <c r="EL17" s="62"/>
      <c r="EM17" s="62"/>
      <c r="EN17" s="62"/>
      <c r="EO17" s="62"/>
      <c r="EP17" s="62"/>
      <c r="EQ17" s="62"/>
      <c r="ER17" s="62"/>
      <c r="ES17" s="62"/>
      <c r="ET17" s="62"/>
      <c r="EU17" s="62"/>
      <c r="EV17" s="62"/>
      <c r="EW17" s="62"/>
      <c r="EX17" s="62"/>
      <c r="EY17" s="62"/>
      <c r="EZ17" s="62"/>
      <c r="FA17" s="62"/>
      <c r="FB17" s="62"/>
      <c r="FC17" s="62"/>
      <c r="FD17" s="62"/>
      <c r="FE17" s="62"/>
      <c r="FF17" s="62"/>
      <c r="FG17" s="62"/>
      <c r="FH17" s="62"/>
      <c r="FI17" s="62"/>
      <c r="FJ17" s="62"/>
      <c r="FK17" s="62"/>
      <c r="FL17" s="62"/>
      <c r="FM17" s="62"/>
      <c r="FN17" s="62"/>
      <c r="FO17" s="62"/>
      <c r="FP17" s="62"/>
      <c r="FQ17" s="62"/>
      <c r="FR17" s="62"/>
      <c r="FS17" s="62"/>
      <c r="FT17" s="62"/>
      <c r="FU17" s="62"/>
      <c r="FV17" s="62"/>
      <c r="FW17" s="62"/>
      <c r="FX17" s="62"/>
      <c r="FY17" s="62"/>
      <c r="FZ17" s="62"/>
      <c r="GA17" s="62"/>
      <c r="GB17" s="62"/>
      <c r="GC17" s="62"/>
      <c r="GD17" s="62"/>
      <c r="GE17" s="62"/>
      <c r="GF17" s="62"/>
      <c r="GG17" s="62"/>
      <c r="GH17" s="62"/>
      <c r="GI17" s="62"/>
      <c r="GJ17" s="62"/>
      <c r="GK17" s="62"/>
      <c r="GL17" s="62"/>
      <c r="GM17" s="62"/>
      <c r="GN17" s="62"/>
      <c r="GO17" s="62"/>
      <c r="GP17" s="62"/>
      <c r="GQ17" s="62"/>
      <c r="GR17" s="62"/>
      <c r="GS17" s="62"/>
      <c r="GT17" s="62"/>
      <c r="GU17" s="62"/>
      <c r="GV17" s="62"/>
      <c r="GW17" s="62"/>
      <c r="GX17" s="62"/>
      <c r="GY17" s="62"/>
      <c r="GZ17" s="62"/>
      <c r="HA17" s="62"/>
      <c r="HB17" s="62"/>
      <c r="HC17" s="62"/>
      <c r="HD17" s="62"/>
      <c r="HE17" s="62"/>
      <c r="HF17" s="62"/>
      <c r="HG17" s="62"/>
      <c r="HH17" s="62"/>
      <c r="HI17" s="62"/>
      <c r="HJ17" s="62"/>
      <c r="HK17" s="62"/>
      <c r="HL17" s="62"/>
      <c r="HM17" s="62"/>
      <c r="HN17" s="62"/>
      <c r="HO17" s="62"/>
      <c r="HP17" s="62"/>
      <c r="HQ17" s="62"/>
      <c r="HR17" s="62"/>
      <c r="HS17" s="62"/>
      <c r="HT17" s="62"/>
      <c r="HU17" s="62"/>
      <c r="HV17" s="62"/>
      <c r="HW17" s="62"/>
      <c r="HX17" s="62"/>
      <c r="HY17" s="62"/>
      <c r="HZ17" s="62"/>
      <c r="IA17" s="62"/>
      <c r="IB17" s="62"/>
      <c r="IC17" s="62"/>
      <c r="ID17" s="62"/>
      <c r="IE17" s="62"/>
      <c r="IF17" s="62"/>
      <c r="IG17" s="62"/>
      <c r="IH17" s="62"/>
      <c r="II17" s="62"/>
      <c r="IJ17" s="62"/>
    </row>
    <row r="18" spans="1:244" s="63" customFormat="1" ht="16.350000000000001" customHeight="1">
      <c r="A18" s="49">
        <v>10</v>
      </c>
      <c r="B18" s="49">
        <v>47</v>
      </c>
      <c r="C18" s="50" t="s">
        <v>82</v>
      </c>
      <c r="D18" s="51" t="s">
        <v>83</v>
      </c>
      <c r="E18" s="52" t="s">
        <v>92</v>
      </c>
      <c r="F18" s="53" t="s">
        <v>77</v>
      </c>
      <c r="G18" s="54">
        <f t="shared" si="0"/>
        <v>645</v>
      </c>
      <c r="H18" s="55">
        <v>8.91</v>
      </c>
      <c r="I18" s="56"/>
      <c r="J18" s="56"/>
      <c r="K18" s="57"/>
      <c r="L18" s="56"/>
      <c r="M18" s="58" t="str">
        <f t="shared" si="1"/>
        <v>III A</v>
      </c>
      <c r="N18" s="59" t="s">
        <v>84</v>
      </c>
      <c r="O18" s="48"/>
      <c r="P18" s="60"/>
      <c r="Q18" s="61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2"/>
      <c r="DL18" s="62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2"/>
      <c r="EB18" s="62"/>
      <c r="EC18" s="62"/>
      <c r="ED18" s="62"/>
      <c r="EE18" s="62"/>
      <c r="EF18" s="62"/>
      <c r="EG18" s="62"/>
      <c r="EH18" s="62"/>
      <c r="EI18" s="62"/>
      <c r="EJ18" s="62"/>
      <c r="EK18" s="62"/>
      <c r="EL18" s="62"/>
      <c r="EM18" s="62"/>
      <c r="EN18" s="62"/>
      <c r="EO18" s="62"/>
      <c r="EP18" s="62"/>
      <c r="EQ18" s="62"/>
      <c r="ER18" s="62"/>
      <c r="ES18" s="62"/>
      <c r="ET18" s="62"/>
      <c r="EU18" s="62"/>
      <c r="EV18" s="62"/>
      <c r="EW18" s="62"/>
      <c r="EX18" s="62"/>
      <c r="EY18" s="62"/>
      <c r="EZ18" s="62"/>
      <c r="FA18" s="62"/>
      <c r="FB18" s="62"/>
      <c r="FC18" s="62"/>
      <c r="FD18" s="62"/>
      <c r="FE18" s="62"/>
      <c r="FF18" s="62"/>
      <c r="FG18" s="62"/>
      <c r="FH18" s="62"/>
      <c r="FI18" s="62"/>
      <c r="FJ18" s="62"/>
      <c r="FK18" s="62"/>
      <c r="FL18" s="62"/>
      <c r="FM18" s="62"/>
      <c r="FN18" s="62"/>
      <c r="FO18" s="62"/>
      <c r="FP18" s="62"/>
      <c r="FQ18" s="62"/>
      <c r="FR18" s="62"/>
      <c r="FS18" s="62"/>
      <c r="FT18" s="62"/>
      <c r="FU18" s="62"/>
      <c r="FV18" s="62"/>
      <c r="FW18" s="62"/>
      <c r="FX18" s="62"/>
      <c r="FY18" s="62"/>
      <c r="FZ18" s="62"/>
      <c r="GA18" s="62"/>
      <c r="GB18" s="62"/>
      <c r="GC18" s="62"/>
      <c r="GD18" s="62"/>
      <c r="GE18" s="62"/>
      <c r="GF18" s="62"/>
      <c r="GG18" s="62"/>
      <c r="GH18" s="62"/>
      <c r="GI18" s="62"/>
      <c r="GJ18" s="62"/>
      <c r="GK18" s="62"/>
      <c r="GL18" s="62"/>
      <c r="GM18" s="62"/>
      <c r="GN18" s="62"/>
      <c r="GO18" s="62"/>
      <c r="GP18" s="62"/>
      <c r="GQ18" s="62"/>
      <c r="GR18" s="62"/>
      <c r="GS18" s="62"/>
      <c r="GT18" s="62"/>
      <c r="GU18" s="62"/>
      <c r="GV18" s="62"/>
      <c r="GW18" s="62"/>
      <c r="GX18" s="62"/>
      <c r="GY18" s="62"/>
      <c r="GZ18" s="62"/>
      <c r="HA18" s="62"/>
      <c r="HB18" s="62"/>
      <c r="HC18" s="62"/>
      <c r="HD18" s="62"/>
      <c r="HE18" s="62"/>
      <c r="HF18" s="62"/>
      <c r="HG18" s="62"/>
      <c r="HH18" s="62"/>
      <c r="HI18" s="62"/>
      <c r="HJ18" s="62"/>
      <c r="HK18" s="62"/>
      <c r="HL18" s="62"/>
      <c r="HM18" s="62"/>
      <c r="HN18" s="62"/>
      <c r="HO18" s="62"/>
      <c r="HP18" s="62"/>
      <c r="HQ18" s="62"/>
      <c r="HR18" s="62"/>
      <c r="HS18" s="62"/>
      <c r="HT18" s="62"/>
      <c r="HU18" s="62"/>
      <c r="HV18" s="62"/>
      <c r="HW18" s="62"/>
      <c r="HX18" s="62"/>
      <c r="HY18" s="62"/>
      <c r="HZ18" s="62"/>
      <c r="IA18" s="62"/>
      <c r="IB18" s="62"/>
      <c r="IC18" s="62"/>
      <c r="ID18" s="62"/>
      <c r="IE18" s="62"/>
      <c r="IF18" s="62"/>
      <c r="IG18" s="62"/>
      <c r="IH18" s="62"/>
      <c r="II18" s="62"/>
      <c r="IJ18" s="62"/>
    </row>
    <row r="19" spans="1:244" s="63" customFormat="1" ht="16.350000000000001" customHeight="1">
      <c r="A19" s="49">
        <v>11</v>
      </c>
      <c r="B19" s="49">
        <v>37</v>
      </c>
      <c r="C19" s="50" t="s">
        <v>79</v>
      </c>
      <c r="D19" s="51" t="s">
        <v>80</v>
      </c>
      <c r="E19" s="52" t="s">
        <v>91</v>
      </c>
      <c r="F19" s="53" t="s">
        <v>77</v>
      </c>
      <c r="G19" s="54">
        <f t="shared" si="0"/>
        <v>617</v>
      </c>
      <c r="H19" s="55">
        <v>9.02</v>
      </c>
      <c r="I19" s="56"/>
      <c r="J19" s="56"/>
      <c r="K19" s="57"/>
      <c r="L19" s="56"/>
      <c r="M19" s="58" t="str">
        <f t="shared" si="1"/>
        <v>III A</v>
      </c>
      <c r="N19" s="59" t="s">
        <v>81</v>
      </c>
      <c r="O19" s="48"/>
      <c r="P19" s="60"/>
      <c r="Q19" s="61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2"/>
      <c r="DP19" s="62"/>
      <c r="DQ19" s="62"/>
      <c r="DR19" s="62"/>
      <c r="DS19" s="62"/>
      <c r="DT19" s="62"/>
      <c r="DU19" s="62"/>
      <c r="DV19" s="62"/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2"/>
      <c r="ER19" s="62"/>
      <c r="ES19" s="62"/>
      <c r="ET19" s="62"/>
      <c r="EU19" s="62"/>
      <c r="EV19" s="62"/>
      <c r="EW19" s="62"/>
      <c r="EX19" s="62"/>
      <c r="EY19" s="62"/>
      <c r="EZ19" s="62"/>
      <c r="FA19" s="62"/>
      <c r="FB19" s="62"/>
      <c r="FC19" s="62"/>
      <c r="FD19" s="62"/>
      <c r="FE19" s="62"/>
      <c r="FF19" s="62"/>
      <c r="FG19" s="62"/>
      <c r="FH19" s="62"/>
      <c r="FI19" s="62"/>
      <c r="FJ19" s="62"/>
      <c r="FK19" s="62"/>
      <c r="FL19" s="62"/>
      <c r="FM19" s="62"/>
      <c r="FN19" s="62"/>
      <c r="FO19" s="62"/>
      <c r="FP19" s="62"/>
      <c r="FQ19" s="62"/>
      <c r="FR19" s="62"/>
      <c r="FS19" s="62"/>
      <c r="FT19" s="62"/>
      <c r="FU19" s="62"/>
      <c r="FV19" s="62"/>
      <c r="FW19" s="62"/>
      <c r="FX19" s="62"/>
      <c r="FY19" s="62"/>
      <c r="FZ19" s="62"/>
      <c r="GA19" s="62"/>
      <c r="GB19" s="62"/>
      <c r="GC19" s="62"/>
      <c r="GD19" s="62"/>
      <c r="GE19" s="62"/>
      <c r="GF19" s="62"/>
      <c r="GG19" s="62"/>
      <c r="GH19" s="62"/>
      <c r="GI19" s="62"/>
      <c r="GJ19" s="62"/>
      <c r="GK19" s="62"/>
      <c r="GL19" s="62"/>
      <c r="GM19" s="62"/>
      <c r="GN19" s="62"/>
      <c r="GO19" s="62"/>
      <c r="GP19" s="62"/>
      <c r="GQ19" s="62"/>
      <c r="GR19" s="62"/>
      <c r="GS19" s="62"/>
      <c r="GT19" s="62"/>
      <c r="GU19" s="62"/>
      <c r="GV19" s="62"/>
      <c r="GW19" s="62"/>
      <c r="GX19" s="62"/>
      <c r="GY19" s="62"/>
      <c r="GZ19" s="62"/>
      <c r="HA19" s="62"/>
      <c r="HB19" s="62"/>
      <c r="HC19" s="62"/>
      <c r="HD19" s="62"/>
      <c r="HE19" s="62"/>
      <c r="HF19" s="62"/>
      <c r="HG19" s="62"/>
      <c r="HH19" s="62"/>
      <c r="HI19" s="62"/>
      <c r="HJ19" s="62"/>
      <c r="HK19" s="62"/>
      <c r="HL19" s="62"/>
      <c r="HM19" s="62"/>
      <c r="HN19" s="62"/>
      <c r="HO19" s="62"/>
      <c r="HP19" s="62"/>
      <c r="HQ19" s="62"/>
      <c r="HR19" s="62"/>
      <c r="HS19" s="62"/>
      <c r="HT19" s="62"/>
      <c r="HU19" s="62"/>
      <c r="HV19" s="62"/>
      <c r="HW19" s="62"/>
      <c r="HX19" s="62"/>
      <c r="HY19" s="62"/>
      <c r="HZ19" s="62"/>
      <c r="IA19" s="62"/>
      <c r="IB19" s="62"/>
      <c r="IC19" s="62"/>
      <c r="ID19" s="62"/>
      <c r="IE19" s="62"/>
      <c r="IF19" s="62"/>
      <c r="IG19" s="62"/>
      <c r="IH19" s="62"/>
      <c r="II19" s="62"/>
      <c r="IJ19" s="62"/>
    </row>
  </sheetData>
  <sortState ref="A15:IO19">
    <sortCondition ref="K15:K19"/>
  </sortState>
  <printOptions horizontalCentered="1"/>
  <pageMargins left="0.9055118110236221" right="0.39370078740157483" top="0.19685039370078741" bottom="0.19685039370078741" header="0.51181102362204722" footer="0.51181102362204722"/>
  <pageSetup paperSize="9" scale="9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M22"/>
  <sheetViews>
    <sheetView zoomScaleNormal="100" workbookViewId="0">
      <selection activeCell="A2" sqref="A2"/>
    </sheetView>
  </sheetViews>
  <sheetFormatPr defaultColWidth="9.140625" defaultRowHeight="12.75"/>
  <cols>
    <col min="1" max="1" width="5.42578125" style="25" customWidth="1"/>
    <col min="2" max="2" width="5" style="25" customWidth="1"/>
    <col min="3" max="3" width="10.28515625" style="25" customWidth="1"/>
    <col min="4" max="4" width="16.28515625" style="25" customWidth="1"/>
    <col min="5" max="5" width="9.5703125" style="64" customWidth="1"/>
    <col min="6" max="6" width="10.85546875" style="65" customWidth="1"/>
    <col min="7" max="7" width="5" style="29" bestFit="1" customWidth="1"/>
    <col min="8" max="8" width="6" style="6" customWidth="1"/>
    <col min="9" max="9" width="4.7109375" style="7" hidden="1" customWidth="1"/>
    <col min="10" max="10" width="2.7109375" style="7" customWidth="1"/>
    <col min="11" max="11" width="7" style="6" hidden="1" customWidth="1"/>
    <col min="12" max="12" width="4.7109375" style="7" hidden="1" customWidth="1"/>
    <col min="13" max="13" width="5.140625" style="30" customWidth="1"/>
    <col min="14" max="14" width="24.5703125" style="25" customWidth="1"/>
    <col min="15" max="140" width="9.140625" style="25"/>
    <col min="141" max="16384" width="9.140625" style="11"/>
  </cols>
  <sheetData>
    <row r="1" spans="1:143" s="2" customFormat="1" ht="18.75">
      <c r="A1" s="1" t="s">
        <v>44</v>
      </c>
      <c r="E1" s="3"/>
      <c r="F1" s="4"/>
      <c r="G1" s="5"/>
      <c r="H1" s="6"/>
      <c r="I1" s="7"/>
      <c r="J1" s="7"/>
      <c r="K1" s="6"/>
      <c r="L1" s="7"/>
      <c r="M1" s="8"/>
      <c r="EK1" s="11"/>
    </row>
    <row r="2" spans="1:143" s="2" customFormat="1" ht="13.15" customHeight="1">
      <c r="A2" s="12"/>
      <c r="E2" s="3"/>
      <c r="F2" s="4"/>
      <c r="G2" s="5"/>
      <c r="H2" s="6"/>
      <c r="I2" s="7"/>
      <c r="J2" s="7"/>
      <c r="K2" s="6"/>
      <c r="L2" s="7"/>
      <c r="M2" s="8"/>
      <c r="N2" s="13" t="s">
        <v>30</v>
      </c>
      <c r="EK2" s="11"/>
    </row>
    <row r="3" spans="1:143" s="14" customFormat="1" ht="4.5" customHeight="1">
      <c r="C3" s="15"/>
      <c r="E3" s="16"/>
      <c r="F3" s="17"/>
      <c r="G3" s="18"/>
      <c r="H3" s="19"/>
      <c r="I3" s="20"/>
      <c r="J3" s="20"/>
      <c r="K3" s="19"/>
      <c r="L3" s="20"/>
      <c r="M3" s="22"/>
      <c r="N3" s="23"/>
    </row>
    <row r="4" spans="1:143" ht="15.75">
      <c r="C4" s="26" t="s">
        <v>15</v>
      </c>
      <c r="E4" s="27"/>
      <c r="F4" s="28"/>
      <c r="N4" s="31" t="s">
        <v>42</v>
      </c>
    </row>
    <row r="5" spans="1:143" s="14" customFormat="1" ht="4.5" customHeight="1">
      <c r="C5" s="15"/>
      <c r="E5" s="16"/>
      <c r="F5" s="17"/>
      <c r="G5" s="18"/>
      <c r="H5" s="19"/>
      <c r="I5" s="20"/>
      <c r="J5" s="20"/>
      <c r="K5" s="19"/>
      <c r="L5" s="20"/>
      <c r="M5" s="22"/>
      <c r="N5" s="23"/>
    </row>
    <row r="6" spans="1:143" s="14" customFormat="1" ht="10.5" customHeight="1">
      <c r="C6" s="25"/>
      <c r="D6" s="32">
        <v>1</v>
      </c>
      <c r="E6" s="33" t="s">
        <v>43</v>
      </c>
      <c r="F6" s="34"/>
      <c r="G6" s="18"/>
      <c r="H6" s="35" t="s">
        <v>1</v>
      </c>
      <c r="J6" s="35"/>
      <c r="K6" s="19"/>
      <c r="L6" s="20"/>
      <c r="M6" s="22"/>
      <c r="N6" s="23"/>
    </row>
    <row r="7" spans="1:143" s="14" customFormat="1" ht="3.75" customHeight="1">
      <c r="E7" s="36"/>
      <c r="F7" s="37"/>
      <c r="G7" s="18"/>
      <c r="H7" s="38"/>
      <c r="I7" s="20"/>
      <c r="J7" s="20"/>
      <c r="K7" s="38"/>
      <c r="L7" s="20"/>
      <c r="M7" s="22"/>
      <c r="N7" s="23"/>
    </row>
    <row r="8" spans="1:143" ht="11.25" customHeight="1">
      <c r="A8" s="39" t="s">
        <v>196</v>
      </c>
      <c r="B8" s="39" t="s">
        <v>2</v>
      </c>
      <c r="C8" s="40" t="s">
        <v>3</v>
      </c>
      <c r="D8" s="41" t="s">
        <v>4</v>
      </c>
      <c r="E8" s="42" t="s">
        <v>5</v>
      </c>
      <c r="F8" s="43" t="s">
        <v>6</v>
      </c>
      <c r="G8" s="44" t="s">
        <v>7</v>
      </c>
      <c r="H8" s="45" t="s">
        <v>8</v>
      </c>
      <c r="I8" s="46" t="s">
        <v>9</v>
      </c>
      <c r="J8" s="46"/>
      <c r="K8" s="45" t="s">
        <v>10</v>
      </c>
      <c r="L8" s="46" t="s">
        <v>9</v>
      </c>
      <c r="M8" s="47" t="s">
        <v>11</v>
      </c>
      <c r="N8" s="39" t="s">
        <v>12</v>
      </c>
    </row>
    <row r="9" spans="1:143" s="63" customFormat="1" ht="16.350000000000001" customHeight="1">
      <c r="A9" s="49">
        <v>1</v>
      </c>
      <c r="B9" s="49">
        <v>195</v>
      </c>
      <c r="C9" s="50" t="s">
        <v>94</v>
      </c>
      <c r="D9" s="51" t="s">
        <v>95</v>
      </c>
      <c r="E9" s="52" t="s">
        <v>96</v>
      </c>
      <c r="F9" s="53" t="s">
        <v>39</v>
      </c>
      <c r="G9" s="66">
        <f>IF(ISBLANK(H9),"",TRUNC(68.6*(H9-10.7)^2))</f>
        <v>676</v>
      </c>
      <c r="H9" s="67">
        <v>7.56</v>
      </c>
      <c r="I9" s="68"/>
      <c r="J9" s="68" t="s">
        <v>197</v>
      </c>
      <c r="K9" s="69"/>
      <c r="L9" s="68"/>
      <c r="M9" s="70" t="str">
        <f>IF(ISBLANK(H9),"",IF(H9&gt;8.1,"",IF(H9&lt;=6.7,"TSM",IF(H9&lt;=6.84,"SM",IF(H9&lt;=7,"KSM",IF(H9&lt;=7.3,"I A",IF(H9&lt;=7.65,"II A",IF(H9&lt;=8.1,"III A"))))))))</f>
        <v>II A</v>
      </c>
      <c r="N9" s="59" t="s">
        <v>124</v>
      </c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</row>
    <row r="10" spans="1:143" s="63" customFormat="1" ht="16.350000000000001" customHeight="1">
      <c r="A10" s="49">
        <v>2</v>
      </c>
      <c r="B10" s="49">
        <v>56</v>
      </c>
      <c r="C10" s="50" t="s">
        <v>118</v>
      </c>
      <c r="D10" s="51" t="s">
        <v>119</v>
      </c>
      <c r="E10" s="52" t="s">
        <v>120</v>
      </c>
      <c r="F10" s="53" t="s">
        <v>77</v>
      </c>
      <c r="G10" s="66">
        <f>IF(ISBLANK(H10),"",TRUNC(68.6*(H10-10.7)^2))</f>
        <v>565</v>
      </c>
      <c r="H10" s="67">
        <v>7.83</v>
      </c>
      <c r="I10" s="68"/>
      <c r="J10" s="68" t="s">
        <v>197</v>
      </c>
      <c r="K10" s="69"/>
      <c r="L10" s="68"/>
      <c r="M10" s="70" t="str">
        <f>IF(ISBLANK(H10),"",IF(H10&gt;8.1,"",IF(H10&lt;=6.7,"TSM",IF(H10&lt;=6.84,"SM",IF(H10&lt;=7,"KSM",IF(H10&lt;=7.3,"I A",IF(H10&lt;=7.65,"II A",IF(H10&lt;=8.1,"III A"))))))))</f>
        <v>III A</v>
      </c>
      <c r="N10" s="59" t="s">
        <v>81</v>
      </c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</row>
    <row r="11" spans="1:143" s="63" customFormat="1" ht="16.350000000000001" customHeight="1">
      <c r="A11" s="49">
        <v>3</v>
      </c>
      <c r="B11" s="49">
        <v>174</v>
      </c>
      <c r="C11" s="50" t="s">
        <v>106</v>
      </c>
      <c r="D11" s="51" t="s">
        <v>107</v>
      </c>
      <c r="E11" s="52" t="s">
        <v>108</v>
      </c>
      <c r="F11" s="53" t="s">
        <v>68</v>
      </c>
      <c r="G11" s="66">
        <f>IF(ISBLANK(H11),"",TRUNC(68.6*(H11-10.7)^2))</f>
        <v>518</v>
      </c>
      <c r="H11" s="67">
        <v>7.95</v>
      </c>
      <c r="I11" s="68"/>
      <c r="J11" s="68" t="s">
        <v>197</v>
      </c>
      <c r="K11" s="69"/>
      <c r="L11" s="68"/>
      <c r="M11" s="70" t="str">
        <f>IF(ISBLANK(H11),"",IF(H11&gt;8.1,"",IF(H11&lt;=6.7,"TSM",IF(H11&lt;=6.84,"SM",IF(H11&lt;=7,"KSM",IF(H11&lt;=7.3,"I A",IF(H11&lt;=7.65,"II A",IF(H11&lt;=8.1,"III A"))))))))</f>
        <v>III A</v>
      </c>
      <c r="N11" s="59" t="s">
        <v>127</v>
      </c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62"/>
      <c r="ED11" s="62"/>
      <c r="EE11" s="62"/>
      <c r="EF11" s="62"/>
      <c r="EG11" s="62"/>
      <c r="EH11" s="62"/>
      <c r="EI11" s="62"/>
      <c r="EJ11" s="62"/>
      <c r="EK11" s="62"/>
      <c r="EL11" s="62"/>
      <c r="EM11" s="62"/>
    </row>
    <row r="12" spans="1:143" s="63" customFormat="1" ht="16.350000000000001" customHeight="1">
      <c r="A12" s="49"/>
      <c r="B12" s="49">
        <v>171</v>
      </c>
      <c r="C12" s="50" t="s">
        <v>115</v>
      </c>
      <c r="D12" s="51" t="s">
        <v>116</v>
      </c>
      <c r="E12" s="52" t="s">
        <v>117</v>
      </c>
      <c r="F12" s="53" t="s">
        <v>68</v>
      </c>
      <c r="G12" s="66"/>
      <c r="H12" s="67" t="s">
        <v>199</v>
      </c>
      <c r="I12" s="68"/>
      <c r="J12" s="68"/>
      <c r="K12" s="69"/>
      <c r="L12" s="68"/>
      <c r="M12" s="70" t="str">
        <f>IF(ISBLANK(H12),"",IF(H12&gt;8.1,"",IF(H12&lt;=6.7,"TSM",IF(H12&lt;=6.84,"SM",IF(H12&lt;=7,"KSM",IF(H12&lt;=7.3,"I A",IF(H12&lt;=7.65,"II A",IF(H12&lt;=8.1,"III A"))))))))</f>
        <v/>
      </c>
      <c r="N12" s="59" t="s">
        <v>130</v>
      </c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</row>
    <row r="13" spans="1:143" s="63" customFormat="1" ht="16.350000000000001" customHeight="1">
      <c r="A13" s="49"/>
      <c r="B13" s="49">
        <v>175</v>
      </c>
      <c r="C13" s="50" t="s">
        <v>103</v>
      </c>
      <c r="D13" s="51" t="s">
        <v>104</v>
      </c>
      <c r="E13" s="52" t="s">
        <v>105</v>
      </c>
      <c r="F13" s="53" t="s">
        <v>68</v>
      </c>
      <c r="G13" s="66"/>
      <c r="H13" s="67" t="s">
        <v>199</v>
      </c>
      <c r="I13" s="68"/>
      <c r="J13" s="68"/>
      <c r="K13" s="69"/>
      <c r="L13" s="68"/>
      <c r="M13" s="70" t="str">
        <f>IF(ISBLANK(H13),"",IF(H13&gt;8.1,"",IF(H13&lt;=6.7,"TSM",IF(H13&lt;=6.84,"SM",IF(H13&lt;=7,"KSM",IF(H13&lt;=7.3,"I A",IF(H13&lt;=7.65,"II A",IF(H13&lt;=8.1,"III A"))))))))</f>
        <v/>
      </c>
      <c r="N13" s="59" t="s">
        <v>126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  <c r="CZ13" s="62"/>
      <c r="DA13" s="62"/>
      <c r="DB13" s="62"/>
      <c r="DC13" s="62"/>
      <c r="DD13" s="62"/>
      <c r="DE13" s="62"/>
      <c r="DF13" s="62"/>
      <c r="DG13" s="62"/>
      <c r="DH13" s="62"/>
      <c r="DI13" s="62"/>
      <c r="DJ13" s="62"/>
      <c r="DK13" s="62"/>
      <c r="DL13" s="62"/>
      <c r="DM13" s="62"/>
      <c r="DN13" s="62"/>
      <c r="DO13" s="62"/>
      <c r="DP13" s="62"/>
      <c r="DQ13" s="62"/>
      <c r="DR13" s="62"/>
      <c r="DS13" s="62"/>
      <c r="DT13" s="62"/>
      <c r="DU13" s="62"/>
      <c r="DV13" s="62"/>
      <c r="DW13" s="62"/>
      <c r="DX13" s="62"/>
      <c r="DY13" s="62"/>
      <c r="DZ13" s="62"/>
      <c r="EA13" s="62"/>
      <c r="EB13" s="62"/>
      <c r="EC13" s="62"/>
      <c r="ED13" s="62"/>
      <c r="EE13" s="62"/>
      <c r="EF13" s="62"/>
      <c r="EG13" s="62"/>
      <c r="EH13" s="62"/>
      <c r="EI13" s="62"/>
      <c r="EJ13" s="62"/>
      <c r="EK13" s="62"/>
      <c r="EL13" s="62"/>
      <c r="EM13" s="62"/>
    </row>
    <row r="14" spans="1:143" s="14" customFormat="1" ht="4.5" customHeight="1">
      <c r="C14" s="15"/>
      <c r="E14" s="16"/>
      <c r="F14" s="17"/>
      <c r="G14" s="18"/>
      <c r="H14" s="19"/>
      <c r="I14" s="20"/>
      <c r="J14" s="20"/>
      <c r="K14" s="19"/>
      <c r="L14" s="20"/>
      <c r="M14" s="22"/>
      <c r="N14" s="23"/>
    </row>
    <row r="15" spans="1:143" s="14" customFormat="1" ht="10.5" customHeight="1">
      <c r="C15" s="25"/>
      <c r="D15" s="32">
        <v>2</v>
      </c>
      <c r="E15" s="33" t="s">
        <v>43</v>
      </c>
      <c r="F15" s="34"/>
      <c r="G15" s="18"/>
      <c r="H15" s="35" t="s">
        <v>1</v>
      </c>
      <c r="J15" s="35"/>
      <c r="K15" s="19"/>
      <c r="L15" s="20"/>
      <c r="M15" s="22"/>
      <c r="N15" s="23"/>
    </row>
    <row r="16" spans="1:143" s="14" customFormat="1" ht="3.75" customHeight="1">
      <c r="E16" s="36"/>
      <c r="F16" s="37"/>
      <c r="G16" s="18"/>
      <c r="H16" s="38"/>
      <c r="I16" s="20"/>
      <c r="J16" s="20"/>
      <c r="K16" s="38"/>
      <c r="L16" s="20"/>
      <c r="M16" s="22"/>
      <c r="N16" s="23"/>
    </row>
    <row r="17" spans="1:143" ht="11.25" customHeight="1">
      <c r="A17" s="39" t="s">
        <v>196</v>
      </c>
      <c r="B17" s="39" t="s">
        <v>2</v>
      </c>
      <c r="C17" s="40" t="s">
        <v>3</v>
      </c>
      <c r="D17" s="41" t="s">
        <v>4</v>
      </c>
      <c r="E17" s="42" t="s">
        <v>5</v>
      </c>
      <c r="F17" s="43" t="s">
        <v>6</v>
      </c>
      <c r="G17" s="44" t="s">
        <v>7</v>
      </c>
      <c r="H17" s="45" t="s">
        <v>8</v>
      </c>
      <c r="I17" s="46" t="s">
        <v>9</v>
      </c>
      <c r="J17" s="46"/>
      <c r="K17" s="45" t="s">
        <v>10</v>
      </c>
      <c r="L17" s="46" t="s">
        <v>9</v>
      </c>
      <c r="M17" s="47" t="s">
        <v>11</v>
      </c>
      <c r="N17" s="39" t="s">
        <v>12</v>
      </c>
    </row>
    <row r="18" spans="1:143" s="63" customFormat="1" ht="16.350000000000001" customHeight="1">
      <c r="A18" s="49">
        <v>1</v>
      </c>
      <c r="B18" s="49">
        <v>194</v>
      </c>
      <c r="C18" s="50" t="s">
        <v>97</v>
      </c>
      <c r="D18" s="51" t="s">
        <v>98</v>
      </c>
      <c r="E18" s="52" t="s">
        <v>99</v>
      </c>
      <c r="F18" s="53" t="s">
        <v>39</v>
      </c>
      <c r="G18" s="66">
        <f>IF(ISBLANK(H18),"",TRUNC(68.6*(H18-10.7)^2))</f>
        <v>908</v>
      </c>
      <c r="H18" s="67">
        <v>7.06</v>
      </c>
      <c r="I18" s="68"/>
      <c r="J18" s="68" t="s">
        <v>197</v>
      </c>
      <c r="K18" s="69"/>
      <c r="L18" s="68"/>
      <c r="M18" s="70" t="str">
        <f>IF(ISBLANK(H18),"",IF(H18&gt;8.1,"",IF(H18&lt;=6.7,"TSM",IF(H18&lt;=6.84,"SM",IF(H18&lt;=7,"KSM",IF(H18&lt;=7.3,"I A",IF(H18&lt;=7.65,"II A",IF(H18&lt;=8.1,"III A"))))))))</f>
        <v>I A</v>
      </c>
      <c r="N18" s="59" t="s">
        <v>125</v>
      </c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2"/>
      <c r="DL18" s="62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2"/>
      <c r="EB18" s="62"/>
      <c r="EC18" s="62"/>
      <c r="ED18" s="62"/>
      <c r="EE18" s="62"/>
      <c r="EF18" s="62"/>
      <c r="EG18" s="62"/>
      <c r="EH18" s="62"/>
      <c r="EI18" s="62"/>
      <c r="EJ18" s="62"/>
      <c r="EK18" s="62"/>
      <c r="EL18" s="62"/>
      <c r="EM18" s="62"/>
    </row>
    <row r="19" spans="1:143" s="63" customFormat="1" ht="16.350000000000001" customHeight="1">
      <c r="A19" s="49">
        <v>2</v>
      </c>
      <c r="B19" s="49">
        <v>193</v>
      </c>
      <c r="C19" s="50" t="s">
        <v>100</v>
      </c>
      <c r="D19" s="51" t="s">
        <v>101</v>
      </c>
      <c r="E19" s="52" t="s">
        <v>102</v>
      </c>
      <c r="F19" s="53" t="s">
        <v>39</v>
      </c>
      <c r="G19" s="66">
        <f>IF(ISBLANK(H19),"",TRUNC(68.6*(H19-10.7)^2))</f>
        <v>711</v>
      </c>
      <c r="H19" s="67">
        <v>7.48</v>
      </c>
      <c r="I19" s="68"/>
      <c r="J19" s="68" t="s">
        <v>197</v>
      </c>
      <c r="K19" s="69"/>
      <c r="L19" s="68"/>
      <c r="M19" s="70" t="str">
        <f>IF(ISBLANK(H19),"",IF(H19&gt;8.1,"",IF(H19&lt;=6.7,"TSM",IF(H19&lt;=6.84,"SM",IF(H19&lt;=7,"KSM",IF(H19&lt;=7.3,"I A",IF(H19&lt;=7.65,"II A",IF(H19&lt;=8.1,"III A"))))))))</f>
        <v>II A</v>
      </c>
      <c r="N19" s="59" t="s">
        <v>54</v>
      </c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2"/>
      <c r="DP19" s="62"/>
      <c r="DQ19" s="62"/>
      <c r="DR19" s="62"/>
      <c r="DS19" s="62"/>
      <c r="DT19" s="62"/>
      <c r="DU19" s="62"/>
      <c r="DV19" s="62"/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</row>
    <row r="20" spans="1:143" s="63" customFormat="1" ht="16.350000000000001" customHeight="1">
      <c r="A20" s="49">
        <v>3</v>
      </c>
      <c r="B20" s="49">
        <v>173</v>
      </c>
      <c r="C20" s="50" t="s">
        <v>109</v>
      </c>
      <c r="D20" s="51" t="s">
        <v>110</v>
      </c>
      <c r="E20" s="52" t="s">
        <v>111</v>
      </c>
      <c r="F20" s="53" t="s">
        <v>68</v>
      </c>
      <c r="G20" s="66">
        <f>IF(ISBLANK(H20),"",TRUNC(68.6*(H20-10.7)^2))</f>
        <v>511</v>
      </c>
      <c r="H20" s="67">
        <v>7.97</v>
      </c>
      <c r="I20" s="68"/>
      <c r="J20" s="68" t="s">
        <v>197</v>
      </c>
      <c r="K20" s="69"/>
      <c r="L20" s="68"/>
      <c r="M20" s="70" t="str">
        <f>IF(ISBLANK(H20),"",IF(H20&gt;8.1,"",IF(H20&lt;=6.7,"TSM",IF(H20&lt;=6.84,"SM",IF(H20&lt;=7,"KSM",IF(H20&lt;=7.3,"I A",IF(H20&lt;=7.65,"II A",IF(H20&lt;=8.1,"III A"))))))))</f>
        <v>III A</v>
      </c>
      <c r="N20" s="59" t="s">
        <v>128</v>
      </c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</row>
    <row r="21" spans="1:143" s="63" customFormat="1" ht="16.350000000000001" customHeight="1">
      <c r="A21" s="49"/>
      <c r="B21" s="49">
        <v>172</v>
      </c>
      <c r="C21" s="50" t="s">
        <v>112</v>
      </c>
      <c r="D21" s="51" t="s">
        <v>113</v>
      </c>
      <c r="E21" s="52" t="s">
        <v>114</v>
      </c>
      <c r="F21" s="53" t="s">
        <v>68</v>
      </c>
      <c r="G21" s="66"/>
      <c r="H21" s="67" t="s">
        <v>199</v>
      </c>
      <c r="I21" s="68"/>
      <c r="J21" s="68"/>
      <c r="K21" s="69"/>
      <c r="L21" s="68"/>
      <c r="M21" s="70" t="str">
        <f>IF(ISBLANK(H21),"",IF(H21&gt;8.1,"",IF(H21&lt;=6.7,"TSM",IF(H21&lt;=6.84,"SM",IF(H21&lt;=7,"KSM",IF(H21&lt;=7.3,"I A",IF(H21&lt;=7.65,"II A",IF(H21&lt;=8.1,"III A"))))))))</f>
        <v/>
      </c>
      <c r="N21" s="59" t="s">
        <v>129</v>
      </c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 s="62"/>
      <c r="CL21" s="62"/>
      <c r="CM21" s="62"/>
      <c r="CN21" s="62"/>
      <c r="CO21" s="62"/>
      <c r="CP21" s="62"/>
      <c r="CQ21" s="62"/>
      <c r="CR21" s="62"/>
      <c r="CS21" s="62"/>
      <c r="CT21" s="62"/>
      <c r="CU21" s="62"/>
      <c r="CV21" s="62"/>
      <c r="CW21" s="62"/>
      <c r="CX21" s="62"/>
      <c r="CY21" s="62"/>
      <c r="CZ21" s="62"/>
      <c r="DA21" s="62"/>
      <c r="DB21" s="62"/>
      <c r="DC21" s="62"/>
      <c r="DD21" s="62"/>
      <c r="DE21" s="62"/>
      <c r="DF21" s="62"/>
      <c r="DG21" s="62"/>
      <c r="DH21" s="62"/>
      <c r="DI21" s="62"/>
      <c r="DJ21" s="62"/>
      <c r="DK21" s="62"/>
      <c r="DL21" s="62"/>
      <c r="DM21" s="62"/>
      <c r="DN21" s="62"/>
      <c r="DO21" s="62"/>
      <c r="DP21" s="62"/>
      <c r="DQ21" s="62"/>
      <c r="DR21" s="62"/>
      <c r="DS21" s="62"/>
      <c r="DT21" s="62"/>
      <c r="DU21" s="62"/>
      <c r="DV21" s="62"/>
      <c r="DW21" s="62"/>
      <c r="DX21" s="62"/>
      <c r="DY21" s="62"/>
      <c r="DZ21" s="62"/>
      <c r="EA21" s="62"/>
      <c r="EB21" s="62"/>
      <c r="EC21" s="62"/>
      <c r="ED21" s="62"/>
      <c r="EE21" s="62"/>
      <c r="EF21" s="62"/>
      <c r="EG21" s="62"/>
      <c r="EH21" s="62"/>
      <c r="EI21" s="62"/>
      <c r="EJ21" s="62"/>
      <c r="EK21" s="62"/>
      <c r="EL21" s="62"/>
      <c r="EM21" s="62"/>
    </row>
    <row r="22" spans="1:143" s="63" customFormat="1" ht="16.350000000000001" customHeight="1">
      <c r="A22" s="49"/>
      <c r="B22" s="49">
        <v>122</v>
      </c>
      <c r="C22" s="50" t="s">
        <v>121</v>
      </c>
      <c r="D22" s="51" t="s">
        <v>122</v>
      </c>
      <c r="E22" s="52" t="s">
        <v>123</v>
      </c>
      <c r="F22" s="53" t="s">
        <v>77</v>
      </c>
      <c r="G22" s="66"/>
      <c r="H22" s="67" t="s">
        <v>199</v>
      </c>
      <c r="I22" s="68"/>
      <c r="J22" s="68"/>
      <c r="K22" s="69"/>
      <c r="L22" s="68"/>
      <c r="M22" s="70" t="str">
        <f>IF(ISBLANK(H22),"",IF(H22&gt;8.1,"",IF(H22&lt;=6.7,"TSM",IF(H22&lt;=6.84,"SM",IF(H22&lt;=7,"KSM",IF(H22&lt;=7.3,"I A",IF(H22&lt;=7.65,"II A",IF(H22&lt;=8.1,"III A"))))))))</f>
        <v/>
      </c>
      <c r="N22" s="59" t="s">
        <v>131</v>
      </c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 s="62"/>
      <c r="CL22" s="62"/>
      <c r="CM22" s="62"/>
      <c r="CN22" s="62"/>
      <c r="CO22" s="62"/>
      <c r="CP22" s="62"/>
      <c r="CQ22" s="62"/>
      <c r="CR22" s="62"/>
      <c r="CS22" s="62"/>
      <c r="CT22" s="62"/>
      <c r="CU22" s="62"/>
      <c r="CV22" s="62"/>
      <c r="CW22" s="62"/>
      <c r="CX22" s="62"/>
      <c r="CY22" s="62"/>
      <c r="CZ22" s="62"/>
      <c r="DA22" s="62"/>
      <c r="DB22" s="62"/>
      <c r="DC22" s="62"/>
      <c r="DD22" s="62"/>
      <c r="DE22" s="62"/>
      <c r="DF22" s="62"/>
      <c r="DG22" s="62"/>
      <c r="DH22" s="62"/>
      <c r="DI22" s="62"/>
      <c r="DJ22" s="62"/>
      <c r="DK22" s="62"/>
      <c r="DL22" s="62"/>
      <c r="DM22" s="62"/>
      <c r="DN22" s="62"/>
      <c r="DO22" s="62"/>
      <c r="DP22" s="62"/>
      <c r="DQ22" s="62"/>
      <c r="DR22" s="62"/>
      <c r="DS22" s="62"/>
      <c r="DT22" s="62"/>
      <c r="DU22" s="62"/>
      <c r="DV22" s="62"/>
      <c r="DW22" s="62"/>
      <c r="DX22" s="62"/>
      <c r="DY22" s="62"/>
      <c r="DZ22" s="62"/>
      <c r="EA22" s="62"/>
      <c r="EB22" s="62"/>
      <c r="EC22" s="62"/>
      <c r="ED22" s="62"/>
      <c r="EE22" s="62"/>
      <c r="EF22" s="62"/>
      <c r="EG22" s="62"/>
      <c r="EH22" s="62"/>
      <c r="EI22" s="62"/>
      <c r="EJ22" s="62"/>
      <c r="EK22" s="62"/>
      <c r="EL22" s="62"/>
      <c r="EM22" s="62"/>
    </row>
  </sheetData>
  <sortState ref="A18:EM22">
    <sortCondition ref="H18:H22"/>
  </sortState>
  <printOptions horizontalCentered="1"/>
  <pageMargins left="0.39370078740157483" right="0.39370078740157483" top="0.39370078740157483" bottom="0.19685039370078741" header="0.51181102362204722" footer="0.51181102362204722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M14"/>
  <sheetViews>
    <sheetView zoomScaleNormal="100" workbookViewId="0">
      <selection activeCell="A9" sqref="A9:XFD14"/>
    </sheetView>
  </sheetViews>
  <sheetFormatPr defaultColWidth="9.140625" defaultRowHeight="12.75"/>
  <cols>
    <col min="1" max="1" width="5.42578125" style="25" customWidth="1"/>
    <col min="2" max="2" width="5" style="25" customWidth="1"/>
    <col min="3" max="3" width="10.28515625" style="25" customWidth="1"/>
    <col min="4" max="4" width="16.28515625" style="25" customWidth="1"/>
    <col min="5" max="5" width="9.5703125" style="64" customWidth="1"/>
    <col min="6" max="6" width="10.85546875" style="65" customWidth="1"/>
    <col min="7" max="7" width="5" style="29" bestFit="1" customWidth="1"/>
    <col min="8" max="8" width="6" style="6" customWidth="1"/>
    <col min="9" max="9" width="4.7109375" style="7" customWidth="1"/>
    <col min="10" max="10" width="2.7109375" style="7" customWidth="1"/>
    <col min="11" max="11" width="7" style="6" customWidth="1"/>
    <col min="12" max="12" width="4.7109375" style="7" hidden="1" customWidth="1"/>
    <col min="13" max="13" width="5.140625" style="30" customWidth="1"/>
    <col min="14" max="14" width="24.5703125" style="25" customWidth="1"/>
    <col min="15" max="140" width="9.140625" style="25"/>
    <col min="141" max="16384" width="9.140625" style="11"/>
  </cols>
  <sheetData>
    <row r="1" spans="1:143" s="2" customFormat="1" ht="18.75">
      <c r="A1" s="1" t="s">
        <v>44</v>
      </c>
      <c r="E1" s="3"/>
      <c r="F1" s="4"/>
      <c r="G1" s="5"/>
      <c r="H1" s="6"/>
      <c r="I1" s="7"/>
      <c r="J1" s="7"/>
      <c r="K1" s="6"/>
      <c r="L1" s="7"/>
      <c r="M1" s="8"/>
      <c r="EK1" s="11"/>
    </row>
    <row r="2" spans="1:143" s="2" customFormat="1" ht="13.15" customHeight="1">
      <c r="A2" s="12"/>
      <c r="E2" s="3"/>
      <c r="F2" s="4"/>
      <c r="G2" s="5"/>
      <c r="H2" s="6"/>
      <c r="I2" s="7"/>
      <c r="J2" s="7"/>
      <c r="K2" s="6"/>
      <c r="L2" s="7"/>
      <c r="M2" s="8"/>
      <c r="N2" s="13" t="s">
        <v>30</v>
      </c>
      <c r="EK2" s="11"/>
    </row>
    <row r="3" spans="1:143" s="14" customFormat="1" ht="4.5" customHeight="1">
      <c r="C3" s="15"/>
      <c r="E3" s="16"/>
      <c r="F3" s="17"/>
      <c r="G3" s="18"/>
      <c r="H3" s="19"/>
      <c r="I3" s="20"/>
      <c r="J3" s="20"/>
      <c r="K3" s="19"/>
      <c r="L3" s="20"/>
      <c r="M3" s="22"/>
      <c r="N3" s="23"/>
    </row>
    <row r="4" spans="1:143" ht="15.75">
      <c r="C4" s="26" t="s">
        <v>15</v>
      </c>
      <c r="E4" s="27"/>
      <c r="F4" s="28"/>
      <c r="N4" s="31" t="s">
        <v>42</v>
      </c>
    </row>
    <row r="5" spans="1:143" s="14" customFormat="1" ht="4.5" customHeight="1">
      <c r="C5" s="15"/>
      <c r="E5" s="16"/>
      <c r="F5" s="17"/>
      <c r="G5" s="18"/>
      <c r="H5" s="19"/>
      <c r="I5" s="20"/>
      <c r="J5" s="20"/>
      <c r="K5" s="19"/>
      <c r="L5" s="20"/>
      <c r="M5" s="22"/>
      <c r="N5" s="23"/>
    </row>
    <row r="6" spans="1:143" s="14" customFormat="1" ht="10.5" customHeight="1">
      <c r="C6" s="25"/>
      <c r="D6" s="32"/>
      <c r="E6" s="33" t="s">
        <v>10</v>
      </c>
      <c r="F6" s="34"/>
      <c r="G6" s="18"/>
      <c r="H6" s="35"/>
      <c r="J6" s="35"/>
      <c r="K6" s="19"/>
      <c r="L6" s="20"/>
      <c r="M6" s="22"/>
      <c r="N6" s="23"/>
    </row>
    <row r="7" spans="1:143" s="14" customFormat="1" ht="3.75" customHeight="1">
      <c r="E7" s="36"/>
      <c r="F7" s="37"/>
      <c r="G7" s="18"/>
      <c r="H7" s="38"/>
      <c r="I7" s="20"/>
      <c r="J7" s="20"/>
      <c r="K7" s="38"/>
      <c r="L7" s="20"/>
      <c r="M7" s="22"/>
      <c r="N7" s="23"/>
    </row>
    <row r="8" spans="1:143" ht="11.25" customHeight="1">
      <c r="A8" s="39" t="s">
        <v>196</v>
      </c>
      <c r="B8" s="39" t="s">
        <v>2</v>
      </c>
      <c r="C8" s="40" t="s">
        <v>3</v>
      </c>
      <c r="D8" s="41" t="s">
        <v>4</v>
      </c>
      <c r="E8" s="42" t="s">
        <v>5</v>
      </c>
      <c r="F8" s="43" t="s">
        <v>6</v>
      </c>
      <c r="G8" s="44" t="s">
        <v>7</v>
      </c>
      <c r="H8" s="45" t="s">
        <v>8</v>
      </c>
      <c r="I8" s="46" t="s">
        <v>9</v>
      </c>
      <c r="J8" s="46"/>
      <c r="K8" s="45" t="s">
        <v>10</v>
      </c>
      <c r="L8" s="46" t="s">
        <v>9</v>
      </c>
      <c r="M8" s="47" t="s">
        <v>11</v>
      </c>
      <c r="N8" s="39" t="s">
        <v>12</v>
      </c>
    </row>
    <row r="9" spans="1:143" s="63" customFormat="1" ht="16.350000000000001" customHeight="1">
      <c r="A9" s="49">
        <v>1</v>
      </c>
      <c r="B9" s="49">
        <v>194</v>
      </c>
      <c r="C9" s="50" t="s">
        <v>97</v>
      </c>
      <c r="D9" s="51" t="s">
        <v>98</v>
      </c>
      <c r="E9" s="52" t="s">
        <v>99</v>
      </c>
      <c r="F9" s="53" t="s">
        <v>39</v>
      </c>
      <c r="G9" s="66">
        <f>IF(ISBLANK(K9),"",TRUNC(68.6*(K9-10.7)^2))</f>
        <v>934</v>
      </c>
      <c r="H9" s="67">
        <v>7.06</v>
      </c>
      <c r="I9" s="68"/>
      <c r="J9" s="68" t="s">
        <v>197</v>
      </c>
      <c r="K9" s="69">
        <v>7.01</v>
      </c>
      <c r="L9" s="68"/>
      <c r="M9" s="70" t="str">
        <f t="shared" ref="M9:M14" si="0">IF(ISBLANK(K9),"",IF(K9&gt;8.1,"",IF(K9&lt;=6.7,"TSM",IF(K9&lt;=6.84,"SM",IF(K9&lt;=7,"KSM",IF(K9&lt;=7.3,"I A",IF(K9&lt;=7.65,"II A",IF(K9&lt;=8.1,"III A"))))))))</f>
        <v>I A</v>
      </c>
      <c r="N9" s="59" t="s">
        <v>125</v>
      </c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</row>
    <row r="10" spans="1:143" s="63" customFormat="1" ht="16.350000000000001" customHeight="1">
      <c r="A10" s="49">
        <v>2</v>
      </c>
      <c r="B10" s="49">
        <v>195</v>
      </c>
      <c r="C10" s="50" t="s">
        <v>94</v>
      </c>
      <c r="D10" s="51" t="s">
        <v>95</v>
      </c>
      <c r="E10" s="52" t="s">
        <v>96</v>
      </c>
      <c r="F10" s="53" t="s">
        <v>39</v>
      </c>
      <c r="G10" s="66">
        <f>IF(ISBLANK(K10),"",TRUNC(68.6*(K10-10.7)^2))</f>
        <v>685</v>
      </c>
      <c r="H10" s="67">
        <v>7.56</v>
      </c>
      <c r="I10" s="68"/>
      <c r="J10" s="68" t="s">
        <v>197</v>
      </c>
      <c r="K10" s="69">
        <v>7.54</v>
      </c>
      <c r="L10" s="68"/>
      <c r="M10" s="70" t="str">
        <f t="shared" si="0"/>
        <v>II A</v>
      </c>
      <c r="N10" s="59" t="s">
        <v>124</v>
      </c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</row>
    <row r="11" spans="1:143" s="63" customFormat="1" ht="16.350000000000001" customHeight="1">
      <c r="A11" s="49">
        <v>3</v>
      </c>
      <c r="B11" s="49">
        <v>193</v>
      </c>
      <c r="C11" s="50" t="s">
        <v>100</v>
      </c>
      <c r="D11" s="51" t="s">
        <v>101</v>
      </c>
      <c r="E11" s="52" t="s">
        <v>102</v>
      </c>
      <c r="F11" s="53" t="s">
        <v>39</v>
      </c>
      <c r="G11" s="66">
        <f>IF(ISBLANK(K11),"",TRUNC(68.6*(K11-10.7)^2))</f>
        <v>617</v>
      </c>
      <c r="H11" s="67">
        <v>7.48</v>
      </c>
      <c r="I11" s="68"/>
      <c r="J11" s="68" t="s">
        <v>197</v>
      </c>
      <c r="K11" s="69">
        <v>7.7</v>
      </c>
      <c r="L11" s="68"/>
      <c r="M11" s="70" t="str">
        <f t="shared" si="0"/>
        <v>III A</v>
      </c>
      <c r="N11" s="59" t="s">
        <v>54</v>
      </c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62"/>
      <c r="ED11" s="62"/>
      <c r="EE11" s="62"/>
      <c r="EF11" s="62"/>
      <c r="EG11" s="62"/>
      <c r="EH11" s="62"/>
      <c r="EI11" s="62"/>
      <c r="EJ11" s="62"/>
      <c r="EK11" s="62"/>
      <c r="EL11" s="62"/>
      <c r="EM11" s="62"/>
    </row>
    <row r="12" spans="1:143" s="63" customFormat="1" ht="16.350000000000001" customHeight="1">
      <c r="A12" s="49">
        <v>4</v>
      </c>
      <c r="B12" s="49">
        <v>173</v>
      </c>
      <c r="C12" s="50" t="s">
        <v>109</v>
      </c>
      <c r="D12" s="51" t="s">
        <v>110</v>
      </c>
      <c r="E12" s="52" t="s">
        <v>111</v>
      </c>
      <c r="F12" s="53" t="s">
        <v>68</v>
      </c>
      <c r="G12" s="66">
        <f>IF(ISBLANK(K12),"",TRUNC(68.6*(K12-10.7)^2))</f>
        <v>463</v>
      </c>
      <c r="H12" s="67">
        <v>7.97</v>
      </c>
      <c r="I12" s="68"/>
      <c r="J12" s="68" t="s">
        <v>197</v>
      </c>
      <c r="K12" s="69">
        <v>8.1</v>
      </c>
      <c r="L12" s="68"/>
      <c r="M12" s="70" t="str">
        <f t="shared" si="0"/>
        <v>III A</v>
      </c>
      <c r="N12" s="59" t="s">
        <v>128</v>
      </c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</row>
    <row r="13" spans="1:143" s="63" customFormat="1" ht="16.350000000000001" customHeight="1">
      <c r="A13" s="49"/>
      <c r="B13" s="49">
        <v>174</v>
      </c>
      <c r="C13" s="50" t="s">
        <v>106</v>
      </c>
      <c r="D13" s="51" t="s">
        <v>107</v>
      </c>
      <c r="E13" s="52" t="s">
        <v>108</v>
      </c>
      <c r="F13" s="53" t="s">
        <v>68</v>
      </c>
      <c r="G13" s="66"/>
      <c r="H13" s="67">
        <v>7.95</v>
      </c>
      <c r="I13" s="68"/>
      <c r="J13" s="68" t="s">
        <v>197</v>
      </c>
      <c r="K13" s="69" t="s">
        <v>199</v>
      </c>
      <c r="L13" s="68"/>
      <c r="M13" s="70" t="str">
        <f t="shared" si="0"/>
        <v/>
      </c>
      <c r="N13" s="59" t="s">
        <v>127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  <c r="CZ13" s="62"/>
      <c r="DA13" s="62"/>
      <c r="DB13" s="62"/>
      <c r="DC13" s="62"/>
      <c r="DD13" s="62"/>
      <c r="DE13" s="62"/>
      <c r="DF13" s="62"/>
      <c r="DG13" s="62"/>
      <c r="DH13" s="62"/>
      <c r="DI13" s="62"/>
      <c r="DJ13" s="62"/>
      <c r="DK13" s="62"/>
      <c r="DL13" s="62"/>
      <c r="DM13" s="62"/>
      <c r="DN13" s="62"/>
      <c r="DO13" s="62"/>
      <c r="DP13" s="62"/>
      <c r="DQ13" s="62"/>
      <c r="DR13" s="62"/>
      <c r="DS13" s="62"/>
      <c r="DT13" s="62"/>
      <c r="DU13" s="62"/>
      <c r="DV13" s="62"/>
      <c r="DW13" s="62"/>
      <c r="DX13" s="62"/>
      <c r="DY13" s="62"/>
      <c r="DZ13" s="62"/>
      <c r="EA13" s="62"/>
      <c r="EB13" s="62"/>
      <c r="EC13" s="62"/>
      <c r="ED13" s="62"/>
      <c r="EE13" s="62"/>
      <c r="EF13" s="62"/>
      <c r="EG13" s="62"/>
      <c r="EH13" s="62"/>
      <c r="EI13" s="62"/>
      <c r="EJ13" s="62"/>
      <c r="EK13" s="62"/>
      <c r="EL13" s="62"/>
      <c r="EM13" s="62"/>
    </row>
    <row r="14" spans="1:143" s="63" customFormat="1" ht="16.350000000000001" customHeight="1">
      <c r="A14" s="49"/>
      <c r="B14" s="49">
        <v>56</v>
      </c>
      <c r="C14" s="50" t="s">
        <v>118</v>
      </c>
      <c r="D14" s="51" t="s">
        <v>119</v>
      </c>
      <c r="E14" s="52" t="s">
        <v>120</v>
      </c>
      <c r="F14" s="53" t="s">
        <v>77</v>
      </c>
      <c r="G14" s="66"/>
      <c r="H14" s="67">
        <v>7.83</v>
      </c>
      <c r="I14" s="68"/>
      <c r="J14" s="68" t="s">
        <v>197</v>
      </c>
      <c r="K14" s="69" t="s">
        <v>199</v>
      </c>
      <c r="L14" s="68"/>
      <c r="M14" s="70" t="str">
        <f t="shared" si="0"/>
        <v/>
      </c>
      <c r="N14" s="59" t="s">
        <v>81</v>
      </c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  <c r="CZ14" s="62"/>
      <c r="DA14" s="62"/>
      <c r="DB14" s="62"/>
      <c r="DC14" s="62"/>
      <c r="DD14" s="62"/>
      <c r="DE14" s="62"/>
      <c r="DF14" s="62"/>
      <c r="DG14" s="62"/>
      <c r="DH14" s="62"/>
      <c r="DI14" s="62"/>
      <c r="DJ14" s="62"/>
      <c r="DK14" s="62"/>
      <c r="DL14" s="62"/>
      <c r="DM14" s="62"/>
      <c r="DN14" s="62"/>
      <c r="DO14" s="62"/>
      <c r="DP14" s="62"/>
      <c r="DQ14" s="62"/>
      <c r="DR14" s="62"/>
      <c r="DS14" s="62"/>
      <c r="DT14" s="62"/>
      <c r="DU14" s="62"/>
      <c r="DV14" s="62"/>
      <c r="DW14" s="62"/>
      <c r="DX14" s="62"/>
      <c r="DY14" s="62"/>
      <c r="DZ14" s="62"/>
      <c r="EA14" s="62"/>
      <c r="EB14" s="62"/>
      <c r="EC14" s="62"/>
      <c r="ED14" s="62"/>
      <c r="EE14" s="62"/>
      <c r="EF14" s="62"/>
      <c r="EG14" s="62"/>
      <c r="EH14" s="62"/>
      <c r="EI14" s="62"/>
      <c r="EJ14" s="62"/>
      <c r="EK14" s="62"/>
      <c r="EL14" s="62"/>
      <c r="EM14" s="62"/>
    </row>
  </sheetData>
  <sortState ref="A9:EM14">
    <sortCondition ref="K9:K14"/>
  </sortState>
  <printOptions horizontalCentered="1"/>
  <pageMargins left="0.39370078740157483" right="0.39370078740157483" top="0.39370078740157483" bottom="0.19685039370078741" header="0.51181102362204722" footer="0.51181102362204722"/>
  <pageSetup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EM18"/>
  <sheetViews>
    <sheetView zoomScaleNormal="100" workbookViewId="0">
      <selection activeCell="A2" sqref="A2"/>
    </sheetView>
  </sheetViews>
  <sheetFormatPr defaultColWidth="9.140625" defaultRowHeight="12.75"/>
  <cols>
    <col min="1" max="1" width="5.42578125" style="25" customWidth="1"/>
    <col min="2" max="2" width="5" style="25" customWidth="1"/>
    <col min="3" max="3" width="10.28515625" style="25" customWidth="1"/>
    <col min="4" max="4" width="16.28515625" style="25" customWidth="1"/>
    <col min="5" max="5" width="9.5703125" style="64" customWidth="1"/>
    <col min="6" max="6" width="10.85546875" style="65" customWidth="1"/>
    <col min="7" max="7" width="5" style="29" bestFit="1" customWidth="1"/>
    <col min="8" max="8" width="6" style="6" customWidth="1"/>
    <col min="9" max="9" width="4.7109375" style="7" hidden="1" customWidth="1"/>
    <col min="10" max="10" width="2.7109375" style="7" customWidth="1"/>
    <col min="11" max="11" width="7" style="6" customWidth="1"/>
    <col min="12" max="12" width="4.7109375" style="7" hidden="1" customWidth="1"/>
    <col min="13" max="13" width="5.140625" style="30" customWidth="1"/>
    <col min="14" max="14" width="24.5703125" style="25" customWidth="1"/>
    <col min="15" max="140" width="9.140625" style="25"/>
    <col min="141" max="16384" width="9.140625" style="11"/>
  </cols>
  <sheetData>
    <row r="1" spans="1:143" s="2" customFormat="1" ht="18.75">
      <c r="A1" s="1" t="s">
        <v>44</v>
      </c>
      <c r="E1" s="3"/>
      <c r="F1" s="4"/>
      <c r="G1" s="5"/>
      <c r="H1" s="6"/>
      <c r="I1" s="7"/>
      <c r="J1" s="7"/>
      <c r="K1" s="6"/>
      <c r="L1" s="7"/>
      <c r="M1" s="8"/>
      <c r="EK1" s="11"/>
    </row>
    <row r="2" spans="1:143" s="2" customFormat="1" ht="13.15" customHeight="1">
      <c r="A2" s="12"/>
      <c r="E2" s="3"/>
      <c r="F2" s="4"/>
      <c r="G2" s="5"/>
      <c r="H2" s="6"/>
      <c r="I2" s="7"/>
      <c r="J2" s="7"/>
      <c r="K2" s="6"/>
      <c r="L2" s="7"/>
      <c r="M2" s="8"/>
      <c r="N2" s="13" t="s">
        <v>30</v>
      </c>
      <c r="EK2" s="11"/>
    </row>
    <row r="3" spans="1:143" s="14" customFormat="1" ht="4.5" customHeight="1">
      <c r="C3" s="15"/>
      <c r="E3" s="16"/>
      <c r="F3" s="17"/>
      <c r="G3" s="18"/>
      <c r="H3" s="19"/>
      <c r="I3" s="20"/>
      <c r="J3" s="20"/>
      <c r="K3" s="19"/>
      <c r="L3" s="20"/>
      <c r="M3" s="22"/>
      <c r="N3" s="23"/>
    </row>
    <row r="4" spans="1:143" ht="15.75">
      <c r="C4" s="26" t="s">
        <v>15</v>
      </c>
      <c r="E4" s="27"/>
      <c r="F4" s="28"/>
      <c r="N4" s="31" t="s">
        <v>42</v>
      </c>
    </row>
    <row r="5" spans="1:143" s="14" customFormat="1" ht="4.5" customHeight="1">
      <c r="C5" s="15"/>
      <c r="E5" s="16"/>
      <c r="F5" s="17"/>
      <c r="G5" s="18"/>
      <c r="H5" s="19"/>
      <c r="I5" s="20"/>
      <c r="J5" s="20"/>
      <c r="K5" s="19"/>
      <c r="L5" s="20"/>
      <c r="M5" s="22"/>
      <c r="N5" s="23"/>
    </row>
    <row r="6" spans="1:143" s="14" customFormat="1" ht="10.5" customHeight="1">
      <c r="C6" s="25"/>
      <c r="D6" s="32"/>
      <c r="E6" s="33" t="s">
        <v>200</v>
      </c>
      <c r="F6" s="34"/>
      <c r="G6" s="18"/>
      <c r="H6" s="35"/>
      <c r="J6" s="35"/>
      <c r="K6" s="19"/>
      <c r="L6" s="20"/>
      <c r="M6" s="22"/>
      <c r="N6" s="23"/>
    </row>
    <row r="7" spans="1:143" s="14" customFormat="1" ht="3.75" customHeight="1">
      <c r="E7" s="36"/>
      <c r="F7" s="37"/>
      <c r="G7" s="18"/>
      <c r="H7" s="38"/>
      <c r="I7" s="20"/>
      <c r="J7" s="20"/>
      <c r="K7" s="38"/>
      <c r="L7" s="20"/>
      <c r="M7" s="22"/>
      <c r="N7" s="23"/>
    </row>
    <row r="8" spans="1:143" ht="11.25" customHeight="1">
      <c r="A8" s="39" t="s">
        <v>196</v>
      </c>
      <c r="B8" s="39" t="s">
        <v>2</v>
      </c>
      <c r="C8" s="40" t="s">
        <v>3</v>
      </c>
      <c r="D8" s="41" t="s">
        <v>4</v>
      </c>
      <c r="E8" s="42" t="s">
        <v>5</v>
      </c>
      <c r="F8" s="43" t="s">
        <v>6</v>
      </c>
      <c r="G8" s="44" t="s">
        <v>7</v>
      </c>
      <c r="H8" s="45" t="s">
        <v>8</v>
      </c>
      <c r="I8" s="46" t="s">
        <v>9</v>
      </c>
      <c r="J8" s="46"/>
      <c r="K8" s="45" t="s">
        <v>10</v>
      </c>
      <c r="L8" s="46" t="s">
        <v>9</v>
      </c>
      <c r="M8" s="47" t="s">
        <v>11</v>
      </c>
      <c r="N8" s="39" t="s">
        <v>12</v>
      </c>
    </row>
    <row r="9" spans="1:143" s="63" customFormat="1" ht="16.350000000000001" customHeight="1">
      <c r="A9" s="49">
        <v>1</v>
      </c>
      <c r="B9" s="49">
        <v>194</v>
      </c>
      <c r="C9" s="50" t="s">
        <v>97</v>
      </c>
      <c r="D9" s="51" t="s">
        <v>98</v>
      </c>
      <c r="E9" s="52" t="s">
        <v>99</v>
      </c>
      <c r="F9" s="53" t="s">
        <v>39</v>
      </c>
      <c r="G9" s="66">
        <f t="shared" ref="G9:G10" si="0">IF(ISBLANK(K9),"",TRUNC(68.6*(K9-10.7)^2))</f>
        <v>934</v>
      </c>
      <c r="H9" s="364">
        <v>7.06</v>
      </c>
      <c r="I9" s="68"/>
      <c r="J9" s="68" t="s">
        <v>216</v>
      </c>
      <c r="K9" s="69">
        <v>7.01</v>
      </c>
      <c r="L9" s="68"/>
      <c r="M9" s="70" t="str">
        <f t="shared" ref="M9:M10" si="1">IF(ISBLANK(K9),"",IF(K9&gt;8.1,"",IF(K9&lt;=6.7,"TSM",IF(K9&lt;=6.84,"SM",IF(K9&lt;=7,"KSM",IF(K9&lt;=7.3,"I A",IF(K9&lt;=7.65,"II A",IF(K9&lt;=8.1,"III A"))))))))</f>
        <v>I A</v>
      </c>
      <c r="N9" s="59" t="s">
        <v>125</v>
      </c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</row>
    <row r="10" spans="1:143" s="63" customFormat="1" ht="16.350000000000001" customHeight="1">
      <c r="A10" s="49">
        <v>2</v>
      </c>
      <c r="B10" s="49">
        <v>195</v>
      </c>
      <c r="C10" s="50" t="s">
        <v>94</v>
      </c>
      <c r="D10" s="51" t="s">
        <v>95</v>
      </c>
      <c r="E10" s="52" t="s">
        <v>96</v>
      </c>
      <c r="F10" s="53" t="s">
        <v>39</v>
      </c>
      <c r="G10" s="66">
        <f t="shared" si="0"/>
        <v>685</v>
      </c>
      <c r="H10" s="364">
        <v>7.56</v>
      </c>
      <c r="I10" s="68"/>
      <c r="J10" s="68" t="s">
        <v>216</v>
      </c>
      <c r="K10" s="69">
        <v>7.54</v>
      </c>
      <c r="L10" s="68"/>
      <c r="M10" s="70" t="str">
        <f t="shared" si="1"/>
        <v>II A</v>
      </c>
      <c r="N10" s="59" t="s">
        <v>124</v>
      </c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</row>
    <row r="11" spans="1:143" s="63" customFormat="1" ht="16.350000000000001" customHeight="1">
      <c r="A11" s="49">
        <v>3</v>
      </c>
      <c r="B11" s="49">
        <v>193</v>
      </c>
      <c r="C11" s="50" t="s">
        <v>100</v>
      </c>
      <c r="D11" s="51" t="s">
        <v>101</v>
      </c>
      <c r="E11" s="52" t="s">
        <v>102</v>
      </c>
      <c r="F11" s="53" t="s">
        <v>39</v>
      </c>
      <c r="G11" s="66">
        <f t="shared" ref="G11:G14" si="2">IF(ISBLANK(H11),"",TRUNC(68.6*(H11-10.7)^2))</f>
        <v>711</v>
      </c>
      <c r="H11" s="67">
        <v>7.48</v>
      </c>
      <c r="I11" s="68"/>
      <c r="J11" s="68" t="s">
        <v>216</v>
      </c>
      <c r="K11" s="365">
        <v>7.7</v>
      </c>
      <c r="L11" s="68"/>
      <c r="M11" s="70" t="str">
        <f t="shared" ref="M11:M17" si="3">IF(ISBLANK(H11),"",IF(H11&gt;8.1,"",IF(H11&lt;=6.7,"TSM",IF(H11&lt;=6.84,"SM",IF(H11&lt;=7,"KSM",IF(H11&lt;=7.3,"I A",IF(H11&lt;=7.65,"II A",IF(H11&lt;=8.1,"III A"))))))))</f>
        <v>II A</v>
      </c>
      <c r="N11" s="59" t="s">
        <v>54</v>
      </c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62"/>
      <c r="ED11" s="62"/>
      <c r="EE11" s="62"/>
      <c r="EF11" s="62"/>
      <c r="EG11" s="62"/>
      <c r="EH11" s="62"/>
      <c r="EI11" s="62"/>
      <c r="EJ11" s="62"/>
      <c r="EK11" s="62"/>
      <c r="EL11" s="62"/>
      <c r="EM11" s="62"/>
    </row>
    <row r="12" spans="1:143" s="63" customFormat="1" ht="16.350000000000001" customHeight="1">
      <c r="A12" s="49">
        <v>4</v>
      </c>
      <c r="B12" s="49">
        <v>173</v>
      </c>
      <c r="C12" s="50" t="s">
        <v>109</v>
      </c>
      <c r="D12" s="51" t="s">
        <v>110</v>
      </c>
      <c r="E12" s="52" t="s">
        <v>111</v>
      </c>
      <c r="F12" s="53" t="s">
        <v>68</v>
      </c>
      <c r="G12" s="66">
        <f t="shared" si="2"/>
        <v>511</v>
      </c>
      <c r="H12" s="67">
        <v>7.97</v>
      </c>
      <c r="I12" s="68"/>
      <c r="J12" s="68" t="s">
        <v>216</v>
      </c>
      <c r="K12" s="365">
        <v>8.1</v>
      </c>
      <c r="L12" s="68"/>
      <c r="M12" s="70" t="str">
        <f t="shared" si="3"/>
        <v>III A</v>
      </c>
      <c r="N12" s="59" t="s">
        <v>128</v>
      </c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</row>
    <row r="13" spans="1:143" s="63" customFormat="1" ht="16.350000000000001" customHeight="1">
      <c r="A13" s="49">
        <v>5</v>
      </c>
      <c r="B13" s="49">
        <v>56</v>
      </c>
      <c r="C13" s="50" t="s">
        <v>118</v>
      </c>
      <c r="D13" s="51" t="s">
        <v>119</v>
      </c>
      <c r="E13" s="52" t="s">
        <v>120</v>
      </c>
      <c r="F13" s="53" t="s">
        <v>77</v>
      </c>
      <c r="G13" s="66">
        <f>IF(ISBLANK(H13),"",TRUNC(68.6*(H13-10.7)^2))</f>
        <v>565</v>
      </c>
      <c r="H13" s="67">
        <v>7.83</v>
      </c>
      <c r="I13" s="68"/>
      <c r="J13" s="68" t="s">
        <v>216</v>
      </c>
      <c r="K13" s="69" t="s">
        <v>199</v>
      </c>
      <c r="L13" s="68"/>
      <c r="M13" s="70" t="str">
        <f>IF(ISBLANK(H13),"",IF(H13&gt;8.1,"",IF(H13&lt;=6.7,"TSM",IF(H13&lt;=6.84,"SM",IF(H13&lt;=7,"KSM",IF(H13&lt;=7.3,"I A",IF(H13&lt;=7.65,"II A",IF(H13&lt;=8.1,"III A"))))))))</f>
        <v>III A</v>
      </c>
      <c r="N13" s="59" t="s">
        <v>81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  <c r="CZ13" s="62"/>
      <c r="DA13" s="62"/>
      <c r="DB13" s="62"/>
      <c r="DC13" s="62"/>
      <c r="DD13" s="62"/>
      <c r="DE13" s="62"/>
      <c r="DF13" s="62"/>
      <c r="DG13" s="62"/>
      <c r="DH13" s="62"/>
      <c r="DI13" s="62"/>
      <c r="DJ13" s="62"/>
      <c r="DK13" s="62"/>
      <c r="DL13" s="62"/>
      <c r="DM13" s="62"/>
      <c r="DN13" s="62"/>
      <c r="DO13" s="62"/>
      <c r="DP13" s="62"/>
      <c r="DQ13" s="62"/>
      <c r="DR13" s="62"/>
      <c r="DS13" s="62"/>
      <c r="DT13" s="62"/>
      <c r="DU13" s="62"/>
      <c r="DV13" s="62"/>
      <c r="DW13" s="62"/>
      <c r="DX13" s="62"/>
      <c r="DY13" s="62"/>
      <c r="DZ13" s="62"/>
      <c r="EA13" s="62"/>
      <c r="EB13" s="62"/>
      <c r="EC13" s="62"/>
      <c r="ED13" s="62"/>
      <c r="EE13" s="62"/>
      <c r="EF13" s="62"/>
      <c r="EG13" s="62"/>
      <c r="EH13" s="62"/>
      <c r="EI13" s="62"/>
      <c r="EJ13" s="62"/>
      <c r="EK13" s="62"/>
      <c r="EL13" s="62"/>
      <c r="EM13" s="62"/>
    </row>
    <row r="14" spans="1:143" s="63" customFormat="1" ht="16.350000000000001" customHeight="1">
      <c r="A14" s="49">
        <v>6</v>
      </c>
      <c r="B14" s="49">
        <v>174</v>
      </c>
      <c r="C14" s="50" t="s">
        <v>106</v>
      </c>
      <c r="D14" s="51" t="s">
        <v>107</v>
      </c>
      <c r="E14" s="52" t="s">
        <v>108</v>
      </c>
      <c r="F14" s="53" t="s">
        <v>68</v>
      </c>
      <c r="G14" s="66">
        <f t="shared" si="2"/>
        <v>518</v>
      </c>
      <c r="H14" s="67">
        <v>7.95</v>
      </c>
      <c r="I14" s="68"/>
      <c r="J14" s="68" t="s">
        <v>216</v>
      </c>
      <c r="K14" s="69" t="s">
        <v>199</v>
      </c>
      <c r="L14" s="68"/>
      <c r="M14" s="70" t="str">
        <f t="shared" si="3"/>
        <v>III A</v>
      </c>
      <c r="N14" s="59" t="s">
        <v>127</v>
      </c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  <c r="CZ14" s="62"/>
      <c r="DA14" s="62"/>
      <c r="DB14" s="62"/>
      <c r="DC14" s="62"/>
      <c r="DD14" s="62"/>
      <c r="DE14" s="62"/>
      <c r="DF14" s="62"/>
      <c r="DG14" s="62"/>
      <c r="DH14" s="62"/>
      <c r="DI14" s="62"/>
      <c r="DJ14" s="62"/>
      <c r="DK14" s="62"/>
      <c r="DL14" s="62"/>
      <c r="DM14" s="62"/>
      <c r="DN14" s="62"/>
      <c r="DO14" s="62"/>
      <c r="DP14" s="62"/>
      <c r="DQ14" s="62"/>
      <c r="DR14" s="62"/>
      <c r="DS14" s="62"/>
      <c r="DT14" s="62"/>
      <c r="DU14" s="62"/>
      <c r="DV14" s="62"/>
      <c r="DW14" s="62"/>
      <c r="DX14" s="62"/>
      <c r="DY14" s="62"/>
      <c r="DZ14" s="62"/>
      <c r="EA14" s="62"/>
      <c r="EB14" s="62"/>
      <c r="EC14" s="62"/>
      <c r="ED14" s="62"/>
      <c r="EE14" s="62"/>
      <c r="EF14" s="62"/>
      <c r="EG14" s="62"/>
      <c r="EH14" s="62"/>
      <c r="EI14" s="62"/>
      <c r="EJ14" s="62"/>
      <c r="EK14" s="62"/>
      <c r="EL14" s="62"/>
      <c r="EM14" s="62"/>
    </row>
    <row r="15" spans="1:143" s="63" customFormat="1" ht="16.350000000000001" customHeight="1">
      <c r="A15" s="49"/>
      <c r="B15" s="49">
        <v>171</v>
      </c>
      <c r="C15" s="50" t="s">
        <v>115</v>
      </c>
      <c r="D15" s="51" t="s">
        <v>116</v>
      </c>
      <c r="E15" s="52" t="s">
        <v>117</v>
      </c>
      <c r="F15" s="53" t="s">
        <v>68</v>
      </c>
      <c r="G15" s="66"/>
      <c r="H15" s="67" t="s">
        <v>199</v>
      </c>
      <c r="I15" s="68"/>
      <c r="J15" s="68"/>
      <c r="K15" s="69"/>
      <c r="L15" s="68"/>
      <c r="M15" s="70" t="str">
        <f t="shared" si="3"/>
        <v/>
      </c>
      <c r="N15" s="59" t="s">
        <v>130</v>
      </c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  <c r="CZ15" s="62"/>
      <c r="DA15" s="62"/>
      <c r="DB15" s="62"/>
      <c r="DC15" s="62"/>
      <c r="DD15" s="62"/>
      <c r="DE15" s="62"/>
      <c r="DF15" s="62"/>
      <c r="DG15" s="62"/>
      <c r="DH15" s="62"/>
      <c r="DI15" s="62"/>
      <c r="DJ15" s="62"/>
      <c r="DK15" s="62"/>
      <c r="DL15" s="62"/>
      <c r="DM15" s="62"/>
      <c r="DN15" s="62"/>
      <c r="DO15" s="62"/>
      <c r="DP15" s="62"/>
      <c r="DQ15" s="62"/>
      <c r="DR15" s="62"/>
      <c r="DS15" s="62"/>
      <c r="DT15" s="62"/>
      <c r="DU15" s="62"/>
      <c r="DV15" s="62"/>
      <c r="DW15" s="62"/>
      <c r="DX15" s="62"/>
      <c r="DY15" s="62"/>
      <c r="DZ15" s="62"/>
      <c r="EA15" s="62"/>
      <c r="EB15" s="62"/>
      <c r="EC15" s="62"/>
      <c r="ED15" s="62"/>
      <c r="EE15" s="62"/>
      <c r="EF15" s="62"/>
      <c r="EG15" s="62"/>
      <c r="EH15" s="62"/>
      <c r="EI15" s="62"/>
      <c r="EJ15" s="62"/>
      <c r="EK15" s="62"/>
      <c r="EL15" s="62"/>
      <c r="EM15" s="62"/>
    </row>
    <row r="16" spans="1:143" s="63" customFormat="1" ht="16.350000000000001" customHeight="1">
      <c r="A16" s="49"/>
      <c r="B16" s="49">
        <v>175</v>
      </c>
      <c r="C16" s="50" t="s">
        <v>103</v>
      </c>
      <c r="D16" s="51" t="s">
        <v>104</v>
      </c>
      <c r="E16" s="52" t="s">
        <v>105</v>
      </c>
      <c r="F16" s="53" t="s">
        <v>68</v>
      </c>
      <c r="G16" s="66"/>
      <c r="H16" s="67" t="s">
        <v>199</v>
      </c>
      <c r="I16" s="68"/>
      <c r="J16" s="68"/>
      <c r="K16" s="69"/>
      <c r="L16" s="68"/>
      <c r="M16" s="70" t="str">
        <f t="shared" si="3"/>
        <v/>
      </c>
      <c r="N16" s="59" t="s">
        <v>126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  <c r="CZ16" s="62"/>
      <c r="DA16" s="62"/>
      <c r="DB16" s="62"/>
      <c r="DC16" s="62"/>
      <c r="DD16" s="62"/>
      <c r="DE16" s="62"/>
      <c r="DF16" s="62"/>
      <c r="DG16" s="62"/>
      <c r="DH16" s="62"/>
      <c r="DI16" s="62"/>
      <c r="DJ16" s="62"/>
      <c r="DK16" s="62"/>
      <c r="DL16" s="62"/>
      <c r="DM16" s="62"/>
      <c r="DN16" s="62"/>
      <c r="DO16" s="62"/>
      <c r="DP16" s="62"/>
      <c r="DQ16" s="62"/>
      <c r="DR16" s="62"/>
      <c r="DS16" s="62"/>
      <c r="DT16" s="62"/>
      <c r="DU16" s="62"/>
      <c r="DV16" s="62"/>
      <c r="DW16" s="62"/>
      <c r="DX16" s="62"/>
      <c r="DY16" s="62"/>
      <c r="DZ16" s="62"/>
      <c r="EA16" s="62"/>
      <c r="EB16" s="62"/>
      <c r="EC16" s="62"/>
      <c r="ED16" s="62"/>
      <c r="EE16" s="62"/>
      <c r="EF16" s="62"/>
      <c r="EG16" s="62"/>
      <c r="EH16" s="62"/>
      <c r="EI16" s="62"/>
      <c r="EJ16" s="62"/>
      <c r="EK16" s="62"/>
      <c r="EL16" s="62"/>
      <c r="EM16" s="62"/>
    </row>
    <row r="17" spans="1:143" s="63" customFormat="1" ht="16.350000000000001" customHeight="1">
      <c r="A17" s="49"/>
      <c r="B17" s="49">
        <v>172</v>
      </c>
      <c r="C17" s="50" t="s">
        <v>112</v>
      </c>
      <c r="D17" s="51" t="s">
        <v>113</v>
      </c>
      <c r="E17" s="52" t="s">
        <v>114</v>
      </c>
      <c r="F17" s="53" t="s">
        <v>68</v>
      </c>
      <c r="G17" s="66"/>
      <c r="H17" s="67" t="s">
        <v>199</v>
      </c>
      <c r="I17" s="68"/>
      <c r="J17" s="68"/>
      <c r="K17" s="69"/>
      <c r="L17" s="68"/>
      <c r="M17" s="70" t="str">
        <f t="shared" si="3"/>
        <v/>
      </c>
      <c r="N17" s="59" t="s">
        <v>129</v>
      </c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  <c r="CZ17" s="62"/>
      <c r="DA17" s="62"/>
      <c r="DB17" s="62"/>
      <c r="DC17" s="62"/>
      <c r="DD17" s="62"/>
      <c r="DE17" s="62"/>
      <c r="DF17" s="62"/>
      <c r="DG17" s="62"/>
      <c r="DH17" s="62"/>
      <c r="DI17" s="62"/>
      <c r="DJ17" s="62"/>
      <c r="DK17" s="62"/>
      <c r="DL17" s="62"/>
      <c r="DM17" s="62"/>
      <c r="DN17" s="62"/>
      <c r="DO17" s="62"/>
      <c r="DP17" s="62"/>
      <c r="DQ17" s="62"/>
      <c r="DR17" s="62"/>
      <c r="DS17" s="62"/>
      <c r="DT17" s="62"/>
      <c r="DU17" s="62"/>
      <c r="DV17" s="62"/>
      <c r="DW17" s="62"/>
      <c r="DX17" s="62"/>
      <c r="DY17" s="62"/>
      <c r="DZ17" s="62"/>
      <c r="EA17" s="62"/>
      <c r="EB17" s="62"/>
      <c r="EC17" s="62"/>
      <c r="ED17" s="62"/>
      <c r="EE17" s="62"/>
      <c r="EF17" s="62"/>
      <c r="EG17" s="62"/>
      <c r="EH17" s="62"/>
      <c r="EI17" s="62"/>
      <c r="EJ17" s="62"/>
      <c r="EK17" s="62"/>
      <c r="EL17" s="62"/>
      <c r="EM17" s="62"/>
    </row>
    <row r="18" spans="1:143" s="63" customFormat="1" ht="16.350000000000001" customHeight="1">
      <c r="A18" s="49"/>
      <c r="B18" s="49">
        <v>122</v>
      </c>
      <c r="C18" s="50" t="s">
        <v>121</v>
      </c>
      <c r="D18" s="51" t="s">
        <v>122</v>
      </c>
      <c r="E18" s="52" t="s">
        <v>123</v>
      </c>
      <c r="F18" s="53" t="s">
        <v>77</v>
      </c>
      <c r="G18" s="66"/>
      <c r="H18" s="67" t="s">
        <v>199</v>
      </c>
      <c r="I18" s="68"/>
      <c r="J18" s="68"/>
      <c r="K18" s="69"/>
      <c r="L18" s="68"/>
      <c r="M18" s="70" t="str">
        <f>IF(ISBLANK(H18),"",IF(H18&gt;8.1,"",IF(H18&lt;=6.7,"TSM",IF(H18&lt;=6.84,"SM",IF(H18&lt;=7,"KSM",IF(H18&lt;=7.3,"I A",IF(H18&lt;=7.65,"II A",IF(H18&lt;=8.1,"III A"))))))))</f>
        <v/>
      </c>
      <c r="N18" s="59" t="s">
        <v>131</v>
      </c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2"/>
      <c r="DL18" s="62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2"/>
      <c r="EB18" s="62"/>
      <c r="EC18" s="62"/>
      <c r="ED18" s="62"/>
      <c r="EE18" s="62"/>
      <c r="EF18" s="62"/>
      <c r="EG18" s="62"/>
      <c r="EH18" s="62"/>
      <c r="EI18" s="62"/>
      <c r="EJ18" s="62"/>
      <c r="EK18" s="62"/>
      <c r="EL18" s="62"/>
      <c r="EM18" s="62"/>
    </row>
  </sheetData>
  <sortState ref="A9:EP18">
    <sortCondition ref="K9:K18"/>
  </sortState>
  <printOptions horizontalCentered="1"/>
  <pageMargins left="0.39370078740157483" right="0.39370078740157483" top="0.39370078740157483" bottom="0.19685039370078741" header="0.51181102362204722" footer="0.51181102362204722"/>
  <pageSetup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IM13"/>
  <sheetViews>
    <sheetView zoomScaleNormal="100" workbookViewId="0">
      <selection activeCell="A2" sqref="A2"/>
    </sheetView>
  </sheetViews>
  <sheetFormatPr defaultColWidth="9.140625" defaultRowHeight="12.75"/>
  <cols>
    <col min="1" max="1" width="5.42578125" style="25" customWidth="1"/>
    <col min="2" max="2" width="5" style="25" customWidth="1"/>
    <col min="3" max="3" width="10.28515625" style="25" customWidth="1"/>
    <col min="4" max="4" width="18.28515625" style="25" customWidth="1"/>
    <col min="5" max="5" width="9.5703125" style="94" customWidth="1"/>
    <col min="6" max="6" width="10.85546875" style="65" customWidth="1"/>
    <col min="7" max="7" width="5" style="29" bestFit="1" customWidth="1"/>
    <col min="8" max="8" width="9.140625" style="72" customWidth="1"/>
    <col min="9" max="9" width="4.140625" style="7" hidden="1" customWidth="1"/>
    <col min="10" max="10" width="5.140625" style="30" customWidth="1"/>
    <col min="11" max="11" width="24.5703125" style="25" customWidth="1"/>
    <col min="12" max="12" width="6" style="77" hidden="1" customWidth="1"/>
    <col min="13" max="13" width="5.28515625" style="25" customWidth="1"/>
    <col min="14" max="14" width="6.28515625" style="64" customWidth="1"/>
    <col min="15" max="15" width="5.42578125" style="24" customWidth="1"/>
    <col min="16" max="16" width="5.7109375" style="80" bestFit="1" customWidth="1"/>
    <col min="17" max="17" width="4.28515625" style="25" bestFit="1" customWidth="1"/>
    <col min="18" max="246" width="9.140625" style="25"/>
    <col min="247" max="16384" width="9.140625" style="11"/>
  </cols>
  <sheetData>
    <row r="1" spans="1:247" s="2" customFormat="1" ht="18.75">
      <c r="A1" s="1" t="s">
        <v>44</v>
      </c>
      <c r="E1" s="8"/>
      <c r="F1" s="4"/>
      <c r="G1" s="5"/>
      <c r="H1" s="72"/>
      <c r="I1" s="7"/>
      <c r="J1" s="8"/>
      <c r="L1" s="73"/>
      <c r="N1" s="27"/>
      <c r="O1" s="24"/>
      <c r="P1" s="74"/>
      <c r="IM1" s="11"/>
    </row>
    <row r="2" spans="1:247" s="2" customFormat="1" ht="13.5" customHeight="1">
      <c r="A2" s="12"/>
      <c r="E2" s="8"/>
      <c r="F2" s="4"/>
      <c r="G2" s="5"/>
      <c r="H2" s="72"/>
      <c r="I2" s="7"/>
      <c r="J2" s="8"/>
      <c r="K2" s="13" t="s">
        <v>30</v>
      </c>
      <c r="L2" s="73"/>
      <c r="N2" s="27"/>
      <c r="O2" s="24"/>
      <c r="P2" s="74"/>
      <c r="IM2" s="11"/>
    </row>
    <row r="3" spans="1:247" s="14" customFormat="1" ht="4.5" customHeight="1">
      <c r="C3" s="15"/>
      <c r="E3" s="75">
        <v>1.1574074074074073E-5</v>
      </c>
      <c r="F3" s="17"/>
      <c r="G3" s="18"/>
      <c r="H3" s="76"/>
      <c r="I3" s="20"/>
      <c r="J3" s="22"/>
      <c r="K3" s="23"/>
      <c r="L3" s="77"/>
      <c r="N3" s="64"/>
      <c r="O3" s="24"/>
      <c r="P3" s="78"/>
    </row>
    <row r="4" spans="1:247" ht="15.75">
      <c r="C4" s="26" t="s">
        <v>16</v>
      </c>
      <c r="E4" s="79"/>
      <c r="F4" s="28"/>
      <c r="K4" s="31" t="s">
        <v>42</v>
      </c>
    </row>
    <row r="5" spans="1:247" s="14" customFormat="1" ht="4.5" customHeight="1">
      <c r="C5" s="15"/>
      <c r="E5" s="81"/>
      <c r="F5" s="17"/>
      <c r="G5" s="18"/>
      <c r="H5" s="76"/>
      <c r="I5" s="20"/>
      <c r="J5" s="22"/>
      <c r="K5" s="23"/>
      <c r="L5" s="77"/>
      <c r="N5" s="64"/>
      <c r="O5" s="24"/>
      <c r="P5" s="78"/>
    </row>
    <row r="6" spans="1:247" s="14" customFormat="1" ht="12.75" customHeight="1">
      <c r="C6" s="25"/>
      <c r="D6" s="32"/>
      <c r="E6" s="82"/>
      <c r="F6" s="34"/>
      <c r="G6" s="18"/>
      <c r="H6" s="76"/>
      <c r="I6" s="20"/>
      <c r="J6" s="22"/>
      <c r="K6" s="23"/>
      <c r="L6" s="77"/>
      <c r="N6" s="64"/>
      <c r="O6" s="24"/>
      <c r="P6" s="78"/>
    </row>
    <row r="7" spans="1:247" s="14" customFormat="1" ht="6" customHeight="1">
      <c r="E7" s="83"/>
      <c r="F7" s="37"/>
      <c r="G7" s="18"/>
      <c r="H7" s="84"/>
      <c r="I7" s="20"/>
      <c r="J7" s="22"/>
      <c r="K7" s="23"/>
      <c r="L7" s="77"/>
      <c r="N7" s="64"/>
      <c r="O7" s="24"/>
      <c r="P7" s="78"/>
    </row>
    <row r="8" spans="1:247" ht="11.25" customHeight="1">
      <c r="A8" s="39" t="s">
        <v>196</v>
      </c>
      <c r="B8" s="85" t="s">
        <v>2</v>
      </c>
      <c r="C8" s="86" t="s">
        <v>3</v>
      </c>
      <c r="D8" s="87" t="s">
        <v>4</v>
      </c>
      <c r="E8" s="88" t="s">
        <v>5</v>
      </c>
      <c r="F8" s="89" t="s">
        <v>6</v>
      </c>
      <c r="G8" s="44" t="s">
        <v>7</v>
      </c>
      <c r="H8" s="90" t="s">
        <v>17</v>
      </c>
      <c r="I8" s="46" t="s">
        <v>9</v>
      </c>
      <c r="J8" s="47" t="s">
        <v>11</v>
      </c>
      <c r="K8" s="39" t="s">
        <v>12</v>
      </c>
      <c r="L8" s="77" t="s">
        <v>13</v>
      </c>
      <c r="O8" s="48"/>
      <c r="R8" s="14"/>
    </row>
    <row r="9" spans="1:247" s="63" customFormat="1" ht="16.350000000000001" customHeight="1">
      <c r="A9" s="49">
        <v>1</v>
      </c>
      <c r="B9" s="49">
        <v>177</v>
      </c>
      <c r="C9" s="50" t="s">
        <v>18</v>
      </c>
      <c r="D9" s="51" t="s">
        <v>70</v>
      </c>
      <c r="E9" s="52" t="s">
        <v>89</v>
      </c>
      <c r="F9" s="53" t="s">
        <v>68</v>
      </c>
      <c r="G9" s="54">
        <f>IF(ISBLANK(H9),"",TRUNC(0.3224*((H9/$E$3)-112)^2))</f>
        <v>800</v>
      </c>
      <c r="H9" s="91">
        <v>7.1967592592592602E-4</v>
      </c>
      <c r="I9" s="92"/>
      <c r="J9" s="93" t="str">
        <f>IF(ISBLANK(H9),"",IF(H9&gt;0.00082337962962963,"",IF(H9&lt;=0.000616898148148148,"TSM",IF(H9&lt;=0.000638310185185185,"SM",IF(H9&lt;=0.000671296296296296,"KSM",IF(H9&lt;=0.000707175925925926,"I A",IF(H9&lt;=0.000753935185185185,"II A",IF(H9&lt;=0.00082337962962963,"III A"))))))))</f>
        <v>II A</v>
      </c>
      <c r="K9" s="59" t="s">
        <v>71</v>
      </c>
      <c r="L9" s="133" t="s">
        <v>188</v>
      </c>
      <c r="M9" s="71"/>
      <c r="N9" s="64"/>
      <c r="O9" s="48"/>
      <c r="P9" s="80"/>
      <c r="Q9" s="25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62"/>
      <c r="FN9" s="62"/>
      <c r="FO9" s="62"/>
      <c r="FP9" s="62"/>
      <c r="FQ9" s="62"/>
      <c r="FR9" s="62"/>
      <c r="FS9" s="62"/>
      <c r="FT9" s="62"/>
      <c r="FU9" s="62"/>
      <c r="FV9" s="62"/>
      <c r="FW9" s="62"/>
      <c r="FX9" s="62"/>
      <c r="FY9" s="62"/>
      <c r="FZ9" s="62"/>
      <c r="GA9" s="62"/>
      <c r="GB9" s="62"/>
      <c r="GC9" s="62"/>
      <c r="GD9" s="62"/>
      <c r="GE9" s="62"/>
      <c r="GF9" s="62"/>
      <c r="GG9" s="62"/>
      <c r="GH9" s="62"/>
      <c r="GI9" s="62"/>
      <c r="GJ9" s="62"/>
      <c r="GK9" s="62"/>
      <c r="GL9" s="62"/>
      <c r="GM9" s="62"/>
      <c r="GN9" s="62"/>
      <c r="GO9" s="62"/>
      <c r="GP9" s="62"/>
      <c r="GQ9" s="62"/>
      <c r="GR9" s="62"/>
      <c r="GS9" s="62"/>
      <c r="GT9" s="62"/>
      <c r="GU9" s="62"/>
      <c r="GV9" s="62"/>
      <c r="GW9" s="62"/>
      <c r="GX9" s="62"/>
      <c r="GY9" s="62"/>
      <c r="GZ9" s="62"/>
      <c r="HA9" s="62"/>
      <c r="HB9" s="62"/>
      <c r="HC9" s="62"/>
      <c r="HD9" s="62"/>
      <c r="HE9" s="62"/>
      <c r="HF9" s="62"/>
      <c r="HG9" s="62"/>
      <c r="HH9" s="62"/>
      <c r="HI9" s="62"/>
      <c r="HJ9" s="62"/>
      <c r="HK9" s="62"/>
      <c r="HL9" s="62"/>
      <c r="HM9" s="62"/>
      <c r="HN9" s="62"/>
      <c r="HO9" s="62"/>
      <c r="HP9" s="62"/>
      <c r="HQ9" s="62"/>
      <c r="HR9" s="62"/>
      <c r="HS9" s="62"/>
      <c r="HT9" s="62"/>
      <c r="HU9" s="62"/>
      <c r="HV9" s="62"/>
      <c r="HW9" s="62"/>
      <c r="HX9" s="62"/>
      <c r="HY9" s="62"/>
      <c r="HZ9" s="62"/>
      <c r="IA9" s="62"/>
      <c r="IB9" s="62"/>
      <c r="IC9" s="62"/>
      <c r="ID9" s="62"/>
      <c r="IE9" s="62"/>
      <c r="IF9" s="62"/>
      <c r="IG9" s="62"/>
      <c r="IH9" s="62"/>
      <c r="II9" s="62"/>
      <c r="IJ9" s="62"/>
      <c r="IK9" s="62"/>
    </row>
    <row r="10" spans="1:247" s="63" customFormat="1" ht="16.350000000000001" customHeight="1">
      <c r="A10" s="49">
        <v>2</v>
      </c>
      <c r="B10" s="49">
        <v>198</v>
      </c>
      <c r="C10" s="50" t="s">
        <v>59</v>
      </c>
      <c r="D10" s="51" t="s">
        <v>60</v>
      </c>
      <c r="E10" s="52" t="s">
        <v>61</v>
      </c>
      <c r="F10" s="53" t="s">
        <v>39</v>
      </c>
      <c r="G10" s="54">
        <f>IF(ISBLANK(H10),"",TRUNC(0.3224*((H10/$E$3)-112)^2))</f>
        <v>746</v>
      </c>
      <c r="H10" s="91">
        <v>7.3923611111111108E-4</v>
      </c>
      <c r="I10" s="92"/>
      <c r="J10" s="93" t="str">
        <f>IF(ISBLANK(H10),"",IF(H10&gt;0.00082337962962963,"",IF(H10&lt;=0.000616898148148148,"TSM",IF(H10&lt;=0.000638310185185185,"SM",IF(H10&lt;=0.000671296296296296,"KSM",IF(H10&lt;=0.000707175925925926,"I A",IF(H10&lt;=0.000753935185185185,"II A",IF(H10&lt;=0.00082337962962963,"III A"))))))))</f>
        <v>II A</v>
      </c>
      <c r="K10" s="59" t="s">
        <v>58</v>
      </c>
      <c r="L10" s="133" t="s">
        <v>192</v>
      </c>
      <c r="M10" s="71"/>
      <c r="N10" s="64"/>
      <c r="O10" s="48"/>
      <c r="P10" s="80"/>
      <c r="Q10" s="25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P10" s="62"/>
      <c r="EQ10" s="62"/>
      <c r="ER10" s="62"/>
      <c r="ES10" s="62"/>
      <c r="ET10" s="62"/>
      <c r="EU10" s="62"/>
      <c r="EV10" s="62"/>
      <c r="EW10" s="62"/>
      <c r="EX10" s="62"/>
      <c r="EY10" s="62"/>
      <c r="EZ10" s="62"/>
      <c r="FA10" s="62"/>
      <c r="FB10" s="62"/>
      <c r="FC10" s="62"/>
      <c r="FD10" s="62"/>
      <c r="FE10" s="62"/>
      <c r="FF10" s="62"/>
      <c r="FG10" s="62"/>
      <c r="FH10" s="62"/>
      <c r="FI10" s="62"/>
      <c r="FJ10" s="62"/>
      <c r="FK10" s="62"/>
      <c r="FL10" s="62"/>
      <c r="FM10" s="62"/>
      <c r="FN10" s="62"/>
      <c r="FO10" s="62"/>
      <c r="FP10" s="62"/>
      <c r="FQ10" s="62"/>
      <c r="FR10" s="62"/>
      <c r="FS10" s="62"/>
      <c r="FT10" s="62"/>
      <c r="FU10" s="62"/>
      <c r="FV10" s="62"/>
      <c r="FW10" s="62"/>
      <c r="FX10" s="62"/>
      <c r="FY10" s="62"/>
      <c r="FZ10" s="62"/>
      <c r="GA10" s="62"/>
      <c r="GB10" s="62"/>
      <c r="GC10" s="62"/>
      <c r="GD10" s="62"/>
      <c r="GE10" s="62"/>
      <c r="GF10" s="62"/>
      <c r="GG10" s="62"/>
      <c r="GH10" s="62"/>
      <c r="GI10" s="62"/>
      <c r="GJ10" s="62"/>
      <c r="GK10" s="62"/>
      <c r="GL10" s="62"/>
      <c r="GM10" s="62"/>
      <c r="GN10" s="62"/>
      <c r="GO10" s="62"/>
      <c r="GP10" s="62"/>
      <c r="GQ10" s="62"/>
      <c r="GR10" s="62"/>
      <c r="GS10" s="62"/>
      <c r="GT10" s="62"/>
      <c r="GU10" s="62"/>
      <c r="GV10" s="62"/>
      <c r="GW10" s="62"/>
      <c r="GX10" s="62"/>
      <c r="GY10" s="62"/>
      <c r="GZ10" s="62"/>
      <c r="HA10" s="62"/>
      <c r="HB10" s="62"/>
      <c r="HC10" s="62"/>
      <c r="HD10" s="62"/>
      <c r="HE10" s="62"/>
      <c r="HF10" s="62"/>
      <c r="HG10" s="62"/>
      <c r="HH10" s="62"/>
      <c r="HI10" s="62"/>
      <c r="HJ10" s="62"/>
      <c r="HK10" s="62"/>
      <c r="HL10" s="62"/>
      <c r="HM10" s="62"/>
      <c r="HN10" s="62"/>
      <c r="HO10" s="62"/>
      <c r="HP10" s="62"/>
      <c r="HQ10" s="62"/>
      <c r="HR10" s="62"/>
      <c r="HS10" s="62"/>
      <c r="HT10" s="62"/>
      <c r="HU10" s="62"/>
      <c r="HV10" s="62"/>
      <c r="HW10" s="62"/>
      <c r="HX10" s="62"/>
      <c r="HY10" s="62"/>
      <c r="HZ10" s="62"/>
      <c r="IA10" s="62"/>
      <c r="IB10" s="62"/>
      <c r="IC10" s="62"/>
      <c r="ID10" s="62"/>
      <c r="IE10" s="62"/>
      <c r="IF10" s="62"/>
      <c r="IG10" s="62"/>
      <c r="IH10" s="62"/>
      <c r="II10" s="62"/>
      <c r="IJ10" s="62"/>
      <c r="IK10" s="62"/>
    </row>
    <row r="11" spans="1:247" s="63" customFormat="1" ht="16.350000000000001" customHeight="1">
      <c r="A11" s="49">
        <v>3</v>
      </c>
      <c r="B11" s="49">
        <v>26</v>
      </c>
      <c r="C11" s="50" t="s">
        <v>75</v>
      </c>
      <c r="D11" s="51" t="s">
        <v>76</v>
      </c>
      <c r="E11" s="52" t="s">
        <v>90</v>
      </c>
      <c r="F11" s="53" t="s">
        <v>77</v>
      </c>
      <c r="G11" s="54">
        <f>IF(ISBLANK(H11),"",TRUNC(0.3224*((H11/$E$3)-112)^2))</f>
        <v>710</v>
      </c>
      <c r="H11" s="91">
        <v>7.5277777777777789E-4</v>
      </c>
      <c r="I11" s="92"/>
      <c r="J11" s="93" t="str">
        <f>IF(ISBLANK(H11),"",IF(H11&gt;0.00082337962962963,"",IF(H11&lt;=0.000616898148148148,"TSM",IF(H11&lt;=0.000638310185185185,"SM",IF(H11&lt;=0.000671296296296296,"KSM",IF(H11&lt;=0.000707175925925926,"I A",IF(H11&lt;=0.000753935185185185,"II A",IF(H11&lt;=0.00082337962962963,"III A"))))))))</f>
        <v>II A</v>
      </c>
      <c r="K11" s="59" t="s">
        <v>78</v>
      </c>
      <c r="L11" s="133" t="s">
        <v>191</v>
      </c>
      <c r="M11" s="71"/>
      <c r="N11" s="64"/>
      <c r="O11" s="48"/>
      <c r="P11" s="80"/>
      <c r="Q11" s="25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62"/>
      <c r="ED11" s="62"/>
      <c r="EE11" s="62"/>
      <c r="EF11" s="62"/>
      <c r="EG11" s="62"/>
      <c r="EH11" s="62"/>
      <c r="EI11" s="62"/>
      <c r="EJ11" s="62"/>
      <c r="EK11" s="62"/>
      <c r="EL11" s="62"/>
      <c r="EM11" s="62"/>
      <c r="EN11" s="62"/>
      <c r="EO11" s="62"/>
      <c r="EP11" s="62"/>
      <c r="EQ11" s="62"/>
      <c r="ER11" s="62"/>
      <c r="ES11" s="62"/>
      <c r="ET11" s="62"/>
      <c r="EU11" s="62"/>
      <c r="EV11" s="62"/>
      <c r="EW11" s="62"/>
      <c r="EX11" s="62"/>
      <c r="EY11" s="62"/>
      <c r="EZ11" s="62"/>
      <c r="FA11" s="62"/>
      <c r="FB11" s="62"/>
      <c r="FC11" s="62"/>
      <c r="FD11" s="62"/>
      <c r="FE11" s="62"/>
      <c r="FF11" s="62"/>
      <c r="FG11" s="62"/>
      <c r="FH11" s="62"/>
      <c r="FI11" s="62"/>
      <c r="FJ11" s="62"/>
      <c r="FK11" s="62"/>
      <c r="FL11" s="62"/>
      <c r="FM11" s="62"/>
      <c r="FN11" s="62"/>
      <c r="FO11" s="62"/>
      <c r="FP11" s="62"/>
      <c r="FQ11" s="62"/>
      <c r="FR11" s="62"/>
      <c r="FS11" s="62"/>
      <c r="FT11" s="62"/>
      <c r="FU11" s="62"/>
      <c r="FV11" s="62"/>
      <c r="FW11" s="62"/>
      <c r="FX11" s="62"/>
      <c r="FY11" s="62"/>
      <c r="FZ11" s="62"/>
      <c r="GA11" s="62"/>
      <c r="GB11" s="62"/>
      <c r="GC11" s="62"/>
      <c r="GD11" s="62"/>
      <c r="GE11" s="62"/>
      <c r="GF11" s="62"/>
      <c r="GG11" s="62"/>
      <c r="GH11" s="62"/>
      <c r="GI11" s="62"/>
      <c r="GJ11" s="62"/>
      <c r="GK11" s="62"/>
      <c r="GL11" s="62"/>
      <c r="GM11" s="62"/>
      <c r="GN11" s="62"/>
      <c r="GO11" s="62"/>
      <c r="GP11" s="62"/>
      <c r="GQ11" s="62"/>
      <c r="GR11" s="62"/>
      <c r="GS11" s="62"/>
      <c r="GT11" s="62"/>
      <c r="GU11" s="62"/>
      <c r="GV11" s="62"/>
      <c r="GW11" s="62"/>
      <c r="GX11" s="62"/>
      <c r="GY11" s="62"/>
      <c r="GZ11" s="62"/>
      <c r="HA11" s="62"/>
      <c r="HB11" s="62"/>
      <c r="HC11" s="62"/>
      <c r="HD11" s="62"/>
      <c r="HE11" s="62"/>
      <c r="HF11" s="62"/>
      <c r="HG11" s="62"/>
      <c r="HH11" s="62"/>
      <c r="HI11" s="62"/>
      <c r="HJ11" s="62"/>
      <c r="HK11" s="62"/>
      <c r="HL11" s="62"/>
      <c r="HM11" s="62"/>
      <c r="HN11" s="62"/>
      <c r="HO11" s="62"/>
      <c r="HP11" s="62"/>
      <c r="HQ11" s="62"/>
      <c r="HR11" s="62"/>
      <c r="HS11" s="62"/>
      <c r="HT11" s="62"/>
      <c r="HU11" s="62"/>
      <c r="HV11" s="62"/>
      <c r="HW11" s="62"/>
      <c r="HX11" s="62"/>
      <c r="HY11" s="62"/>
      <c r="HZ11" s="62"/>
      <c r="IA11" s="62"/>
      <c r="IB11" s="62"/>
      <c r="IC11" s="62"/>
      <c r="ID11" s="62"/>
      <c r="IE11" s="62"/>
      <c r="IF11" s="62"/>
      <c r="IG11" s="62"/>
      <c r="IH11" s="62"/>
      <c r="II11" s="62"/>
      <c r="IJ11" s="62"/>
      <c r="IK11" s="62"/>
    </row>
    <row r="12" spans="1:247" s="63" customFormat="1" ht="16.350000000000001" customHeight="1">
      <c r="A12" s="49" t="s">
        <v>183</v>
      </c>
      <c r="B12" s="49"/>
      <c r="C12" s="50" t="s">
        <v>185</v>
      </c>
      <c r="D12" s="51" t="s">
        <v>186</v>
      </c>
      <c r="E12" s="52" t="s">
        <v>193</v>
      </c>
      <c r="F12" s="53" t="s">
        <v>182</v>
      </c>
      <c r="G12" s="54" t="s">
        <v>183</v>
      </c>
      <c r="H12" s="91">
        <v>6.994212962962964E-4</v>
      </c>
      <c r="I12" s="92"/>
      <c r="J12" s="93" t="str">
        <f>IF(ISBLANK(H12),"",IF(H12&gt;0.00082337962962963,"",IF(H12&lt;=0.000616898148148148,"TSM",IF(H12&lt;=0.000638310185185185,"SM",IF(H12&lt;=0.000671296296296296,"KSM",IF(H12&lt;=0.000707175925925926,"I A",IF(H12&lt;=0.000753935185185185,"II A",IF(H12&lt;=0.00082337962962963,"III A"))))))))</f>
        <v>I A</v>
      </c>
      <c r="K12" s="59" t="s">
        <v>138</v>
      </c>
      <c r="L12" s="133" t="s">
        <v>187</v>
      </c>
      <c r="M12" s="71"/>
      <c r="N12" s="64"/>
      <c r="O12" s="48"/>
      <c r="P12" s="80"/>
      <c r="Q12" s="25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62"/>
      <c r="EO12" s="62"/>
      <c r="EP12" s="62"/>
      <c r="EQ12" s="62"/>
      <c r="ER12" s="62"/>
      <c r="ES12" s="62"/>
      <c r="ET12" s="62"/>
      <c r="EU12" s="62"/>
      <c r="EV12" s="62"/>
      <c r="EW12" s="62"/>
      <c r="EX12" s="62"/>
      <c r="EY12" s="62"/>
      <c r="EZ12" s="62"/>
      <c r="FA12" s="62"/>
      <c r="FB12" s="62"/>
      <c r="FC12" s="62"/>
      <c r="FD12" s="62"/>
      <c r="FE12" s="62"/>
      <c r="FF12" s="62"/>
      <c r="FG12" s="62"/>
      <c r="FH12" s="62"/>
      <c r="FI12" s="62"/>
      <c r="FJ12" s="62"/>
      <c r="FK12" s="62"/>
      <c r="FL12" s="62"/>
      <c r="FM12" s="62"/>
      <c r="FN12" s="62"/>
      <c r="FO12" s="62"/>
      <c r="FP12" s="62"/>
      <c r="FQ12" s="62"/>
      <c r="FR12" s="62"/>
      <c r="FS12" s="62"/>
      <c r="FT12" s="62"/>
      <c r="FU12" s="62"/>
      <c r="FV12" s="62"/>
      <c r="FW12" s="62"/>
      <c r="FX12" s="62"/>
      <c r="FY12" s="62"/>
      <c r="FZ12" s="62"/>
      <c r="GA12" s="62"/>
      <c r="GB12" s="62"/>
      <c r="GC12" s="62"/>
      <c r="GD12" s="62"/>
      <c r="GE12" s="62"/>
      <c r="GF12" s="62"/>
      <c r="GG12" s="62"/>
      <c r="GH12" s="62"/>
      <c r="GI12" s="62"/>
      <c r="GJ12" s="62"/>
      <c r="GK12" s="62"/>
      <c r="GL12" s="62"/>
      <c r="GM12" s="62"/>
      <c r="GN12" s="62"/>
      <c r="GO12" s="62"/>
      <c r="GP12" s="62"/>
      <c r="GQ12" s="62"/>
      <c r="GR12" s="62"/>
      <c r="GS12" s="62"/>
      <c r="GT12" s="62"/>
      <c r="GU12" s="62"/>
      <c r="GV12" s="62"/>
      <c r="GW12" s="62"/>
      <c r="GX12" s="62"/>
      <c r="GY12" s="62"/>
      <c r="GZ12" s="62"/>
      <c r="HA12" s="62"/>
      <c r="HB12" s="62"/>
      <c r="HC12" s="62"/>
      <c r="HD12" s="62"/>
      <c r="HE12" s="62"/>
      <c r="HF12" s="62"/>
      <c r="HG12" s="62"/>
      <c r="HH12" s="62"/>
      <c r="HI12" s="62"/>
      <c r="HJ12" s="62"/>
      <c r="HK12" s="62"/>
      <c r="HL12" s="62"/>
      <c r="HM12" s="62"/>
      <c r="HN12" s="62"/>
      <c r="HO12" s="62"/>
      <c r="HP12" s="62"/>
      <c r="HQ12" s="62"/>
      <c r="HR12" s="62"/>
      <c r="HS12" s="62"/>
      <c r="HT12" s="62"/>
      <c r="HU12" s="62"/>
      <c r="HV12" s="62"/>
      <c r="HW12" s="62"/>
      <c r="HX12" s="62"/>
      <c r="HY12" s="62"/>
      <c r="HZ12" s="62"/>
      <c r="IA12" s="62"/>
      <c r="IB12" s="62"/>
      <c r="IC12" s="62"/>
      <c r="ID12" s="62"/>
      <c r="IE12" s="62"/>
      <c r="IF12" s="62"/>
      <c r="IG12" s="62"/>
      <c r="IH12" s="62"/>
      <c r="II12" s="62"/>
      <c r="IJ12" s="62"/>
      <c r="IK12" s="62"/>
    </row>
    <row r="13" spans="1:247">
      <c r="L13" s="64"/>
    </row>
  </sheetData>
  <sortState ref="A9:IM12">
    <sortCondition ref="H9:H12"/>
  </sortState>
  <printOptions horizontalCentered="1"/>
  <pageMargins left="0.39370078740157483" right="0.39370078740157483" top="0.39370078740157483" bottom="0.39370078740157483" header="0.51181102362204722" footer="0.51181102362204722"/>
  <pageSetup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A1:IE12"/>
  <sheetViews>
    <sheetView zoomScaleNormal="100" workbookViewId="0">
      <selection activeCell="A2" sqref="A2"/>
    </sheetView>
  </sheetViews>
  <sheetFormatPr defaultColWidth="9.140625" defaultRowHeight="12.75"/>
  <cols>
    <col min="1" max="1" width="5.42578125" style="25" customWidth="1"/>
    <col min="2" max="2" width="5" style="25" customWidth="1"/>
    <col min="3" max="3" width="10.28515625" style="25" customWidth="1"/>
    <col min="4" max="4" width="18.28515625" style="25" customWidth="1"/>
    <col min="5" max="5" width="9.5703125" style="64" customWidth="1"/>
    <col min="6" max="6" width="12.5703125" style="65" customWidth="1"/>
    <col min="7" max="7" width="5" style="29" bestFit="1" customWidth="1"/>
    <col min="8" max="8" width="9" style="6" customWidth="1"/>
    <col min="9" max="9" width="4.140625" style="7" hidden="1" customWidth="1"/>
    <col min="10" max="10" width="5.140625" style="30" customWidth="1"/>
    <col min="11" max="11" width="28.28515625" style="25" customWidth="1"/>
    <col min="12" max="12" width="6.85546875" style="24" hidden="1" customWidth="1"/>
    <col min="13" max="13" width="4.42578125" style="25" hidden="1" customWidth="1"/>
    <col min="14" max="14" width="7.140625" style="24" customWidth="1"/>
    <col min="15" max="15" width="7.140625" style="25" customWidth="1"/>
    <col min="16" max="238" width="9.140625" style="25"/>
    <col min="239" max="16384" width="9.140625" style="11"/>
  </cols>
  <sheetData>
    <row r="1" spans="1:239" s="2" customFormat="1" ht="18.75">
      <c r="A1" s="1" t="s">
        <v>44</v>
      </c>
      <c r="E1" s="3"/>
      <c r="F1" s="4"/>
      <c r="G1" s="5"/>
      <c r="H1" s="6"/>
      <c r="I1" s="7"/>
      <c r="J1" s="8"/>
      <c r="L1" s="9"/>
      <c r="N1" s="24"/>
      <c r="IE1" s="11"/>
    </row>
    <row r="2" spans="1:239" s="2" customFormat="1" ht="13.5" customHeight="1">
      <c r="A2" s="12"/>
      <c r="E2" s="3"/>
      <c r="F2" s="4"/>
      <c r="G2" s="5"/>
      <c r="H2" s="6"/>
      <c r="I2" s="7"/>
      <c r="J2" s="8"/>
      <c r="K2" s="13" t="s">
        <v>30</v>
      </c>
      <c r="L2" s="9"/>
      <c r="N2" s="24"/>
      <c r="IE2" s="11"/>
    </row>
    <row r="3" spans="1:239" s="14" customFormat="1" ht="4.5" customHeight="1">
      <c r="C3" s="15"/>
      <c r="E3" s="75">
        <v>1.1574074074074073E-5</v>
      </c>
      <c r="F3" s="17"/>
      <c r="G3" s="18"/>
      <c r="H3" s="19"/>
      <c r="I3" s="20"/>
      <c r="J3" s="22"/>
      <c r="K3" s="23"/>
      <c r="L3" s="24"/>
      <c r="N3" s="24"/>
    </row>
    <row r="4" spans="1:239" ht="15.75">
      <c r="C4" s="26" t="s">
        <v>19</v>
      </c>
      <c r="E4" s="27"/>
      <c r="F4" s="28"/>
      <c r="K4" s="31" t="s">
        <v>42</v>
      </c>
    </row>
    <row r="5" spans="1:239" s="14" customFormat="1" ht="4.5" customHeight="1">
      <c r="C5" s="15"/>
      <c r="E5" s="16"/>
      <c r="F5" s="17"/>
      <c r="G5" s="18"/>
      <c r="H5" s="19"/>
      <c r="I5" s="20"/>
      <c r="J5" s="22"/>
      <c r="K5" s="23"/>
      <c r="L5" s="24"/>
      <c r="N5" s="24"/>
    </row>
    <row r="6" spans="1:239" s="14" customFormat="1" ht="12.75" customHeight="1">
      <c r="C6" s="25"/>
      <c r="D6" s="32"/>
      <c r="E6" s="33"/>
      <c r="F6" s="34"/>
      <c r="G6" s="18"/>
      <c r="H6" s="19"/>
      <c r="I6" s="20"/>
      <c r="J6" s="22"/>
      <c r="K6" s="23"/>
      <c r="L6" s="24"/>
      <c r="N6" s="24"/>
    </row>
    <row r="7" spans="1:239" s="14" customFormat="1" ht="6" customHeight="1">
      <c r="E7" s="36"/>
      <c r="F7" s="37"/>
      <c r="G7" s="18"/>
      <c r="H7" s="38"/>
      <c r="I7" s="20"/>
      <c r="J7" s="22"/>
      <c r="K7" s="23"/>
      <c r="L7" s="24"/>
      <c r="N7" s="24"/>
    </row>
    <row r="8" spans="1:239" ht="11.25" customHeight="1">
      <c r="A8" s="39" t="s">
        <v>196</v>
      </c>
      <c r="B8" s="39" t="s">
        <v>2</v>
      </c>
      <c r="C8" s="40" t="s">
        <v>3</v>
      </c>
      <c r="D8" s="41" t="s">
        <v>4</v>
      </c>
      <c r="E8" s="42" t="s">
        <v>5</v>
      </c>
      <c r="F8" s="89" t="s">
        <v>6</v>
      </c>
      <c r="G8" s="44" t="s">
        <v>7</v>
      </c>
      <c r="H8" s="45" t="s">
        <v>17</v>
      </c>
      <c r="I8" s="46" t="s">
        <v>9</v>
      </c>
      <c r="J8" s="47" t="s">
        <v>11</v>
      </c>
      <c r="K8" s="39" t="s">
        <v>12</v>
      </c>
      <c r="L8" s="95" t="s">
        <v>13</v>
      </c>
      <c r="M8" s="24" t="s">
        <v>14</v>
      </c>
      <c r="N8" s="48"/>
    </row>
    <row r="9" spans="1:239" s="63" customFormat="1" ht="16.350000000000001" customHeight="1">
      <c r="A9" s="49">
        <v>1</v>
      </c>
      <c r="B9" s="96">
        <v>56</v>
      </c>
      <c r="C9" s="50" t="s">
        <v>118</v>
      </c>
      <c r="D9" s="51" t="s">
        <v>119</v>
      </c>
      <c r="E9" s="52" t="s">
        <v>120</v>
      </c>
      <c r="F9" s="53" t="s">
        <v>77</v>
      </c>
      <c r="G9" s="54">
        <f>IF(ISBLANK(H9),"",TRUNC(0.981*((H9/$E$3)-80.6)^2))</f>
        <v>659</v>
      </c>
      <c r="H9" s="97">
        <v>6.3287037037037034E-4</v>
      </c>
      <c r="I9" s="92"/>
      <c r="J9" s="98" t="str">
        <f>IF(ISBLANK(H9),"",IF(H9&gt;0.000706018518518518,"",IF(H9&lt;=0.000541666666666667,"TSM",IF(H9&lt;=0.000561342592592593,"SM",IF(H9&lt;=0.000581018518518519,"KSM",IF(H9&lt;=0.000607638888888889,"I A",IF(H9&lt;=0.000648148148148148,"II A",IF(H9&lt;=0.000706018518518518,"III A"))))))))</f>
        <v>II A</v>
      </c>
      <c r="K9" s="59" t="s">
        <v>81</v>
      </c>
      <c r="L9" s="95" t="s">
        <v>190</v>
      </c>
      <c r="M9" s="71"/>
      <c r="N9" s="71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62"/>
      <c r="FN9" s="62"/>
      <c r="FO9" s="62"/>
      <c r="FP9" s="62"/>
      <c r="FQ9" s="62"/>
      <c r="FR9" s="62"/>
      <c r="FS9" s="62"/>
      <c r="FT9" s="62"/>
      <c r="FU9" s="62"/>
      <c r="FV9" s="62"/>
      <c r="FW9" s="62"/>
      <c r="FX9" s="62"/>
      <c r="FY9" s="62"/>
      <c r="FZ9" s="62"/>
      <c r="GA9" s="62"/>
      <c r="GB9" s="62"/>
      <c r="GC9" s="62"/>
      <c r="GD9" s="62"/>
      <c r="GE9" s="62"/>
      <c r="GF9" s="62"/>
      <c r="GG9" s="62"/>
      <c r="GH9" s="62"/>
      <c r="GI9" s="62"/>
      <c r="GJ9" s="62"/>
      <c r="GK9" s="62"/>
      <c r="GL9" s="62"/>
      <c r="GM9" s="62"/>
      <c r="GN9" s="62"/>
      <c r="GO9" s="62"/>
      <c r="GP9" s="62"/>
      <c r="GQ9" s="62"/>
      <c r="GR9" s="62"/>
      <c r="GS9" s="62"/>
      <c r="GT9" s="62"/>
      <c r="GU9" s="62"/>
      <c r="GV9" s="62"/>
      <c r="GW9" s="62"/>
      <c r="GX9" s="62"/>
      <c r="GY9" s="62"/>
      <c r="GZ9" s="62"/>
      <c r="HA9" s="62"/>
      <c r="HB9" s="62"/>
      <c r="HC9" s="62"/>
      <c r="HD9" s="62"/>
      <c r="HE9" s="62"/>
      <c r="HF9" s="62"/>
      <c r="HG9" s="62"/>
      <c r="HH9" s="62"/>
      <c r="HI9" s="62"/>
      <c r="HJ9" s="62"/>
      <c r="HK9" s="62"/>
      <c r="HL9" s="62"/>
      <c r="HM9" s="62"/>
      <c r="HN9" s="62"/>
      <c r="HO9" s="62"/>
      <c r="HP9" s="62"/>
      <c r="HQ9" s="62"/>
      <c r="HR9" s="62"/>
      <c r="HS9" s="62"/>
      <c r="HT9" s="62"/>
      <c r="HU9" s="62"/>
      <c r="HV9" s="62"/>
      <c r="HW9" s="62"/>
      <c r="HX9" s="62"/>
      <c r="HY9" s="62"/>
      <c r="HZ9" s="62"/>
      <c r="IA9" s="62"/>
      <c r="IB9" s="62"/>
      <c r="IC9" s="62"/>
      <c r="ID9" s="62"/>
      <c r="IE9" s="62"/>
    </row>
    <row r="10" spans="1:239" s="63" customFormat="1" ht="16.350000000000001" customHeight="1">
      <c r="A10" s="49">
        <v>2</v>
      </c>
      <c r="B10" s="96">
        <v>192</v>
      </c>
      <c r="C10" s="50" t="s">
        <v>132</v>
      </c>
      <c r="D10" s="51" t="s">
        <v>133</v>
      </c>
      <c r="E10" s="52" t="s">
        <v>134</v>
      </c>
      <c r="F10" s="53" t="s">
        <v>39</v>
      </c>
      <c r="G10" s="54">
        <f>IF(ISBLANK(H10),"",TRUNC(0.981*((H10/$E$3)-80.6)^2))</f>
        <v>575</v>
      </c>
      <c r="H10" s="97">
        <v>6.5243055555555551E-4</v>
      </c>
      <c r="I10" s="92"/>
      <c r="J10" s="98" t="str">
        <f>IF(ISBLANK(H10),"",IF(H10&gt;0.000706018518518518,"",IF(H10&lt;=0.000541666666666667,"TSM",IF(H10&lt;=0.000561342592592593,"SM",IF(H10&lt;=0.000581018518518519,"KSM",IF(H10&lt;=0.000607638888888889,"I A",IF(H10&lt;=0.000648148148148148,"II A",IF(H10&lt;=0.000706018518518518,"III A"))))))))</f>
        <v>III A</v>
      </c>
      <c r="K10" s="59" t="s">
        <v>65</v>
      </c>
      <c r="L10" s="95">
        <v>55.93</v>
      </c>
      <c r="M10" s="71"/>
      <c r="N10" s="71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P10" s="62"/>
      <c r="EQ10" s="62"/>
      <c r="ER10" s="62"/>
      <c r="ES10" s="62"/>
      <c r="ET10" s="62"/>
      <c r="EU10" s="62"/>
      <c r="EV10" s="62"/>
      <c r="EW10" s="62"/>
      <c r="EX10" s="62"/>
      <c r="EY10" s="62"/>
      <c r="EZ10" s="62"/>
      <c r="FA10" s="62"/>
      <c r="FB10" s="62"/>
      <c r="FC10" s="62"/>
      <c r="FD10" s="62"/>
      <c r="FE10" s="62"/>
      <c r="FF10" s="62"/>
      <c r="FG10" s="62"/>
      <c r="FH10" s="62"/>
      <c r="FI10" s="62"/>
      <c r="FJ10" s="62"/>
      <c r="FK10" s="62"/>
      <c r="FL10" s="62"/>
      <c r="FM10" s="62"/>
      <c r="FN10" s="62"/>
      <c r="FO10" s="62"/>
      <c r="FP10" s="62"/>
      <c r="FQ10" s="62"/>
      <c r="FR10" s="62"/>
      <c r="FS10" s="62"/>
      <c r="FT10" s="62"/>
      <c r="FU10" s="62"/>
      <c r="FV10" s="62"/>
      <c r="FW10" s="62"/>
      <c r="FX10" s="62"/>
      <c r="FY10" s="62"/>
      <c r="FZ10" s="62"/>
      <c r="GA10" s="62"/>
      <c r="GB10" s="62"/>
      <c r="GC10" s="62"/>
      <c r="GD10" s="62"/>
      <c r="GE10" s="62"/>
      <c r="GF10" s="62"/>
      <c r="GG10" s="62"/>
      <c r="GH10" s="62"/>
      <c r="GI10" s="62"/>
      <c r="GJ10" s="62"/>
      <c r="GK10" s="62"/>
      <c r="GL10" s="62"/>
      <c r="GM10" s="62"/>
      <c r="GN10" s="62"/>
      <c r="GO10" s="62"/>
      <c r="GP10" s="62"/>
      <c r="GQ10" s="62"/>
      <c r="GR10" s="62"/>
      <c r="GS10" s="62"/>
      <c r="GT10" s="62"/>
      <c r="GU10" s="62"/>
      <c r="GV10" s="62"/>
      <c r="GW10" s="62"/>
      <c r="GX10" s="62"/>
      <c r="GY10" s="62"/>
      <c r="GZ10" s="62"/>
      <c r="HA10" s="62"/>
      <c r="HB10" s="62"/>
      <c r="HC10" s="62"/>
      <c r="HD10" s="62"/>
      <c r="HE10" s="62"/>
      <c r="HF10" s="62"/>
      <c r="HG10" s="62"/>
      <c r="HH10" s="62"/>
      <c r="HI10" s="62"/>
      <c r="HJ10" s="62"/>
      <c r="HK10" s="62"/>
      <c r="HL10" s="62"/>
      <c r="HM10" s="62"/>
      <c r="HN10" s="62"/>
      <c r="HO10" s="62"/>
      <c r="HP10" s="62"/>
      <c r="HQ10" s="62"/>
      <c r="HR10" s="62"/>
      <c r="HS10" s="62"/>
      <c r="HT10" s="62"/>
      <c r="HU10" s="62"/>
      <c r="HV10" s="62"/>
      <c r="HW10" s="62"/>
      <c r="HX10" s="62"/>
      <c r="HY10" s="62"/>
      <c r="HZ10" s="62"/>
      <c r="IA10" s="62"/>
      <c r="IB10" s="62"/>
      <c r="IC10" s="62"/>
      <c r="ID10" s="62"/>
      <c r="IE10" s="62"/>
    </row>
    <row r="11" spans="1:239" s="63" customFormat="1" ht="16.350000000000001" customHeight="1">
      <c r="A11" s="49"/>
      <c r="B11" s="96">
        <v>171</v>
      </c>
      <c r="C11" s="50" t="s">
        <v>115</v>
      </c>
      <c r="D11" s="51" t="s">
        <v>116</v>
      </c>
      <c r="E11" s="52" t="s">
        <v>117</v>
      </c>
      <c r="F11" s="53" t="s">
        <v>68</v>
      </c>
      <c r="G11" s="54"/>
      <c r="H11" s="97" t="s">
        <v>199</v>
      </c>
      <c r="I11" s="92"/>
      <c r="J11" s="98" t="str">
        <f>IF(ISBLANK(H11),"",IF(H11&gt;0.000706018518518518,"",IF(H11&lt;=0.000541666666666667,"TSM",IF(H11&lt;=0.000561342592592593,"SM",IF(H11&lt;=0.000581018518518519,"KSM",IF(H11&lt;=0.000607638888888889,"I A",IF(H11&lt;=0.000648148148148148,"II A",IF(H11&lt;=0.000706018518518518,"III A"))))))))</f>
        <v/>
      </c>
      <c r="K11" s="59" t="s">
        <v>130</v>
      </c>
      <c r="L11" s="95" t="s">
        <v>189</v>
      </c>
      <c r="M11" s="71"/>
      <c r="N11" s="71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62"/>
      <c r="ED11" s="62"/>
      <c r="EE11" s="62"/>
      <c r="EF11" s="62"/>
      <c r="EG11" s="62"/>
      <c r="EH11" s="62"/>
      <c r="EI11" s="62"/>
      <c r="EJ11" s="62"/>
      <c r="EK11" s="62"/>
      <c r="EL11" s="62"/>
      <c r="EM11" s="62"/>
      <c r="EN11" s="62"/>
      <c r="EO11" s="62"/>
      <c r="EP11" s="62"/>
      <c r="EQ11" s="62"/>
      <c r="ER11" s="62"/>
      <c r="ES11" s="62"/>
      <c r="ET11" s="62"/>
      <c r="EU11" s="62"/>
      <c r="EV11" s="62"/>
      <c r="EW11" s="62"/>
      <c r="EX11" s="62"/>
      <c r="EY11" s="62"/>
      <c r="EZ11" s="62"/>
      <c r="FA11" s="62"/>
      <c r="FB11" s="62"/>
      <c r="FC11" s="62"/>
      <c r="FD11" s="62"/>
      <c r="FE11" s="62"/>
      <c r="FF11" s="62"/>
      <c r="FG11" s="62"/>
      <c r="FH11" s="62"/>
      <c r="FI11" s="62"/>
      <c r="FJ11" s="62"/>
      <c r="FK11" s="62"/>
      <c r="FL11" s="62"/>
      <c r="FM11" s="62"/>
      <c r="FN11" s="62"/>
      <c r="FO11" s="62"/>
      <c r="FP11" s="62"/>
      <c r="FQ11" s="62"/>
      <c r="FR11" s="62"/>
      <c r="FS11" s="62"/>
      <c r="FT11" s="62"/>
      <c r="FU11" s="62"/>
      <c r="FV11" s="62"/>
      <c r="FW11" s="62"/>
      <c r="FX11" s="62"/>
      <c r="FY11" s="62"/>
      <c r="FZ11" s="62"/>
      <c r="GA11" s="62"/>
      <c r="GB11" s="62"/>
      <c r="GC11" s="62"/>
      <c r="GD11" s="62"/>
      <c r="GE11" s="62"/>
      <c r="GF11" s="62"/>
      <c r="GG11" s="62"/>
      <c r="GH11" s="62"/>
      <c r="GI11" s="62"/>
      <c r="GJ11" s="62"/>
      <c r="GK11" s="62"/>
      <c r="GL11" s="62"/>
      <c r="GM11" s="62"/>
      <c r="GN11" s="62"/>
      <c r="GO11" s="62"/>
      <c r="GP11" s="62"/>
      <c r="GQ11" s="62"/>
      <c r="GR11" s="62"/>
      <c r="GS11" s="62"/>
      <c r="GT11" s="62"/>
      <c r="GU11" s="62"/>
      <c r="GV11" s="62"/>
      <c r="GW11" s="62"/>
      <c r="GX11" s="62"/>
      <c r="GY11" s="62"/>
      <c r="GZ11" s="62"/>
      <c r="HA11" s="62"/>
      <c r="HB11" s="62"/>
      <c r="HC11" s="62"/>
      <c r="HD11" s="62"/>
      <c r="HE11" s="62"/>
      <c r="HF11" s="62"/>
      <c r="HG11" s="62"/>
      <c r="HH11" s="62"/>
      <c r="HI11" s="62"/>
      <c r="HJ11" s="62"/>
      <c r="HK11" s="62"/>
      <c r="HL11" s="62"/>
      <c r="HM11" s="62"/>
      <c r="HN11" s="62"/>
      <c r="HO11" s="62"/>
      <c r="HP11" s="62"/>
      <c r="HQ11" s="62"/>
      <c r="HR11" s="62"/>
      <c r="HS11" s="62"/>
      <c r="HT11" s="62"/>
      <c r="HU11" s="62"/>
      <c r="HV11" s="62"/>
      <c r="HW11" s="62"/>
      <c r="HX11" s="62"/>
      <c r="HY11" s="62"/>
      <c r="HZ11" s="62"/>
      <c r="IA11" s="62"/>
      <c r="IB11" s="62"/>
      <c r="IC11" s="62"/>
      <c r="ID11" s="62"/>
      <c r="IE11" s="62"/>
    </row>
    <row r="12" spans="1:239" s="63" customFormat="1" ht="16.350000000000001" customHeight="1">
      <c r="A12" s="49"/>
      <c r="B12" s="96">
        <v>172</v>
      </c>
      <c r="C12" s="50" t="s">
        <v>112</v>
      </c>
      <c r="D12" s="51" t="s">
        <v>113</v>
      </c>
      <c r="E12" s="52" t="s">
        <v>114</v>
      </c>
      <c r="F12" s="53" t="s">
        <v>68</v>
      </c>
      <c r="G12" s="54"/>
      <c r="H12" s="97" t="s">
        <v>199</v>
      </c>
      <c r="I12" s="92"/>
      <c r="J12" s="98" t="str">
        <f>IF(ISBLANK(H12),"",IF(H12&gt;0.000706018518518518,"",IF(H12&lt;=0.000541666666666667,"TSM",IF(H12&lt;=0.000561342592592593,"SM",IF(H12&lt;=0.000581018518518519,"KSM",IF(H12&lt;=0.000607638888888889,"I A",IF(H12&lt;=0.000648148148148148,"II A",IF(H12&lt;=0.000706018518518518,"III A"))))))))</f>
        <v/>
      </c>
      <c r="K12" s="59" t="s">
        <v>129</v>
      </c>
      <c r="L12" s="95"/>
      <c r="M12" s="71"/>
      <c r="N12" s="71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62"/>
      <c r="EO12" s="62"/>
      <c r="EP12" s="62"/>
      <c r="EQ12" s="62"/>
      <c r="ER12" s="62"/>
      <c r="ES12" s="62"/>
      <c r="ET12" s="62"/>
      <c r="EU12" s="62"/>
      <c r="EV12" s="62"/>
      <c r="EW12" s="62"/>
      <c r="EX12" s="62"/>
      <c r="EY12" s="62"/>
      <c r="EZ12" s="62"/>
      <c r="FA12" s="62"/>
      <c r="FB12" s="62"/>
      <c r="FC12" s="62"/>
      <c r="FD12" s="62"/>
      <c r="FE12" s="62"/>
      <c r="FF12" s="62"/>
      <c r="FG12" s="62"/>
      <c r="FH12" s="62"/>
      <c r="FI12" s="62"/>
      <c r="FJ12" s="62"/>
      <c r="FK12" s="62"/>
      <c r="FL12" s="62"/>
      <c r="FM12" s="62"/>
      <c r="FN12" s="62"/>
      <c r="FO12" s="62"/>
      <c r="FP12" s="62"/>
      <c r="FQ12" s="62"/>
      <c r="FR12" s="62"/>
      <c r="FS12" s="62"/>
      <c r="FT12" s="62"/>
      <c r="FU12" s="62"/>
      <c r="FV12" s="62"/>
      <c r="FW12" s="62"/>
      <c r="FX12" s="62"/>
      <c r="FY12" s="62"/>
      <c r="FZ12" s="62"/>
      <c r="GA12" s="62"/>
      <c r="GB12" s="62"/>
      <c r="GC12" s="62"/>
      <c r="GD12" s="62"/>
      <c r="GE12" s="62"/>
      <c r="GF12" s="62"/>
      <c r="GG12" s="62"/>
      <c r="GH12" s="62"/>
      <c r="GI12" s="62"/>
      <c r="GJ12" s="62"/>
      <c r="GK12" s="62"/>
      <c r="GL12" s="62"/>
      <c r="GM12" s="62"/>
      <c r="GN12" s="62"/>
      <c r="GO12" s="62"/>
      <c r="GP12" s="62"/>
      <c r="GQ12" s="62"/>
      <c r="GR12" s="62"/>
      <c r="GS12" s="62"/>
      <c r="GT12" s="62"/>
      <c r="GU12" s="62"/>
      <c r="GV12" s="62"/>
      <c r="GW12" s="62"/>
      <c r="GX12" s="62"/>
      <c r="GY12" s="62"/>
      <c r="GZ12" s="62"/>
      <c r="HA12" s="62"/>
      <c r="HB12" s="62"/>
      <c r="HC12" s="62"/>
      <c r="HD12" s="62"/>
      <c r="HE12" s="62"/>
      <c r="HF12" s="62"/>
      <c r="HG12" s="62"/>
      <c r="HH12" s="62"/>
      <c r="HI12" s="62"/>
      <c r="HJ12" s="62"/>
      <c r="HK12" s="62"/>
      <c r="HL12" s="62"/>
      <c r="HM12" s="62"/>
      <c r="HN12" s="62"/>
      <c r="HO12" s="62"/>
      <c r="HP12" s="62"/>
      <c r="HQ12" s="62"/>
      <c r="HR12" s="62"/>
      <c r="HS12" s="62"/>
      <c r="HT12" s="62"/>
      <c r="HU12" s="62"/>
      <c r="HV12" s="62"/>
      <c r="HW12" s="62"/>
      <c r="HX12" s="62"/>
      <c r="HY12" s="62"/>
      <c r="HZ12" s="62"/>
      <c r="IA12" s="62"/>
      <c r="IB12" s="62"/>
      <c r="IC12" s="62"/>
      <c r="ID12" s="62"/>
      <c r="IE12" s="62"/>
    </row>
  </sheetData>
  <sortState ref="A11:IE12">
    <sortCondition ref="A11"/>
  </sortState>
  <printOptions horizontalCentered="1"/>
  <pageMargins left="0.39370078740157483" right="0.39370078740157483" top="0.39370078740157483" bottom="0.39370078740157483" header="0.51181102362204722" footer="0.51181102362204722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IL10"/>
  <sheetViews>
    <sheetView zoomScaleNormal="100" workbookViewId="0">
      <selection activeCell="A2" sqref="A2"/>
    </sheetView>
  </sheetViews>
  <sheetFormatPr defaultColWidth="9.140625" defaultRowHeight="12.75"/>
  <cols>
    <col min="1" max="1" width="5.42578125" style="25" customWidth="1"/>
    <col min="2" max="2" width="5" style="25" customWidth="1"/>
    <col min="3" max="3" width="10.28515625" style="25" customWidth="1"/>
    <col min="4" max="4" width="18.28515625" style="25" customWidth="1"/>
    <col min="5" max="5" width="9.5703125" style="94" customWidth="1"/>
    <col min="6" max="6" width="10.85546875" style="65" customWidth="1"/>
    <col min="7" max="7" width="5" style="29" bestFit="1" customWidth="1"/>
    <col min="8" max="8" width="9" style="72" bestFit="1" customWidth="1"/>
    <col min="9" max="9" width="5.140625" style="30" customWidth="1"/>
    <col min="10" max="10" width="24.5703125" style="25" customWidth="1"/>
    <col min="11" max="11" width="6.28515625" style="80" hidden="1" customWidth="1"/>
    <col min="12" max="12" width="6.28515625" style="80" customWidth="1"/>
    <col min="13" max="245" width="9.140625" style="25"/>
    <col min="246" max="16384" width="9.140625" style="11"/>
  </cols>
  <sheetData>
    <row r="1" spans="1:246" s="2" customFormat="1" ht="18.75">
      <c r="A1" s="1" t="s">
        <v>44</v>
      </c>
      <c r="E1" s="8"/>
      <c r="F1" s="4"/>
      <c r="G1" s="5"/>
      <c r="H1" s="72"/>
      <c r="I1" s="8"/>
      <c r="K1" s="74"/>
      <c r="L1" s="74"/>
      <c r="IL1" s="11"/>
    </row>
    <row r="2" spans="1:246" s="2" customFormat="1" ht="13.5" customHeight="1">
      <c r="A2" s="12"/>
      <c r="E2" s="8"/>
      <c r="F2" s="4"/>
      <c r="G2" s="5"/>
      <c r="H2" s="72"/>
      <c r="I2" s="8"/>
      <c r="J2" s="13" t="s">
        <v>30</v>
      </c>
      <c r="K2" s="74"/>
      <c r="L2" s="74"/>
      <c r="IL2" s="11"/>
    </row>
    <row r="3" spans="1:246" s="14" customFormat="1" ht="4.5" customHeight="1">
      <c r="C3" s="15"/>
      <c r="E3" s="99">
        <v>1.1574074074074073E-5</v>
      </c>
      <c r="F3" s="17"/>
      <c r="G3" s="18"/>
      <c r="H3" s="76"/>
      <c r="I3" s="22"/>
      <c r="J3" s="23"/>
      <c r="K3" s="78"/>
      <c r="L3" s="78"/>
    </row>
    <row r="4" spans="1:246" ht="15.75">
      <c r="C4" s="26" t="s">
        <v>20</v>
      </c>
      <c r="E4" s="79"/>
      <c r="F4" s="28"/>
      <c r="J4" s="31" t="s">
        <v>42</v>
      </c>
      <c r="K4" s="100"/>
    </row>
    <row r="5" spans="1:246" s="14" customFormat="1" ht="4.5" customHeight="1">
      <c r="C5" s="15"/>
      <c r="E5" s="81"/>
      <c r="F5" s="17"/>
      <c r="G5" s="18"/>
      <c r="H5" s="76"/>
      <c r="I5" s="22"/>
      <c r="J5" s="23"/>
      <c r="K5" s="78"/>
      <c r="L5" s="78"/>
    </row>
    <row r="6" spans="1:246" s="14" customFormat="1" ht="12.75" customHeight="1">
      <c r="C6" s="25"/>
      <c r="D6" s="32"/>
      <c r="E6" s="82"/>
      <c r="F6" s="34"/>
      <c r="G6" s="18"/>
      <c r="H6" s="76"/>
      <c r="I6" s="22"/>
      <c r="J6" s="23"/>
      <c r="K6" s="78"/>
      <c r="L6" s="78"/>
    </row>
    <row r="7" spans="1:246" s="14" customFormat="1" ht="6" customHeight="1">
      <c r="E7" s="83"/>
      <c r="F7" s="37"/>
      <c r="G7" s="18"/>
      <c r="H7" s="84"/>
      <c r="I7" s="22"/>
      <c r="J7" s="23"/>
      <c r="K7" s="78"/>
      <c r="L7" s="78"/>
    </row>
    <row r="8" spans="1:246" ht="11.25" customHeight="1">
      <c r="A8" s="39" t="s">
        <v>196</v>
      </c>
      <c r="B8" s="39" t="s">
        <v>2</v>
      </c>
      <c r="C8" s="40" t="s">
        <v>3</v>
      </c>
      <c r="D8" s="41" t="s">
        <v>4</v>
      </c>
      <c r="E8" s="42" t="s">
        <v>5</v>
      </c>
      <c r="F8" s="89" t="s">
        <v>6</v>
      </c>
      <c r="G8" s="44" t="s">
        <v>7</v>
      </c>
      <c r="H8" s="90" t="s">
        <v>17</v>
      </c>
      <c r="I8" s="47" t="s">
        <v>11</v>
      </c>
      <c r="J8" s="39" t="s">
        <v>12</v>
      </c>
      <c r="K8" s="80" t="s">
        <v>13</v>
      </c>
    </row>
    <row r="9" spans="1:246" ht="16.350000000000001" customHeight="1">
      <c r="A9" s="101">
        <v>1</v>
      </c>
      <c r="B9" s="49">
        <v>149</v>
      </c>
      <c r="C9" s="50" t="s">
        <v>135</v>
      </c>
      <c r="D9" s="51" t="s">
        <v>136</v>
      </c>
      <c r="E9" s="52" t="s">
        <v>137</v>
      </c>
      <c r="F9" s="53" t="s">
        <v>28</v>
      </c>
      <c r="G9" s="54">
        <f t="shared" ref="G9" si="0">IF(ISBLANK(H9),"",TRUNC(0.0572*((H9/$E$3)-264)^2))</f>
        <v>779</v>
      </c>
      <c r="H9" s="102">
        <v>1.7040509259259259E-3</v>
      </c>
      <c r="I9" s="93" t="str">
        <f t="shared" ref="I9:I10" si="1">IF(ISBLANK(H9),"",IF(H9&gt;0.00202546296296296,"",IF(H9&lt;=0.00143518518518519,"TSM",IF(H9&lt;=0.00148148148148148,"SM",IF(H9&lt;=0.0015625,"KSM",IF(H9&lt;=0.00166666666666667,"I A",IF(H9&lt;=0.00181712962962963,"II A",IF(H9&lt;=0.00202546296296296,"III A"))))))))</f>
        <v>II A</v>
      </c>
      <c r="J9" s="59" t="s">
        <v>138</v>
      </c>
      <c r="K9" s="103"/>
      <c r="L9" s="103"/>
      <c r="IL9" s="25"/>
    </row>
    <row r="10" spans="1:246" ht="16.350000000000001" customHeight="1">
      <c r="A10" s="101" t="s">
        <v>183</v>
      </c>
      <c r="B10" s="49">
        <v>122</v>
      </c>
      <c r="C10" s="50" t="s">
        <v>180</v>
      </c>
      <c r="D10" s="51" t="s">
        <v>181</v>
      </c>
      <c r="E10" s="52" t="s">
        <v>184</v>
      </c>
      <c r="F10" s="53" t="s">
        <v>182</v>
      </c>
      <c r="G10" s="54" t="s">
        <v>183</v>
      </c>
      <c r="H10" s="102">
        <v>1.6515046296296295E-3</v>
      </c>
      <c r="I10" s="93" t="str">
        <f t="shared" si="1"/>
        <v>I A</v>
      </c>
      <c r="J10" s="59" t="s">
        <v>138</v>
      </c>
      <c r="K10" s="103"/>
      <c r="L10" s="103"/>
      <c r="IL10" s="25"/>
    </row>
  </sheetData>
  <printOptions horizontalCentered="1"/>
  <pageMargins left="0.39370078740157483" right="0.39370078740157483" top="0.39370078740157483" bottom="0.39370078740157483" header="0.51181102362204722" footer="0.51181102362204722"/>
  <pageSetup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70C0"/>
  </sheetPr>
  <dimension ref="A1:IM13"/>
  <sheetViews>
    <sheetView topLeftCell="C1" zoomScaleNormal="100" workbookViewId="0">
      <selection activeCell="A2" sqref="A2"/>
    </sheetView>
  </sheetViews>
  <sheetFormatPr defaultColWidth="9.140625" defaultRowHeight="12.75"/>
  <cols>
    <col min="1" max="1" width="5.42578125" style="25" customWidth="1"/>
    <col min="2" max="2" width="5" style="25" customWidth="1"/>
    <col min="3" max="3" width="10.28515625" style="25" customWidth="1"/>
    <col min="4" max="4" width="18.28515625" style="25" customWidth="1"/>
    <col min="5" max="5" width="9.5703125" style="94" customWidth="1"/>
    <col min="6" max="6" width="10.85546875" style="65" customWidth="1"/>
    <col min="7" max="7" width="5" style="29" bestFit="1" customWidth="1"/>
    <col min="8" max="8" width="9" style="72" bestFit="1" customWidth="1"/>
    <col min="9" max="9" width="5.140625" style="30" customWidth="1"/>
    <col min="10" max="10" width="27.5703125" style="25" customWidth="1"/>
    <col min="11" max="11" width="5.42578125" style="94" hidden="1" customWidth="1"/>
    <col min="12" max="12" width="4.42578125" style="25" hidden="1" customWidth="1"/>
    <col min="13" max="13" width="2.7109375" style="30" customWidth="1"/>
    <col min="14" max="15" width="9.140625" style="25" customWidth="1"/>
    <col min="16" max="244" width="9.140625" style="25"/>
    <col min="245" max="16384" width="9.140625" style="11"/>
  </cols>
  <sheetData>
    <row r="1" spans="1:247" s="2" customFormat="1" ht="18.75">
      <c r="A1" s="1" t="s">
        <v>44</v>
      </c>
      <c r="E1" s="8"/>
      <c r="F1" s="4"/>
      <c r="G1" s="5"/>
      <c r="H1" s="72"/>
      <c r="I1" s="8"/>
      <c r="K1" s="79"/>
      <c r="M1" s="8"/>
      <c r="IK1" s="11"/>
    </row>
    <row r="2" spans="1:247" s="2" customFormat="1" ht="13.5" customHeight="1">
      <c r="A2" s="12"/>
      <c r="E2" s="8"/>
      <c r="F2" s="4"/>
      <c r="G2" s="5"/>
      <c r="H2" s="72"/>
      <c r="I2" s="8"/>
      <c r="J2" s="13" t="s">
        <v>30</v>
      </c>
      <c r="K2" s="79"/>
      <c r="M2" s="8"/>
      <c r="IK2" s="11"/>
    </row>
    <row r="3" spans="1:247" s="14" customFormat="1" ht="4.5" customHeight="1">
      <c r="C3" s="15"/>
      <c r="E3" s="99">
        <v>1.1574074074074073E-5</v>
      </c>
      <c r="F3" s="17"/>
      <c r="G3" s="18"/>
      <c r="H3" s="76"/>
      <c r="I3" s="22"/>
      <c r="J3" s="23"/>
      <c r="K3" s="94"/>
      <c r="M3" s="104"/>
    </row>
    <row r="4" spans="1:247" ht="15.75">
      <c r="C4" s="26" t="s">
        <v>203</v>
      </c>
      <c r="E4" s="79"/>
      <c r="F4" s="28"/>
      <c r="J4" s="31" t="s">
        <v>42</v>
      </c>
    </row>
    <row r="5" spans="1:247" s="14" customFormat="1" ht="4.5" customHeight="1">
      <c r="C5" s="15"/>
      <c r="E5" s="81"/>
      <c r="F5" s="17"/>
      <c r="G5" s="18"/>
      <c r="H5" s="76"/>
      <c r="I5" s="22"/>
      <c r="J5" s="354"/>
      <c r="K5" s="94"/>
      <c r="M5" s="104"/>
    </row>
    <row r="6" spans="1:247" s="14" customFormat="1" ht="12.75" customHeight="1">
      <c r="C6" s="25"/>
      <c r="D6" s="32"/>
      <c r="E6" s="82"/>
      <c r="F6" s="34"/>
      <c r="G6" s="18"/>
      <c r="H6" s="76"/>
      <c r="I6" s="22"/>
      <c r="J6" s="23"/>
      <c r="K6" s="94"/>
      <c r="M6" s="104"/>
    </row>
    <row r="7" spans="1:247" s="14" customFormat="1" ht="6" customHeight="1">
      <c r="E7" s="83"/>
      <c r="F7" s="37"/>
      <c r="G7" s="18"/>
      <c r="H7" s="84"/>
      <c r="I7" s="22"/>
      <c r="J7" s="23"/>
      <c r="K7" s="94"/>
      <c r="M7" s="104"/>
    </row>
    <row r="8" spans="1:247" ht="11.25" customHeight="1">
      <c r="A8" s="355" t="s">
        <v>196</v>
      </c>
      <c r="B8" s="355" t="s">
        <v>2</v>
      </c>
      <c r="C8" s="356" t="s">
        <v>3</v>
      </c>
      <c r="D8" s="357" t="s">
        <v>4</v>
      </c>
      <c r="E8" s="358" t="s">
        <v>5</v>
      </c>
      <c r="F8" s="89" t="s">
        <v>6</v>
      </c>
      <c r="G8" s="44" t="s">
        <v>7</v>
      </c>
      <c r="H8" s="359" t="s">
        <v>17</v>
      </c>
      <c r="I8" s="47" t="s">
        <v>11</v>
      </c>
      <c r="J8" s="39" t="s">
        <v>12</v>
      </c>
      <c r="K8" s="360" t="s">
        <v>13</v>
      </c>
      <c r="L8" s="360" t="s">
        <v>14</v>
      </c>
      <c r="M8" s="105"/>
    </row>
    <row r="9" spans="1:247" ht="16.350000000000001" customHeight="1">
      <c r="A9" s="101">
        <v>1</v>
      </c>
      <c r="B9" s="49">
        <v>176</v>
      </c>
      <c r="C9" s="50" t="s">
        <v>140</v>
      </c>
      <c r="D9" s="51" t="s">
        <v>142</v>
      </c>
      <c r="E9" s="52" t="s">
        <v>143</v>
      </c>
      <c r="F9" s="53" t="s">
        <v>68</v>
      </c>
      <c r="G9" s="361">
        <f>IF(ISBLANK(H9),"",TRUNC(0.1974*((H9/$E$3)-184)^2))</f>
        <v>824</v>
      </c>
      <c r="H9" s="102">
        <v>1.3814814814814816E-3</v>
      </c>
      <c r="I9" s="93" t="str">
        <f>IF(ISBLANK(H9),"",IF(H9&gt;0.00171296296296296,"",IF(H9&lt;=0.00125694444444444,"TSM",IF(H9&lt;=0.00129050925925926,"SM",IF(H9&lt;=0.00134259259259259,"KSM",IF(H9&lt;=0.00142361111111111,"I A",IF(H9&lt;=0.00155092592592593,"II A",IF(H9&lt;=0.00171296296296296,"III A"))))))))</f>
        <v>I A</v>
      </c>
      <c r="J9" s="59" t="s">
        <v>144</v>
      </c>
      <c r="K9" s="362"/>
      <c r="L9" s="71"/>
      <c r="M9" s="363"/>
      <c r="IK9" s="25"/>
      <c r="IL9" s="25"/>
      <c r="IM9" s="25"/>
    </row>
    <row r="10" spans="1:247" ht="16.350000000000001" customHeight="1">
      <c r="A10" s="101">
        <v>2</v>
      </c>
      <c r="B10" s="49">
        <v>191</v>
      </c>
      <c r="C10" s="50" t="s">
        <v>139</v>
      </c>
      <c r="D10" s="51" t="s">
        <v>204</v>
      </c>
      <c r="E10" s="52" t="s">
        <v>205</v>
      </c>
      <c r="F10" s="53" t="s">
        <v>39</v>
      </c>
      <c r="G10" s="361">
        <f>IF(ISBLANK(H10),"",TRUNC(0.1974*((H10/$E$3)-184)^2))</f>
        <v>817</v>
      </c>
      <c r="H10" s="102">
        <v>1.3847222222222221E-3</v>
      </c>
      <c r="I10" s="93" t="str">
        <f>IF(ISBLANK(H10),"",IF(H10&gt;0.00171296296296296,"",IF(H10&lt;=0.00125694444444444,"TSM",IF(H10&lt;=0.00129050925925926,"SM",IF(H10&lt;=0.00134259259259259,"KSM",IF(H10&lt;=0.00142361111111111,"I A",IF(H10&lt;=0.00155092592592593,"II A",IF(H10&lt;=0.00171296296296296,"III A"))))))))</f>
        <v>I A</v>
      </c>
      <c r="J10" s="59" t="s">
        <v>206</v>
      </c>
      <c r="K10" s="362" t="s">
        <v>207</v>
      </c>
      <c r="L10" s="71"/>
      <c r="M10" s="363"/>
      <c r="IK10" s="25"/>
      <c r="IL10" s="25"/>
      <c r="IM10" s="25"/>
    </row>
    <row r="11" spans="1:247" ht="16.350000000000001" customHeight="1">
      <c r="A11" s="101">
        <v>3</v>
      </c>
      <c r="B11" s="49">
        <v>174</v>
      </c>
      <c r="C11" s="50" t="s">
        <v>106</v>
      </c>
      <c r="D11" s="51" t="s">
        <v>107</v>
      </c>
      <c r="E11" s="52" t="s">
        <v>108</v>
      </c>
      <c r="F11" s="53" t="s">
        <v>68</v>
      </c>
      <c r="G11" s="361">
        <f>IF(ISBLANK(H11),"",TRUNC(0.1974*((H11/$E$3)-184)^2))</f>
        <v>657</v>
      </c>
      <c r="H11" s="102">
        <v>1.4614583333333331E-3</v>
      </c>
      <c r="I11" s="93" t="str">
        <f>IF(ISBLANK(H11),"",IF(H11&gt;0.00171296296296296,"",IF(H11&lt;=0.00125694444444444,"TSM",IF(H11&lt;=0.00129050925925926,"SM",IF(H11&lt;=0.00134259259259259,"KSM",IF(H11&lt;=0.00142361111111111,"I A",IF(H11&lt;=0.00155092592592593,"II A",IF(H11&lt;=0.00171296296296296,"III A"))))))))</f>
        <v>II A</v>
      </c>
      <c r="J11" s="59" t="s">
        <v>127</v>
      </c>
      <c r="K11" s="362"/>
      <c r="L11" s="71"/>
      <c r="M11" s="363"/>
      <c r="IK11" s="25"/>
      <c r="IL11" s="25"/>
      <c r="IM11" s="25"/>
    </row>
    <row r="12" spans="1:247" ht="16.350000000000001" customHeight="1">
      <c r="A12" s="101">
        <v>4</v>
      </c>
      <c r="B12" s="49">
        <v>184</v>
      </c>
      <c r="C12" s="50" t="s">
        <v>140</v>
      </c>
      <c r="D12" s="51" t="s">
        <v>208</v>
      </c>
      <c r="E12" s="52" t="s">
        <v>209</v>
      </c>
      <c r="F12" s="53" t="s">
        <v>39</v>
      </c>
      <c r="G12" s="361" t="s">
        <v>141</v>
      </c>
      <c r="H12" s="102">
        <v>1.5547453703703704E-3</v>
      </c>
      <c r="I12" s="93" t="str">
        <f>IF(ISBLANK(H12),"",IF(H12&gt;0.00171296296296296,"",IF(H12&lt;=0.00125694444444444,"TSM",IF(H12&lt;=0.00129050925925926,"SM",IF(H12&lt;=0.00134259259259259,"KSM",IF(H12&lt;=0.00142361111111111,"I A",IF(H12&lt;=0.00155092592592593,"II A",IF(H12&lt;=0.00171296296296296,"III A"))))))))</f>
        <v>III A</v>
      </c>
      <c r="J12" s="59" t="s">
        <v>65</v>
      </c>
      <c r="K12" s="362" t="s">
        <v>210</v>
      </c>
      <c r="L12" s="71"/>
      <c r="M12" s="363"/>
      <c r="IK12" s="25"/>
      <c r="IL12" s="25"/>
      <c r="IM12" s="25"/>
    </row>
    <row r="13" spans="1:247" ht="16.350000000000001" customHeight="1">
      <c r="A13" s="101">
        <v>5</v>
      </c>
      <c r="B13" s="49">
        <v>173</v>
      </c>
      <c r="C13" s="50" t="s">
        <v>109</v>
      </c>
      <c r="D13" s="51" t="s">
        <v>110</v>
      </c>
      <c r="E13" s="52" t="s">
        <v>111</v>
      </c>
      <c r="F13" s="53" t="s">
        <v>68</v>
      </c>
      <c r="G13" s="361">
        <f>IF(ISBLANK(H13),"",TRUNC(0.1974*((H13/$E$3)-184)^2))</f>
        <v>471</v>
      </c>
      <c r="H13" s="102">
        <v>1.5637731481481481E-3</v>
      </c>
      <c r="I13" s="93" t="str">
        <f>IF(ISBLANK(H13),"",IF(H13&gt;0.00171296296296296,"",IF(H13&lt;=0.00125694444444444,"TSM",IF(H13&lt;=0.00129050925925926,"SM",IF(H13&lt;=0.00134259259259259,"KSM",IF(H13&lt;=0.00142361111111111,"I A",IF(H13&lt;=0.00155092592592593,"II A",IF(H13&lt;=0.00171296296296296,"III A"))))))))</f>
        <v>III A</v>
      </c>
      <c r="J13" s="59" t="s">
        <v>128</v>
      </c>
      <c r="K13" s="362"/>
      <c r="L13" s="71"/>
      <c r="M13" s="363"/>
      <c r="IK13" s="25"/>
      <c r="IL13" s="25"/>
      <c r="IM13" s="25"/>
    </row>
  </sheetData>
  <printOptions horizontalCentered="1"/>
  <pageMargins left="0.39370078740157483" right="0.39370078740157483" top="0.39370078740157483" bottom="0.39370078740157483" header="0.51181102362204722" footer="0.51181102362204722"/>
  <pageSetup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A1:M11"/>
  <sheetViews>
    <sheetView zoomScaleNormal="100" workbookViewId="0">
      <selection activeCell="A2" sqref="A2"/>
    </sheetView>
  </sheetViews>
  <sheetFormatPr defaultColWidth="9.140625" defaultRowHeight="12.75"/>
  <cols>
    <col min="1" max="1" width="5.42578125" style="25" customWidth="1"/>
    <col min="2" max="2" width="5" style="25" customWidth="1"/>
    <col min="3" max="3" width="10.28515625" style="25" customWidth="1"/>
    <col min="4" max="4" width="18.28515625" style="25" customWidth="1"/>
    <col min="5" max="5" width="9.5703125" style="94" customWidth="1"/>
    <col min="6" max="6" width="10.85546875" style="65" customWidth="1"/>
    <col min="7" max="7" width="6.42578125" style="29" customWidth="1"/>
    <col min="8" max="8" width="9.42578125" style="106" customWidth="1"/>
    <col min="9" max="9" width="4.85546875" style="107" hidden="1" customWidth="1"/>
    <col min="10" max="10" width="5.140625" style="30" customWidth="1"/>
    <col min="11" max="11" width="16.85546875" style="25" customWidth="1"/>
    <col min="12" max="12" width="4.42578125" style="114" hidden="1" customWidth="1"/>
    <col min="13" max="13" width="4.28515625" style="109" hidden="1" customWidth="1"/>
    <col min="14" max="14" width="9.140625" style="11" customWidth="1"/>
    <col min="15" max="16384" width="9.140625" style="11"/>
  </cols>
  <sheetData>
    <row r="1" spans="1:13" s="2" customFormat="1" ht="18.75">
      <c r="A1" s="1" t="s">
        <v>44</v>
      </c>
      <c r="E1" s="8"/>
      <c r="F1" s="4"/>
      <c r="G1" s="5"/>
      <c r="H1" s="106"/>
      <c r="I1" s="107"/>
      <c r="J1" s="8"/>
      <c r="L1" s="108"/>
      <c r="M1" s="109"/>
    </row>
    <row r="2" spans="1:13" s="2" customFormat="1" ht="13.5" customHeight="1">
      <c r="A2" s="12"/>
      <c r="E2" s="8"/>
      <c r="F2" s="4"/>
      <c r="G2" s="5"/>
      <c r="H2" s="106"/>
      <c r="I2" s="107"/>
      <c r="J2" s="8"/>
      <c r="K2" s="13" t="s">
        <v>30</v>
      </c>
      <c r="L2" s="108"/>
      <c r="M2" s="109"/>
    </row>
    <row r="3" spans="1:13" s="14" customFormat="1" ht="4.5" customHeight="1">
      <c r="C3" s="15"/>
      <c r="E3" s="81"/>
      <c r="F3" s="17"/>
      <c r="G3" s="110"/>
      <c r="H3" s="111"/>
      <c r="I3" s="112"/>
      <c r="J3" s="105"/>
      <c r="K3" s="23"/>
      <c r="L3" s="113"/>
      <c r="M3" s="109"/>
    </row>
    <row r="4" spans="1:13" ht="15.75">
      <c r="C4" s="26" t="s">
        <v>21</v>
      </c>
      <c r="E4" s="79"/>
      <c r="F4" s="28"/>
      <c r="K4" s="31" t="s">
        <v>42</v>
      </c>
    </row>
    <row r="5" spans="1:13" s="14" customFormat="1" ht="4.5" customHeight="1">
      <c r="C5" s="15"/>
      <c r="E5" s="81"/>
      <c r="F5" s="17"/>
      <c r="G5" s="110"/>
      <c r="H5" s="111"/>
      <c r="I5" s="112"/>
      <c r="J5" s="105"/>
      <c r="K5" s="115"/>
      <c r="L5" s="113"/>
      <c r="M5" s="109"/>
    </row>
    <row r="6" spans="1:13" s="14" customFormat="1" ht="12.75" customHeight="1">
      <c r="C6" s="2"/>
      <c r="D6" s="32"/>
      <c r="E6" s="82"/>
      <c r="F6" s="34"/>
      <c r="G6" s="110"/>
      <c r="H6" s="111"/>
      <c r="I6" s="112"/>
      <c r="J6" s="105"/>
      <c r="K6" s="115"/>
      <c r="L6" s="113"/>
      <c r="M6" s="109"/>
    </row>
    <row r="7" spans="1:13" s="14" customFormat="1" ht="6" customHeight="1">
      <c r="E7" s="83"/>
      <c r="F7" s="37"/>
      <c r="G7" s="110"/>
      <c r="H7" s="116"/>
      <c r="I7" s="112"/>
      <c r="J7" s="105"/>
      <c r="K7" s="115"/>
      <c r="L7" s="113"/>
      <c r="M7" s="109"/>
    </row>
    <row r="8" spans="1:13" ht="11.25" customHeight="1">
      <c r="A8" s="39" t="s">
        <v>196</v>
      </c>
      <c r="B8" s="117" t="s">
        <v>2</v>
      </c>
      <c r="C8" s="40" t="s">
        <v>3</v>
      </c>
      <c r="D8" s="41" t="s">
        <v>4</v>
      </c>
      <c r="E8" s="118" t="s">
        <v>5</v>
      </c>
      <c r="F8" s="89" t="s">
        <v>6</v>
      </c>
      <c r="G8" s="44" t="s">
        <v>7</v>
      </c>
      <c r="H8" s="119" t="s">
        <v>17</v>
      </c>
      <c r="I8" s="120" t="s">
        <v>9</v>
      </c>
      <c r="J8" s="47" t="s">
        <v>11</v>
      </c>
      <c r="K8" s="39" t="s">
        <v>12</v>
      </c>
      <c r="L8" s="121" t="s">
        <v>13</v>
      </c>
      <c r="M8" s="122" t="s">
        <v>14</v>
      </c>
    </row>
    <row r="9" spans="1:13" s="63" customFormat="1" ht="16.149999999999999" customHeight="1">
      <c r="A9" s="49">
        <v>1</v>
      </c>
      <c r="B9" s="49">
        <v>155</v>
      </c>
      <c r="C9" s="50" t="s">
        <v>145</v>
      </c>
      <c r="D9" s="51" t="s">
        <v>146</v>
      </c>
      <c r="E9" s="52" t="s">
        <v>147</v>
      </c>
      <c r="F9" s="53" t="s">
        <v>28</v>
      </c>
      <c r="G9" s="123">
        <f>IF(ISBLANK(H9),"",TRUNC(11.16*((H9)-18.2)^2))</f>
        <v>979</v>
      </c>
      <c r="H9" s="124">
        <v>8.83</v>
      </c>
      <c r="I9" s="125"/>
      <c r="J9" s="126" t="str">
        <f>IF(ISBLANK(H9),"",IF(H9&gt;11.24,"",IF(H9&lt;=8.18,"TSM",IF(H9&lt;=8.5,"SM",IF(H9&lt;=8.9,"KSM",IF(H9&lt;=9.5,"I A",IF(H9&lt;=10.24,"II A",IF(H9&lt;=11.24,"III A"))))))))</f>
        <v>KSM</v>
      </c>
      <c r="K9" s="59" t="s">
        <v>148</v>
      </c>
      <c r="L9" s="127"/>
      <c r="M9" s="122"/>
    </row>
    <row r="10" spans="1:13" s="63" customFormat="1" ht="16.149999999999999" customHeight="1">
      <c r="A10" s="49">
        <v>2</v>
      </c>
      <c r="B10" s="49">
        <v>197</v>
      </c>
      <c r="C10" s="50" t="s">
        <v>62</v>
      </c>
      <c r="D10" s="51" t="s">
        <v>63</v>
      </c>
      <c r="E10" s="52" t="s">
        <v>64</v>
      </c>
      <c r="F10" s="53" t="s">
        <v>39</v>
      </c>
      <c r="G10" s="123">
        <f>IF(ISBLANK(H10),"",TRUNC(11.16*((H10)-18.2)^2))</f>
        <v>723</v>
      </c>
      <c r="H10" s="124">
        <v>10.15</v>
      </c>
      <c r="I10" s="125"/>
      <c r="J10" s="126" t="str">
        <f>IF(ISBLANK(H10),"",IF(H10&gt;11.24,"",IF(H10&lt;=8.18,"TSM",IF(H10&lt;=8.5,"SM",IF(H10&lt;=8.9,"KSM",IF(H10&lt;=9.5,"I A",IF(H10&lt;=10.24,"II A",IF(H10&lt;=11.24,"III A"))))))))</f>
        <v>II A</v>
      </c>
      <c r="K10" s="59" t="s">
        <v>65</v>
      </c>
      <c r="L10" s="127"/>
      <c r="M10" s="122"/>
    </row>
    <row r="11" spans="1:13" s="63" customFormat="1" ht="16.149999999999999" customHeight="1">
      <c r="A11" s="49">
        <v>3</v>
      </c>
      <c r="B11" s="49">
        <v>47</v>
      </c>
      <c r="C11" s="50" t="s">
        <v>82</v>
      </c>
      <c r="D11" s="51" t="s">
        <v>83</v>
      </c>
      <c r="E11" s="52" t="s">
        <v>92</v>
      </c>
      <c r="F11" s="53" t="s">
        <v>77</v>
      </c>
      <c r="G11" s="123">
        <f>IF(ISBLANK(H11),"",TRUNC(11.16*((H11)-18.2)^2))</f>
        <v>631</v>
      </c>
      <c r="H11" s="124">
        <v>10.68</v>
      </c>
      <c r="I11" s="125"/>
      <c r="J11" s="126" t="str">
        <f>IF(ISBLANK(H11),"",IF(H11&gt;11.24,"",IF(H11&lt;=8.18,"TSM",IF(H11&lt;=8.5,"SM",IF(H11&lt;=8.9,"KSM",IF(H11&lt;=9.5,"I A",IF(H11&lt;=10.24,"II A",IF(H11&lt;=11.24,"III A"))))))))</f>
        <v>III A</v>
      </c>
      <c r="K11" s="59" t="s">
        <v>84</v>
      </c>
      <c r="L11" s="127"/>
      <c r="M11" s="122"/>
    </row>
  </sheetData>
  <sortState ref="A9:N11">
    <sortCondition ref="H9:H11"/>
  </sortState>
  <printOptions horizontalCentered="1"/>
  <pageMargins left="0.39370078740157483" right="0.39370078740157483" top="0.39370078740157483" bottom="0.39370078740157483" header="0.51181102362204722" footer="0.51181102362204722"/>
  <pageSetup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70C0"/>
  </sheetPr>
  <dimension ref="A1:IH9"/>
  <sheetViews>
    <sheetView zoomScaleNormal="100" workbookViewId="0"/>
  </sheetViews>
  <sheetFormatPr defaultColWidth="9.140625" defaultRowHeight="12.75"/>
  <cols>
    <col min="1" max="1" width="5.42578125" style="25" customWidth="1"/>
    <col min="2" max="2" width="5" style="25" customWidth="1"/>
    <col min="3" max="3" width="10.28515625" style="25" customWidth="1"/>
    <col min="4" max="4" width="18.28515625" style="25" customWidth="1"/>
    <col min="5" max="5" width="9.5703125" style="94" customWidth="1"/>
    <col min="6" max="6" width="10.85546875" style="65" customWidth="1"/>
    <col min="7" max="7" width="6.42578125" style="29" customWidth="1"/>
    <col min="8" max="8" width="9" style="6" customWidth="1"/>
    <col min="9" max="9" width="5.140625" style="7" hidden="1" customWidth="1"/>
    <col min="10" max="10" width="5.140625" style="30" customWidth="1"/>
    <col min="11" max="11" width="19.28515625" style="25" customWidth="1"/>
    <col min="12" max="12" width="3.28515625" style="129" hidden="1" customWidth="1"/>
    <col min="13" max="241" width="9.140625" style="25"/>
    <col min="242" max="16384" width="9.140625" style="11"/>
  </cols>
  <sheetData>
    <row r="1" spans="1:242" s="2" customFormat="1" ht="18.75">
      <c r="A1" s="1" t="s">
        <v>44</v>
      </c>
      <c r="E1" s="8"/>
      <c r="F1" s="4"/>
      <c r="G1" s="5"/>
      <c r="H1" s="6"/>
      <c r="I1" s="7"/>
      <c r="J1" s="8"/>
      <c r="L1" s="128"/>
      <c r="IH1" s="11"/>
    </row>
    <row r="2" spans="1:242" s="2" customFormat="1" ht="13.5" customHeight="1">
      <c r="A2" s="12"/>
      <c r="E2" s="8"/>
      <c r="F2" s="4"/>
      <c r="G2" s="5"/>
      <c r="H2" s="6"/>
      <c r="I2" s="7"/>
      <c r="J2" s="8"/>
      <c r="K2" s="13" t="s">
        <v>30</v>
      </c>
      <c r="L2" s="128"/>
      <c r="IH2" s="11"/>
    </row>
    <row r="3" spans="1:242" s="14" customFormat="1" ht="4.5" customHeight="1">
      <c r="C3" s="15"/>
      <c r="E3" s="81"/>
      <c r="F3" s="17"/>
      <c r="G3" s="18"/>
      <c r="H3" s="19"/>
      <c r="I3" s="20"/>
      <c r="J3" s="22"/>
      <c r="K3" s="23"/>
      <c r="L3" s="129"/>
    </row>
    <row r="4" spans="1:242" ht="15.75">
      <c r="C4" s="26" t="s">
        <v>22</v>
      </c>
      <c r="E4" s="79"/>
      <c r="F4" s="28"/>
      <c r="K4" s="31" t="s">
        <v>42</v>
      </c>
    </row>
    <row r="5" spans="1:242" s="14" customFormat="1" ht="4.5" customHeight="1">
      <c r="C5" s="15"/>
      <c r="E5" s="81"/>
      <c r="F5" s="17"/>
      <c r="G5" s="18"/>
      <c r="H5" s="19"/>
      <c r="I5" s="20"/>
      <c r="J5" s="22"/>
      <c r="K5" s="23"/>
      <c r="L5" s="129"/>
    </row>
    <row r="6" spans="1:242" s="14" customFormat="1" ht="12.75" customHeight="1">
      <c r="C6" s="25"/>
      <c r="D6" s="32"/>
      <c r="E6" s="82"/>
      <c r="F6" s="34"/>
      <c r="G6" s="18"/>
      <c r="H6" s="19"/>
      <c r="I6" s="20"/>
      <c r="J6" s="22"/>
      <c r="K6" s="23"/>
      <c r="L6" s="129"/>
    </row>
    <row r="7" spans="1:242" s="14" customFormat="1" ht="6" customHeight="1">
      <c r="E7" s="83"/>
      <c r="F7" s="37"/>
      <c r="G7" s="18"/>
      <c r="H7" s="38"/>
      <c r="I7" s="20"/>
      <c r="J7" s="22"/>
      <c r="K7" s="23"/>
      <c r="L7" s="129"/>
    </row>
    <row r="8" spans="1:242" ht="11.25" customHeight="1">
      <c r="A8" s="39" t="s">
        <v>196</v>
      </c>
      <c r="B8" s="117" t="s">
        <v>2</v>
      </c>
      <c r="C8" s="40" t="s">
        <v>3</v>
      </c>
      <c r="D8" s="41" t="s">
        <v>4</v>
      </c>
      <c r="E8" s="42" t="s">
        <v>5</v>
      </c>
      <c r="F8" s="89" t="s">
        <v>6</v>
      </c>
      <c r="G8" s="44" t="s">
        <v>7</v>
      </c>
      <c r="H8" s="45" t="s">
        <v>17</v>
      </c>
      <c r="I8" s="46" t="s">
        <v>9</v>
      </c>
      <c r="J8" s="47" t="s">
        <v>11</v>
      </c>
      <c r="K8" s="39" t="s">
        <v>12</v>
      </c>
      <c r="L8" s="129" t="s">
        <v>13</v>
      </c>
    </row>
    <row r="9" spans="1:242" s="63" customFormat="1" ht="16.350000000000001" customHeight="1">
      <c r="A9" s="49">
        <v>1</v>
      </c>
      <c r="B9" s="49">
        <v>55</v>
      </c>
      <c r="C9" s="50" t="s">
        <v>149</v>
      </c>
      <c r="D9" s="51" t="s">
        <v>150</v>
      </c>
      <c r="E9" s="52" t="s">
        <v>151</v>
      </c>
      <c r="F9" s="53" t="s">
        <v>77</v>
      </c>
      <c r="G9" s="54">
        <f>IF(ISBLANK(H9),"",TRUNC(23.9*((H9)-14.6)^2))</f>
        <v>851</v>
      </c>
      <c r="H9" s="130">
        <v>8.6300000000000008</v>
      </c>
      <c r="I9" s="131"/>
      <c r="J9" s="132" t="str">
        <f>IF(ISBLANK(H9),"",IF(H9&gt;10.4,"",IF(H9&lt;=7.75,"TSM",IF(H9&lt;=8.1,"SM",IF(H9&lt;=8.55,"KSM",IF(H9&lt;=9.1,"I A",IF(H9&lt;=9.7,"II A",IF(H9&lt;=10.4,"III A"))))))))</f>
        <v>I A</v>
      </c>
      <c r="K9" s="59" t="s">
        <v>81</v>
      </c>
      <c r="L9" s="133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62"/>
      <c r="FN9" s="62"/>
      <c r="FO9" s="62"/>
      <c r="FP9" s="62"/>
      <c r="FQ9" s="62"/>
      <c r="FR9" s="62"/>
      <c r="FS9" s="62"/>
      <c r="FT9" s="62"/>
      <c r="FU9" s="62"/>
      <c r="FV9" s="62"/>
      <c r="FW9" s="62"/>
      <c r="FX9" s="62"/>
      <c r="FY9" s="62"/>
      <c r="FZ9" s="62"/>
      <c r="GA9" s="62"/>
      <c r="GB9" s="62"/>
      <c r="GC9" s="62"/>
      <c r="GD9" s="62"/>
      <c r="GE9" s="62"/>
      <c r="GF9" s="62"/>
      <c r="GG9" s="62"/>
      <c r="GH9" s="62"/>
      <c r="GI9" s="62"/>
      <c r="GJ9" s="62"/>
      <c r="GK9" s="62"/>
      <c r="GL9" s="62"/>
      <c r="GM9" s="62"/>
      <c r="GN9" s="62"/>
      <c r="GO9" s="62"/>
      <c r="GP9" s="62"/>
      <c r="GQ9" s="62"/>
      <c r="GR9" s="62"/>
      <c r="GS9" s="62"/>
      <c r="GT9" s="62"/>
      <c r="GU9" s="62"/>
      <c r="GV9" s="62"/>
      <c r="GW9" s="62"/>
      <c r="GX9" s="62"/>
      <c r="GY9" s="62"/>
      <c r="GZ9" s="62"/>
      <c r="HA9" s="62"/>
      <c r="HB9" s="62"/>
      <c r="HC9" s="62"/>
      <c r="HD9" s="62"/>
      <c r="HE9" s="62"/>
      <c r="HF9" s="62"/>
      <c r="HG9" s="62"/>
      <c r="HH9" s="62"/>
      <c r="HI9" s="62"/>
      <c r="HJ9" s="62"/>
      <c r="HK9" s="62"/>
      <c r="HL9" s="62"/>
      <c r="HM9" s="62"/>
      <c r="HN9" s="62"/>
      <c r="HO9" s="62"/>
      <c r="HP9" s="62"/>
      <c r="HQ9" s="62"/>
      <c r="HR9" s="62"/>
      <c r="HS9" s="62"/>
      <c r="HT9" s="62"/>
      <c r="HU9" s="62"/>
      <c r="HV9" s="62"/>
      <c r="HW9" s="62"/>
      <c r="HX9" s="62"/>
      <c r="HY9" s="62"/>
      <c r="HZ9" s="62"/>
      <c r="IA9" s="62"/>
      <c r="IB9" s="62"/>
      <c r="IC9" s="62"/>
      <c r="ID9" s="62"/>
      <c r="IE9" s="62"/>
      <c r="IF9" s="62"/>
      <c r="IG9" s="62"/>
    </row>
  </sheetData>
  <printOptions horizontalCentered="1"/>
  <pageMargins left="0.39370078740157483" right="0.39370078740157483" top="0.39370078740157483" bottom="0.39370078740157483" header="0.51181102362204722" footer="0.51181102362204722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IN24"/>
  <sheetViews>
    <sheetView zoomScaleNormal="100" workbookViewId="0">
      <selection activeCell="J13" sqref="J13:J16"/>
    </sheetView>
  </sheetViews>
  <sheetFormatPr defaultColWidth="9.140625" defaultRowHeight="12.75"/>
  <cols>
    <col min="1" max="2" width="5.7109375" style="14" customWidth="1"/>
    <col min="3" max="3" width="11.140625" style="14" customWidth="1"/>
    <col min="4" max="4" width="15.42578125" style="14" bestFit="1" customWidth="1"/>
    <col min="5" max="5" width="11.42578125" style="317" customWidth="1"/>
    <col min="6" max="6" width="15" style="318" customWidth="1"/>
    <col min="7" max="7" width="10.140625" style="319" customWidth="1"/>
    <col min="8" max="9" width="10.140625" style="319" hidden="1" customWidth="1"/>
    <col min="10" max="10" width="10.140625" style="320" customWidth="1"/>
    <col min="11" max="11" width="8.140625" style="22" hidden="1" customWidth="1"/>
    <col min="12" max="12" width="35.7109375" style="14" customWidth="1"/>
    <col min="13" max="16384" width="9.140625" style="14"/>
  </cols>
  <sheetData>
    <row r="1" spans="1:248" s="206" customFormat="1" ht="18.75">
      <c r="A1" s="1" t="s">
        <v>175</v>
      </c>
      <c r="E1" s="201"/>
      <c r="F1" s="309"/>
      <c r="G1" s="310"/>
      <c r="H1" s="310"/>
      <c r="I1" s="310"/>
      <c r="J1" s="7"/>
      <c r="K1" s="104"/>
      <c r="M1" s="201"/>
      <c r="IN1" s="14"/>
    </row>
    <row r="2" spans="1:248" s="206" customFormat="1" ht="13.5" customHeight="1">
      <c r="E2" s="201"/>
      <c r="F2" s="309"/>
      <c r="G2" s="310"/>
      <c r="H2" s="310"/>
      <c r="I2" s="310"/>
      <c r="J2" s="7"/>
      <c r="K2" s="104"/>
      <c r="L2" s="13" t="s">
        <v>176</v>
      </c>
      <c r="M2" s="201"/>
      <c r="IN2" s="14"/>
    </row>
    <row r="3" spans="1:248" ht="4.5" customHeight="1">
      <c r="C3" s="15"/>
      <c r="E3" s="311">
        <v>1.1574074074074073E-5</v>
      </c>
      <c r="F3" s="237"/>
      <c r="G3" s="211"/>
      <c r="H3" s="211"/>
      <c r="I3" s="211"/>
      <c r="J3" s="21"/>
      <c r="K3" s="104"/>
      <c r="L3" s="23"/>
      <c r="M3" s="22"/>
      <c r="N3" s="238"/>
      <c r="O3" s="23"/>
    </row>
    <row r="4" spans="1:248" ht="15.75">
      <c r="C4" s="15" t="s">
        <v>179</v>
      </c>
      <c r="E4" s="81"/>
      <c r="F4" s="17"/>
      <c r="G4" s="310"/>
      <c r="H4" s="310"/>
      <c r="I4" s="310"/>
      <c r="J4" s="7"/>
      <c r="K4" s="104"/>
      <c r="L4" s="31" t="s">
        <v>42</v>
      </c>
      <c r="M4" s="104"/>
    </row>
    <row r="5" spans="1:248" ht="4.5" customHeight="1">
      <c r="C5" s="15"/>
      <c r="E5" s="237"/>
      <c r="F5" s="237"/>
      <c r="G5" s="211"/>
      <c r="H5" s="211"/>
      <c r="I5" s="211"/>
      <c r="J5" s="21"/>
      <c r="K5" s="104"/>
      <c r="L5" s="104"/>
      <c r="M5" s="22"/>
      <c r="N5" s="238"/>
      <c r="O5" s="23"/>
    </row>
    <row r="6" spans="1:248" ht="12" customHeight="1">
      <c r="C6" s="15"/>
      <c r="D6" s="312"/>
      <c r="E6" s="313"/>
      <c r="F6" s="314"/>
      <c r="G6" s="211"/>
      <c r="H6" s="211"/>
      <c r="I6" s="211"/>
      <c r="J6" s="21"/>
      <c r="K6" s="104"/>
      <c r="L6" s="104"/>
      <c r="M6" s="22"/>
      <c r="N6" s="238"/>
      <c r="O6" s="23"/>
    </row>
    <row r="7" spans="1:248" ht="6" customHeight="1" thickBot="1">
      <c r="D7" s="32"/>
      <c r="E7" s="315"/>
      <c r="F7" s="316"/>
      <c r="G7" s="211"/>
      <c r="H7" s="211"/>
      <c r="I7" s="211"/>
      <c r="J7" s="21"/>
      <c r="K7" s="104"/>
      <c r="L7" s="104"/>
      <c r="M7" s="22"/>
      <c r="N7" s="238"/>
      <c r="O7" s="23"/>
    </row>
    <row r="8" spans="1:248" s="238" customFormat="1" ht="12" thickBot="1">
      <c r="A8" s="344" t="s">
        <v>196</v>
      </c>
      <c r="B8" s="345" t="s">
        <v>2</v>
      </c>
      <c r="C8" s="346" t="s">
        <v>3</v>
      </c>
      <c r="D8" s="347" t="s">
        <v>4</v>
      </c>
      <c r="E8" s="348" t="s">
        <v>5</v>
      </c>
      <c r="F8" s="349" t="s">
        <v>6</v>
      </c>
      <c r="G8" s="350" t="s">
        <v>7</v>
      </c>
      <c r="H8" s="350" t="s">
        <v>177</v>
      </c>
      <c r="I8" s="350" t="s">
        <v>178</v>
      </c>
      <c r="J8" s="351" t="s">
        <v>17</v>
      </c>
      <c r="K8" s="352" t="s">
        <v>9</v>
      </c>
      <c r="L8" s="353" t="s">
        <v>12</v>
      </c>
    </row>
    <row r="9" spans="1:248" ht="18" customHeight="1">
      <c r="A9" s="376">
        <v>1</v>
      </c>
      <c r="B9" s="332">
        <v>26</v>
      </c>
      <c r="C9" s="333" t="s">
        <v>75</v>
      </c>
      <c r="D9" s="334" t="s">
        <v>76</v>
      </c>
      <c r="E9" s="325" t="s">
        <v>90</v>
      </c>
      <c r="F9" s="326" t="s">
        <v>77</v>
      </c>
      <c r="G9" s="379">
        <f t="shared" ref="G9" si="0">AVERAGE(H9:I12)</f>
        <v>693</v>
      </c>
      <c r="H9" s="379">
        <f t="shared" ref="H9:H10" si="1">IF(ISBLANK(J9),"",TRUNC(0.0826*((J9/$E$3)-212)^2))</f>
        <v>931</v>
      </c>
      <c r="I9" s="379">
        <f t="shared" ref="I9:I10" si="2">IF(ISBLANK(J9),"",TRUNC(0.312*((J9/$E$3)-144)^2))</f>
        <v>455</v>
      </c>
      <c r="J9" s="370">
        <v>1.2244212962962964E-3</v>
      </c>
      <c r="K9" s="373"/>
      <c r="L9" s="321" t="s">
        <v>78</v>
      </c>
    </row>
    <row r="10" spans="1:248" ht="18" customHeight="1">
      <c r="A10" s="377"/>
      <c r="B10" s="335">
        <v>52</v>
      </c>
      <c r="C10" s="336" t="s">
        <v>85</v>
      </c>
      <c r="D10" s="337" t="s">
        <v>86</v>
      </c>
      <c r="E10" s="327" t="s">
        <v>93</v>
      </c>
      <c r="F10" s="328" t="s">
        <v>77</v>
      </c>
      <c r="G10" s="380"/>
      <c r="H10" s="380" t="str">
        <f t="shared" si="1"/>
        <v/>
      </c>
      <c r="I10" s="380" t="str">
        <f t="shared" si="2"/>
        <v/>
      </c>
      <c r="J10" s="371"/>
      <c r="K10" s="374"/>
      <c r="L10" s="322" t="s">
        <v>87</v>
      </c>
    </row>
    <row r="11" spans="1:248" ht="18" customHeight="1">
      <c r="A11" s="377"/>
      <c r="B11" s="338">
        <v>55</v>
      </c>
      <c r="C11" s="339" t="s">
        <v>149</v>
      </c>
      <c r="D11" s="340" t="s">
        <v>150</v>
      </c>
      <c r="E11" s="329" t="s">
        <v>151</v>
      </c>
      <c r="F11" s="328" t="s">
        <v>77</v>
      </c>
      <c r="G11" s="380"/>
      <c r="H11" s="380"/>
      <c r="I11" s="380"/>
      <c r="J11" s="371"/>
      <c r="K11" s="374"/>
      <c r="L11" s="323" t="s">
        <v>81</v>
      </c>
    </row>
    <row r="12" spans="1:248" ht="18" customHeight="1" thickBot="1">
      <c r="A12" s="378"/>
      <c r="B12" s="341">
        <v>56</v>
      </c>
      <c r="C12" s="342" t="s">
        <v>118</v>
      </c>
      <c r="D12" s="343" t="s">
        <v>119</v>
      </c>
      <c r="E12" s="330" t="s">
        <v>120</v>
      </c>
      <c r="F12" s="331" t="s">
        <v>77</v>
      </c>
      <c r="G12" s="381"/>
      <c r="H12" s="381"/>
      <c r="I12" s="381"/>
      <c r="J12" s="372"/>
      <c r="K12" s="375"/>
      <c r="L12" s="324" t="s">
        <v>81</v>
      </c>
    </row>
    <row r="13" spans="1:248" ht="18" customHeight="1">
      <c r="A13" s="376">
        <v>2</v>
      </c>
      <c r="B13" s="332">
        <v>197</v>
      </c>
      <c r="C13" s="333" t="s">
        <v>62</v>
      </c>
      <c r="D13" s="334" t="s">
        <v>63</v>
      </c>
      <c r="E13" s="325" t="s">
        <v>64</v>
      </c>
      <c r="F13" s="326" t="s">
        <v>39</v>
      </c>
      <c r="G13" s="379">
        <f t="shared" ref="G13" si="3">AVERAGE(H13:I16)</f>
        <v>685.5</v>
      </c>
      <c r="H13" s="379">
        <f t="shared" ref="H13:H14" si="4">IF(ISBLANK(J13),"",TRUNC(0.0826*((J13/$E$3)-212)^2))</f>
        <v>925</v>
      </c>
      <c r="I13" s="379">
        <f t="shared" ref="I13:I14" si="5">IF(ISBLANK(J13),"",TRUNC(0.312*((J13/$E$3)-144)^2))</f>
        <v>446</v>
      </c>
      <c r="J13" s="370">
        <v>1.2287037037037039E-3</v>
      </c>
      <c r="K13" s="373"/>
      <c r="L13" s="321" t="s">
        <v>65</v>
      </c>
    </row>
    <row r="14" spans="1:248" ht="18" customHeight="1">
      <c r="A14" s="377"/>
      <c r="B14" s="335">
        <v>198</v>
      </c>
      <c r="C14" s="336" t="s">
        <v>59</v>
      </c>
      <c r="D14" s="337" t="s">
        <v>60</v>
      </c>
      <c r="E14" s="327" t="s">
        <v>61</v>
      </c>
      <c r="F14" s="328" t="s">
        <v>39</v>
      </c>
      <c r="G14" s="380"/>
      <c r="H14" s="380" t="str">
        <f t="shared" si="4"/>
        <v/>
      </c>
      <c r="I14" s="380" t="str">
        <f t="shared" si="5"/>
        <v/>
      </c>
      <c r="J14" s="371"/>
      <c r="K14" s="374"/>
      <c r="L14" s="322" t="s">
        <v>58</v>
      </c>
    </row>
    <row r="15" spans="1:248" ht="18" customHeight="1">
      <c r="A15" s="377"/>
      <c r="B15" s="338">
        <v>195</v>
      </c>
      <c r="C15" s="339" t="s">
        <v>94</v>
      </c>
      <c r="D15" s="340" t="s">
        <v>95</v>
      </c>
      <c r="E15" s="329" t="s">
        <v>96</v>
      </c>
      <c r="F15" s="328" t="s">
        <v>39</v>
      </c>
      <c r="G15" s="380"/>
      <c r="H15" s="380"/>
      <c r="I15" s="380"/>
      <c r="J15" s="371"/>
      <c r="K15" s="374"/>
      <c r="L15" s="323" t="s">
        <v>124</v>
      </c>
    </row>
    <row r="16" spans="1:248" ht="18" customHeight="1" thickBot="1">
      <c r="A16" s="378"/>
      <c r="B16" s="341">
        <v>194</v>
      </c>
      <c r="C16" s="342" t="s">
        <v>97</v>
      </c>
      <c r="D16" s="343" t="s">
        <v>98</v>
      </c>
      <c r="E16" s="330" t="s">
        <v>99</v>
      </c>
      <c r="F16" s="331" t="s">
        <v>39</v>
      </c>
      <c r="G16" s="381"/>
      <c r="H16" s="381"/>
      <c r="I16" s="381"/>
      <c r="J16" s="372"/>
      <c r="K16" s="375"/>
      <c r="L16" s="324" t="s">
        <v>125</v>
      </c>
    </row>
    <row r="17" spans="1:12" ht="18" customHeight="1">
      <c r="A17" s="376">
        <v>3</v>
      </c>
      <c r="B17" s="332">
        <v>179</v>
      </c>
      <c r="C17" s="333" t="s">
        <v>66</v>
      </c>
      <c r="D17" s="334" t="s">
        <v>67</v>
      </c>
      <c r="E17" s="325" t="s">
        <v>88</v>
      </c>
      <c r="F17" s="326" t="s">
        <v>68</v>
      </c>
      <c r="G17" s="379">
        <f t="shared" ref="G17" si="6">AVERAGE(H17:I20)</f>
        <v>657</v>
      </c>
      <c r="H17" s="379">
        <f t="shared" ref="H17" si="7">IF(ISBLANK(J17),"",TRUNC(0.0826*((J17/$E$3)-212)^2))</f>
        <v>900</v>
      </c>
      <c r="I17" s="379">
        <f t="shared" ref="I17" si="8">IF(ISBLANK(J17),"",TRUNC(0.312*((J17/$E$3)-144)^2))</f>
        <v>414</v>
      </c>
      <c r="J17" s="370">
        <v>1.2449074074074075E-3</v>
      </c>
      <c r="K17" s="373"/>
      <c r="L17" s="321" t="s">
        <v>69</v>
      </c>
    </row>
    <row r="18" spans="1:12" ht="18" customHeight="1">
      <c r="A18" s="377"/>
      <c r="B18" s="335">
        <v>177</v>
      </c>
      <c r="C18" s="336" t="s">
        <v>18</v>
      </c>
      <c r="D18" s="337" t="s">
        <v>70</v>
      </c>
      <c r="E18" s="327" t="s">
        <v>89</v>
      </c>
      <c r="F18" s="328" t="s">
        <v>68</v>
      </c>
      <c r="G18" s="380"/>
      <c r="H18" s="380" t="str">
        <f>IF(ISBLANK(J18),"",TRUNC(0.0826*((J18/$E$3)-212)^2))</f>
        <v/>
      </c>
      <c r="I18" s="380" t="str">
        <f>IF(ISBLANK(J18),"",TRUNC(0.312*((J18/$E$3)-144)^2))</f>
        <v/>
      </c>
      <c r="J18" s="371"/>
      <c r="K18" s="374"/>
      <c r="L18" s="322" t="s">
        <v>71</v>
      </c>
    </row>
    <row r="19" spans="1:12" ht="18" customHeight="1">
      <c r="A19" s="377"/>
      <c r="B19" s="338">
        <v>174</v>
      </c>
      <c r="C19" s="339" t="s">
        <v>106</v>
      </c>
      <c r="D19" s="340" t="s">
        <v>107</v>
      </c>
      <c r="E19" s="329" t="s">
        <v>108</v>
      </c>
      <c r="F19" s="328" t="s">
        <v>68</v>
      </c>
      <c r="G19" s="380"/>
      <c r="H19" s="380"/>
      <c r="I19" s="380"/>
      <c r="J19" s="371"/>
      <c r="K19" s="374"/>
      <c r="L19" s="323" t="s">
        <v>127</v>
      </c>
    </row>
    <row r="20" spans="1:12" ht="18" customHeight="1" thickBot="1">
      <c r="A20" s="378"/>
      <c r="B20" s="341">
        <v>176</v>
      </c>
      <c r="C20" s="342" t="s">
        <v>140</v>
      </c>
      <c r="D20" s="343" t="s">
        <v>142</v>
      </c>
      <c r="E20" s="330" t="s">
        <v>143</v>
      </c>
      <c r="F20" s="331" t="s">
        <v>68</v>
      </c>
      <c r="G20" s="381"/>
      <c r="H20" s="381"/>
      <c r="I20" s="381"/>
      <c r="J20" s="372"/>
      <c r="K20" s="375"/>
      <c r="L20" s="324" t="s">
        <v>144</v>
      </c>
    </row>
    <row r="21" spans="1:12" ht="18" customHeight="1">
      <c r="A21" s="376">
        <v>4</v>
      </c>
      <c r="B21" s="332">
        <v>154</v>
      </c>
      <c r="C21" s="333" t="s">
        <v>27</v>
      </c>
      <c r="D21" s="334" t="s">
        <v>72</v>
      </c>
      <c r="E21" s="325" t="s">
        <v>73</v>
      </c>
      <c r="F21" s="326" t="s">
        <v>28</v>
      </c>
      <c r="G21" s="379">
        <f t="shared" ref="G21" si="9">AVERAGE(H21:I24)</f>
        <v>576.5</v>
      </c>
      <c r="H21" s="379">
        <f t="shared" ref="H21:H22" si="10">IF(ISBLANK(J21),"",TRUNC(0.0826*((J21/$E$3)-212)^2))</f>
        <v>829</v>
      </c>
      <c r="I21" s="379">
        <f t="shared" ref="I21:I22" si="11">IF(ISBLANK(J21),"",TRUNC(0.312*((J21/$E$3)-144)^2))</f>
        <v>324</v>
      </c>
      <c r="J21" s="370">
        <v>1.2936342592592593E-3</v>
      </c>
      <c r="K21" s="373"/>
      <c r="L21" s="321" t="s">
        <v>148</v>
      </c>
    </row>
    <row r="22" spans="1:12" ht="18" customHeight="1">
      <c r="A22" s="377"/>
      <c r="B22" s="335">
        <v>155</v>
      </c>
      <c r="C22" s="336" t="s">
        <v>145</v>
      </c>
      <c r="D22" s="337" t="s">
        <v>146</v>
      </c>
      <c r="E22" s="327" t="s">
        <v>147</v>
      </c>
      <c r="F22" s="328" t="s">
        <v>28</v>
      </c>
      <c r="G22" s="380"/>
      <c r="H22" s="380" t="str">
        <f t="shared" si="10"/>
        <v/>
      </c>
      <c r="I22" s="380" t="str">
        <f t="shared" si="11"/>
        <v/>
      </c>
      <c r="J22" s="371"/>
      <c r="K22" s="374"/>
      <c r="L22" s="322" t="s">
        <v>148</v>
      </c>
    </row>
    <row r="23" spans="1:12" ht="18" customHeight="1">
      <c r="A23" s="377"/>
      <c r="B23" s="338">
        <v>125</v>
      </c>
      <c r="C23" s="339" t="s">
        <v>170</v>
      </c>
      <c r="D23" s="340" t="s">
        <v>171</v>
      </c>
      <c r="E23" s="329" t="s">
        <v>172</v>
      </c>
      <c r="F23" s="328" t="s">
        <v>28</v>
      </c>
      <c r="G23" s="380"/>
      <c r="H23" s="380"/>
      <c r="I23" s="380"/>
      <c r="J23" s="371"/>
      <c r="K23" s="374"/>
      <c r="L23" s="323" t="s">
        <v>158</v>
      </c>
    </row>
    <row r="24" spans="1:12" ht="18" customHeight="1" thickBot="1">
      <c r="A24" s="378"/>
      <c r="B24" s="341">
        <v>136</v>
      </c>
      <c r="C24" s="342" t="s">
        <v>103</v>
      </c>
      <c r="D24" s="343" t="s">
        <v>156</v>
      </c>
      <c r="E24" s="330" t="s">
        <v>157</v>
      </c>
      <c r="F24" s="331" t="s">
        <v>28</v>
      </c>
      <c r="G24" s="381"/>
      <c r="H24" s="381"/>
      <c r="I24" s="381"/>
      <c r="J24" s="372"/>
      <c r="K24" s="375"/>
      <c r="L24" s="324" t="s">
        <v>74</v>
      </c>
    </row>
  </sheetData>
  <sortState ref="A13:IO16">
    <sortCondition ref="A13"/>
  </sortState>
  <mergeCells count="24">
    <mergeCell ref="A21:A24"/>
    <mergeCell ref="G21:G24"/>
    <mergeCell ref="H21:H24"/>
    <mergeCell ref="I21:I24"/>
    <mergeCell ref="A13:A16"/>
    <mergeCell ref="G13:G16"/>
    <mergeCell ref="H13:H16"/>
    <mergeCell ref="I13:I16"/>
    <mergeCell ref="A17:A20"/>
    <mergeCell ref="G9:G12"/>
    <mergeCell ref="H9:H12"/>
    <mergeCell ref="I9:I12"/>
    <mergeCell ref="A9:A12"/>
    <mergeCell ref="G17:G20"/>
    <mergeCell ref="H17:H20"/>
    <mergeCell ref="I17:I20"/>
    <mergeCell ref="J17:J20"/>
    <mergeCell ref="K17:K20"/>
    <mergeCell ref="J9:J12"/>
    <mergeCell ref="K9:K12"/>
    <mergeCell ref="J21:J24"/>
    <mergeCell ref="K21:K24"/>
    <mergeCell ref="J13:J16"/>
    <mergeCell ref="K13:K16"/>
  </mergeCells>
  <printOptions horizontalCentered="1"/>
  <pageMargins left="0.39370078740157483" right="0.19685039370078741" top="0" bottom="0" header="0.39370078740157483" footer="0.39370078740157483"/>
  <pageSetup paperSize="9" scale="8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</sheetPr>
  <dimension ref="A1:R9"/>
  <sheetViews>
    <sheetView zoomScaleNormal="100" workbookViewId="0">
      <selection activeCell="A2" sqref="A2"/>
    </sheetView>
  </sheetViews>
  <sheetFormatPr defaultColWidth="11.42578125" defaultRowHeight="12.75"/>
  <cols>
    <col min="1" max="1" width="4.28515625" style="140" customWidth="1"/>
    <col min="2" max="2" width="4.42578125" style="140" customWidth="1"/>
    <col min="3" max="3" width="9.85546875" style="140" customWidth="1"/>
    <col min="4" max="4" width="13" style="140" customWidth="1"/>
    <col min="5" max="5" width="9.28515625" style="140" customWidth="1"/>
    <col min="6" max="6" width="8.140625" style="140" customWidth="1"/>
    <col min="7" max="7" width="6" style="140" customWidth="1"/>
    <col min="8" max="13" width="4.42578125" style="140" customWidth="1"/>
    <col min="14" max="14" width="7.28515625" style="140" customWidth="1"/>
    <col min="15" max="15" width="4.42578125" style="140" bestFit="1" customWidth="1"/>
    <col min="16" max="16" width="17.28515625" style="147" customWidth="1"/>
    <col min="17" max="17" width="4" style="140" customWidth="1"/>
    <col min="18" max="16384" width="11.42578125" style="140"/>
  </cols>
  <sheetData>
    <row r="1" spans="1:18" s="137" customFormat="1" ht="15" customHeight="1">
      <c r="A1" s="134" t="s">
        <v>44</v>
      </c>
      <c r="B1" s="135"/>
      <c r="C1" s="136"/>
      <c r="D1" s="135"/>
      <c r="H1" s="138"/>
      <c r="I1" s="138"/>
      <c r="J1" s="138"/>
      <c r="K1" s="138"/>
      <c r="L1" s="138"/>
      <c r="M1" s="138"/>
    </row>
    <row r="2" spans="1:18" ht="15" customHeight="1">
      <c r="A2" s="139"/>
      <c r="C2" s="141"/>
      <c r="P2" s="13" t="s">
        <v>30</v>
      </c>
    </row>
    <row r="3" spans="1:18" s="142" customFormat="1" ht="15" customHeight="1">
      <c r="C3" s="134"/>
      <c r="G3" s="143"/>
      <c r="H3" s="140"/>
      <c r="I3" s="140"/>
      <c r="J3" s="140"/>
      <c r="K3" s="140"/>
      <c r="L3" s="140"/>
      <c r="M3" s="140"/>
      <c r="P3" s="289">
        <v>43896</v>
      </c>
    </row>
    <row r="4" spans="1:18" s="142" customFormat="1" ht="15" customHeight="1">
      <c r="C4" s="141" t="s">
        <v>23</v>
      </c>
      <c r="E4" s="137"/>
      <c r="G4" s="144"/>
      <c r="H4" s="140"/>
      <c r="I4" s="140"/>
      <c r="J4" s="140"/>
      <c r="K4" s="140"/>
      <c r="L4" s="140"/>
      <c r="M4" s="140"/>
      <c r="P4" s="31"/>
    </row>
    <row r="5" spans="1:18" s="145" customFormat="1" ht="2.1" customHeight="1">
      <c r="R5" s="146"/>
    </row>
    <row r="6" spans="1:18" s="145" customFormat="1" ht="2.1" customHeight="1">
      <c r="R6" s="146"/>
    </row>
    <row r="7" spans="1:18" ht="15" customHeight="1">
      <c r="C7" s="136"/>
      <c r="H7" s="382" t="s">
        <v>24</v>
      </c>
      <c r="I7" s="383"/>
      <c r="J7" s="383"/>
      <c r="K7" s="383"/>
      <c r="L7" s="383"/>
      <c r="M7" s="384"/>
    </row>
    <row r="8" spans="1:18" ht="24" customHeight="1">
      <c r="A8" s="148" t="s">
        <v>196</v>
      </c>
      <c r="B8" s="149" t="s">
        <v>2</v>
      </c>
      <c r="C8" s="150" t="s">
        <v>3</v>
      </c>
      <c r="D8" s="151" t="s">
        <v>4</v>
      </c>
      <c r="E8" s="152" t="s">
        <v>5</v>
      </c>
      <c r="F8" s="153" t="s">
        <v>6</v>
      </c>
      <c r="G8" s="154" t="s">
        <v>7</v>
      </c>
      <c r="H8" s="155">
        <v>1.45</v>
      </c>
      <c r="I8" s="155">
        <v>1.5</v>
      </c>
      <c r="J8" s="155">
        <v>1.55</v>
      </c>
      <c r="K8" s="155">
        <v>1.6</v>
      </c>
      <c r="L8" s="155"/>
      <c r="M8" s="155"/>
      <c r="N8" s="148" t="s">
        <v>25</v>
      </c>
      <c r="O8" s="153" t="s">
        <v>26</v>
      </c>
      <c r="P8" s="156" t="s">
        <v>12</v>
      </c>
      <c r="Q8" s="157"/>
    </row>
    <row r="9" spans="1:18" ht="23.25" customHeight="1">
      <c r="A9" s="158">
        <v>1</v>
      </c>
      <c r="B9" s="159">
        <v>147</v>
      </c>
      <c r="C9" s="160" t="s">
        <v>152</v>
      </c>
      <c r="D9" s="161" t="s">
        <v>153</v>
      </c>
      <c r="E9" s="162" t="s">
        <v>154</v>
      </c>
      <c r="F9" s="163" t="s">
        <v>28</v>
      </c>
      <c r="G9" s="158">
        <f>IF(ISBLANK(N9),"",TRUNC(39.34*(N9+10.574)^2)-5000)</f>
        <v>782</v>
      </c>
      <c r="H9" s="164" t="s">
        <v>211</v>
      </c>
      <c r="I9" s="159" t="s">
        <v>211</v>
      </c>
      <c r="J9" s="159" t="s">
        <v>212</v>
      </c>
      <c r="K9" s="159" t="s">
        <v>213</v>
      </c>
      <c r="L9" s="159"/>
      <c r="M9" s="159"/>
      <c r="N9" s="165">
        <v>1.55</v>
      </c>
      <c r="O9" s="166" t="str">
        <f>IF(ISBLANK(N9),"",IF(N9&lt;1.39,"",IF(N9&gt;=1.91,"TSM",IF(N9&gt;=1.83,"SM",IF(N9&gt;=1.75,"KSM",IF(N9&gt;=1.65,"I A",IF(N9&gt;=1.5,"II A",IF(N9&gt;=1.39,"III A"))))))))</f>
        <v>II A</v>
      </c>
      <c r="P9" s="167" t="s">
        <v>155</v>
      </c>
      <c r="Q9" s="168"/>
    </row>
  </sheetData>
  <mergeCells count="1">
    <mergeCell ref="H7:M7"/>
  </mergeCells>
  <printOptions horizontalCentered="1"/>
  <pageMargins left="0.39370078740157483" right="0.39370078740157483" top="0.78740157480314965" bottom="0.35433070866141736" header="0.62992125984251968" footer="0.23622047244094491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70C0"/>
  </sheetPr>
  <dimension ref="A1:V11"/>
  <sheetViews>
    <sheetView zoomScaleNormal="100" workbookViewId="0">
      <selection activeCell="A2" sqref="A2"/>
    </sheetView>
  </sheetViews>
  <sheetFormatPr defaultColWidth="11.42578125" defaultRowHeight="12.75"/>
  <cols>
    <col min="1" max="1" width="4.28515625" style="145" customWidth="1"/>
    <col min="2" max="2" width="4.42578125" style="145" customWidth="1"/>
    <col min="3" max="3" width="9.85546875" style="145" customWidth="1"/>
    <col min="4" max="4" width="13" style="145" customWidth="1"/>
    <col min="5" max="5" width="10.85546875" style="145" customWidth="1"/>
    <col min="6" max="6" width="7.28515625" style="145" customWidth="1"/>
    <col min="7" max="7" width="5.140625" style="145" customWidth="1"/>
    <col min="8" max="17" width="4.7109375" style="145" customWidth="1"/>
    <col min="18" max="18" width="7.28515625" style="145" customWidth="1"/>
    <col min="19" max="19" width="6.42578125" style="145" customWidth="1"/>
    <col min="20" max="20" width="18.7109375" style="146" customWidth="1"/>
    <col min="21" max="21" width="3.42578125" style="145" customWidth="1"/>
    <col min="22" max="16384" width="11.42578125" style="145"/>
  </cols>
  <sheetData>
    <row r="1" spans="1:22" s="172" customFormat="1" ht="20.25">
      <c r="A1" s="169" t="s">
        <v>44</v>
      </c>
      <c r="B1" s="170"/>
      <c r="C1" s="171"/>
      <c r="D1" s="170"/>
      <c r="H1" s="173"/>
      <c r="I1" s="173"/>
      <c r="J1" s="173"/>
      <c r="K1" s="173"/>
      <c r="L1" s="173"/>
      <c r="M1" s="173"/>
      <c r="N1" s="173"/>
      <c r="O1" s="173"/>
      <c r="P1" s="173"/>
      <c r="Q1" s="173"/>
    </row>
    <row r="2" spans="1:22" ht="15.75">
      <c r="A2" s="174"/>
      <c r="C2" s="175"/>
      <c r="T2" s="13" t="s">
        <v>30</v>
      </c>
    </row>
    <row r="3" spans="1:22" s="176" customFormat="1" ht="15.75">
      <c r="C3" s="169"/>
      <c r="G3" s="177"/>
      <c r="H3" s="145"/>
      <c r="I3" s="145"/>
      <c r="J3" s="145"/>
      <c r="K3" s="145"/>
      <c r="L3" s="145"/>
      <c r="M3" s="145"/>
      <c r="N3" s="145"/>
      <c r="O3" s="145"/>
      <c r="P3" s="145"/>
      <c r="Q3" s="145"/>
      <c r="T3" s="289">
        <v>43896</v>
      </c>
    </row>
    <row r="4" spans="1:22" s="176" customFormat="1" ht="15.75">
      <c r="C4" s="175" t="s">
        <v>29</v>
      </c>
      <c r="E4" s="172"/>
      <c r="G4" s="178"/>
      <c r="H4" s="145"/>
      <c r="I4" s="145"/>
      <c r="J4" s="145"/>
      <c r="K4" s="145"/>
      <c r="L4" s="145"/>
      <c r="M4" s="145"/>
      <c r="N4" s="145"/>
      <c r="O4" s="145"/>
      <c r="P4" s="145"/>
      <c r="Q4" s="145"/>
      <c r="T4" s="179"/>
    </row>
    <row r="5" spans="1:22" ht="2.1" customHeight="1">
      <c r="T5" s="145"/>
      <c r="V5" s="146"/>
    </row>
    <row r="6" spans="1:22" ht="2.1" customHeight="1">
      <c r="T6" s="145"/>
      <c r="V6" s="146"/>
    </row>
    <row r="7" spans="1:22" ht="11.25" customHeight="1">
      <c r="C7" s="171"/>
      <c r="H7" s="180"/>
      <c r="I7" s="181"/>
      <c r="J7" s="181"/>
      <c r="K7" s="181"/>
      <c r="L7" s="181"/>
      <c r="M7" s="181" t="s">
        <v>24</v>
      </c>
      <c r="N7" s="181"/>
      <c r="O7" s="181"/>
      <c r="P7" s="181"/>
      <c r="Q7" s="182"/>
    </row>
    <row r="8" spans="1:22" s="189" customFormat="1" ht="17.25" customHeight="1">
      <c r="A8" s="183" t="s">
        <v>196</v>
      </c>
      <c r="B8" s="184" t="s">
        <v>2</v>
      </c>
      <c r="C8" s="185" t="s">
        <v>3</v>
      </c>
      <c r="D8" s="186" t="s">
        <v>4</v>
      </c>
      <c r="E8" s="183" t="s">
        <v>5</v>
      </c>
      <c r="F8" s="184" t="s">
        <v>6</v>
      </c>
      <c r="G8" s="187" t="s">
        <v>7</v>
      </c>
      <c r="H8" s="155">
        <v>1.55</v>
      </c>
      <c r="I8" s="155">
        <v>1.6</v>
      </c>
      <c r="J8" s="155">
        <v>1.65</v>
      </c>
      <c r="K8" s="155">
        <v>1.7</v>
      </c>
      <c r="L8" s="155">
        <v>1.75</v>
      </c>
      <c r="M8" s="155">
        <v>1.8</v>
      </c>
      <c r="N8" s="155">
        <v>1.85</v>
      </c>
      <c r="O8" s="155">
        <v>1.9</v>
      </c>
      <c r="P8" s="155">
        <v>1.95</v>
      </c>
      <c r="Q8" s="155"/>
      <c r="R8" s="183" t="s">
        <v>25</v>
      </c>
      <c r="S8" s="184" t="s">
        <v>26</v>
      </c>
      <c r="T8" s="188" t="s">
        <v>12</v>
      </c>
    </row>
    <row r="9" spans="1:22" ht="23.25" customHeight="1">
      <c r="A9" s="158">
        <v>1</v>
      </c>
      <c r="B9" s="190">
        <v>58</v>
      </c>
      <c r="C9" s="191" t="s">
        <v>159</v>
      </c>
      <c r="D9" s="192" t="s">
        <v>160</v>
      </c>
      <c r="E9" s="193" t="s">
        <v>161</v>
      </c>
      <c r="F9" s="194" t="s">
        <v>77</v>
      </c>
      <c r="G9" s="158">
        <f>IF(ISBLANK(R9),"",TRUNC(32.29*(R9+11.534)^2)-5000)</f>
        <v>827</v>
      </c>
      <c r="H9" s="195"/>
      <c r="I9" s="190"/>
      <c r="J9" s="190"/>
      <c r="K9" s="190" t="s">
        <v>211</v>
      </c>
      <c r="L9" s="190" t="s">
        <v>201</v>
      </c>
      <c r="M9" s="190" t="s">
        <v>212</v>
      </c>
      <c r="N9" s="190" t="s">
        <v>211</v>
      </c>
      <c r="O9" s="190" t="s">
        <v>214</v>
      </c>
      <c r="P9" s="190" t="s">
        <v>213</v>
      </c>
      <c r="Q9" s="190"/>
      <c r="R9" s="196">
        <v>1.9</v>
      </c>
      <c r="S9" s="197" t="str">
        <f>IF(ISBLANK(R9),"",IF(R9&lt;1.6,"",IF(R9&gt;=2.28,"TSM",IF(R9&gt;=2.15,"SM",IF(R9&gt;=2.03,"KSM",IF(R9&gt;=1.9,"I A",IF(R9&gt;=1.75,"II A",IF(R9&gt;=1.6,"III A"))))))))</f>
        <v>I A</v>
      </c>
      <c r="T9" s="194" t="s">
        <v>81</v>
      </c>
      <c r="U9" s="198"/>
    </row>
    <row r="10" spans="1:22" ht="23.25" customHeight="1">
      <c r="A10" s="158">
        <v>2</v>
      </c>
      <c r="B10" s="190">
        <v>196</v>
      </c>
      <c r="C10" s="191" t="s">
        <v>36</v>
      </c>
      <c r="D10" s="192" t="s">
        <v>37</v>
      </c>
      <c r="E10" s="193" t="s">
        <v>38</v>
      </c>
      <c r="F10" s="194" t="s">
        <v>39</v>
      </c>
      <c r="G10" s="158">
        <f>IF(ISBLANK(R10),"",TRUNC(32.29*(R10+11.534)^2)-5000)</f>
        <v>784</v>
      </c>
      <c r="H10" s="195"/>
      <c r="I10" s="190"/>
      <c r="J10" s="190"/>
      <c r="K10" s="190"/>
      <c r="L10" s="190"/>
      <c r="M10" s="190"/>
      <c r="N10" s="190" t="s">
        <v>211</v>
      </c>
      <c r="O10" s="190" t="s">
        <v>215</v>
      </c>
      <c r="P10" s="190"/>
      <c r="Q10" s="190"/>
      <c r="R10" s="196">
        <v>1.85</v>
      </c>
      <c r="S10" s="197" t="str">
        <f>IF(ISBLANK(R10),"",IF(R10&lt;1.6,"",IF(R10&gt;=2.28,"TSM",IF(R10&gt;=2.15,"SM",IF(R10&gt;=2.03,"KSM",IF(R10&gt;=1.9,"I A",IF(R10&gt;=1.75,"II A",IF(R10&gt;=1.6,"III A"))))))))</f>
        <v>II A</v>
      </c>
      <c r="T10" s="194" t="s">
        <v>54</v>
      </c>
      <c r="U10" s="198"/>
    </row>
    <row r="11" spans="1:22" ht="23.25" customHeight="1">
      <c r="A11" s="158">
        <v>3</v>
      </c>
      <c r="B11" s="190">
        <v>136</v>
      </c>
      <c r="C11" s="191" t="s">
        <v>103</v>
      </c>
      <c r="D11" s="192" t="s">
        <v>156</v>
      </c>
      <c r="E11" s="193" t="s">
        <v>157</v>
      </c>
      <c r="F11" s="194" t="s">
        <v>28</v>
      </c>
      <c r="G11" s="158">
        <f>IF(ISBLANK(R11),"",TRUNC(32.29*(R11+11.534)^2)-5000)</f>
        <v>612</v>
      </c>
      <c r="H11" s="195" t="s">
        <v>211</v>
      </c>
      <c r="I11" s="190" t="s">
        <v>201</v>
      </c>
      <c r="J11" s="190" t="s">
        <v>212</v>
      </c>
      <c r="K11" s="190" t="s">
        <v>213</v>
      </c>
      <c r="L11" s="190"/>
      <c r="M11" s="190"/>
      <c r="N11" s="190"/>
      <c r="O11" s="190"/>
      <c r="P11" s="190"/>
      <c r="Q11" s="190"/>
      <c r="R11" s="196">
        <v>1.65</v>
      </c>
      <c r="S11" s="197" t="str">
        <f>IF(ISBLANK(R11),"",IF(R11&lt;1.6,"",IF(R11&gt;=2.28,"TSM",IF(R11&gt;=2.15,"SM",IF(R11&gt;=2.03,"KSM",IF(R11&gt;=1.9,"I A",IF(R11&gt;=1.75,"II A",IF(R11&gt;=1.6,"III A"))))))))</f>
        <v>III A</v>
      </c>
      <c r="T11" s="194" t="s">
        <v>162</v>
      </c>
      <c r="U11" s="198"/>
    </row>
  </sheetData>
  <sortState ref="A9:V11">
    <sortCondition descending="1" ref="R9:R11"/>
  </sortState>
  <printOptions horizontalCentered="1"/>
  <pageMargins left="0.39370078740157483" right="0.39370078740157483" top="0.78740157480314965" bottom="0.35433070866141736" header="0.62992125984251968" footer="0.23622047244094491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0000"/>
  </sheetPr>
  <dimension ref="A1:W11"/>
  <sheetViews>
    <sheetView showZeros="0" workbookViewId="0">
      <selection activeCell="A2" sqref="A2"/>
    </sheetView>
  </sheetViews>
  <sheetFormatPr defaultColWidth="9.140625" defaultRowHeight="12.75"/>
  <cols>
    <col min="1" max="1" width="5.5703125" style="14" customWidth="1"/>
    <col min="2" max="2" width="4.5703125" style="14" customWidth="1"/>
    <col min="3" max="3" width="12.85546875" style="14" customWidth="1"/>
    <col min="4" max="4" width="13.5703125" style="14" customWidth="1"/>
    <col min="5" max="5" width="8.7109375" style="22" customWidth="1"/>
    <col min="6" max="6" width="9.5703125" style="210" customWidth="1"/>
    <col min="7" max="7" width="7.5703125" style="211" customWidth="1"/>
    <col min="8" max="10" width="5.5703125" style="212" customWidth="1"/>
    <col min="11" max="11" width="3.7109375" style="78" customWidth="1"/>
    <col min="12" max="14" width="5.5703125" style="212" customWidth="1"/>
    <col min="15" max="15" width="7.28515625" style="6" customWidth="1"/>
    <col min="16" max="16" width="6.5703125" style="206" customWidth="1"/>
    <col min="17" max="17" width="17.85546875" style="14" customWidth="1"/>
    <col min="18" max="18" width="4.42578125" style="213" customWidth="1"/>
    <col min="19" max="16384" width="9.140625" style="14"/>
  </cols>
  <sheetData>
    <row r="1" spans="1:23" s="206" customFormat="1" ht="20.25">
      <c r="A1" s="1" t="s">
        <v>44</v>
      </c>
      <c r="B1" s="199"/>
      <c r="C1" s="200"/>
      <c r="D1" s="199"/>
      <c r="E1" s="201"/>
      <c r="F1" s="202"/>
      <c r="G1" s="203"/>
      <c r="H1" s="204"/>
      <c r="I1" s="204"/>
      <c r="J1" s="204"/>
      <c r="K1" s="199"/>
      <c r="L1" s="204"/>
      <c r="M1" s="204"/>
      <c r="N1" s="204"/>
      <c r="O1" s="204"/>
      <c r="P1" s="199"/>
      <c r="Q1" s="199"/>
      <c r="R1" s="205"/>
    </row>
    <row r="2" spans="1:23" s="206" customFormat="1" ht="12" customHeight="1">
      <c r="A2" s="207"/>
      <c r="B2" s="199"/>
      <c r="C2" s="199"/>
      <c r="D2" s="199"/>
      <c r="E2" s="208"/>
      <c r="F2" s="209"/>
      <c r="G2" s="203"/>
      <c r="H2" s="204"/>
      <c r="I2" s="204"/>
      <c r="J2" s="204"/>
      <c r="K2" s="199"/>
      <c r="L2" s="204"/>
      <c r="M2" s="204"/>
      <c r="N2" s="204"/>
      <c r="O2" s="204"/>
      <c r="P2" s="199"/>
      <c r="Q2" s="13" t="s">
        <v>30</v>
      </c>
      <c r="R2" s="205"/>
    </row>
    <row r="3" spans="1:23" ht="12.75" customHeight="1">
      <c r="C3" s="15"/>
      <c r="L3" s="21"/>
      <c r="M3" s="21"/>
      <c r="Q3" s="289">
        <v>43896</v>
      </c>
    </row>
    <row r="4" spans="1:23" ht="16.5" customHeight="1">
      <c r="C4" s="1" t="s">
        <v>31</v>
      </c>
      <c r="E4" s="214"/>
      <c r="L4" s="21"/>
      <c r="M4" s="21"/>
      <c r="Q4" s="31"/>
    </row>
    <row r="5" spans="1:23" s="78" customFormat="1" ht="2.1" customHeight="1">
      <c r="W5" s="215"/>
    </row>
    <row r="6" spans="1:23" s="78" customFormat="1" ht="2.1" customHeight="1">
      <c r="W6" s="215"/>
    </row>
    <row r="7" spans="1:23">
      <c r="H7" s="385" t="s">
        <v>32</v>
      </c>
      <c r="I7" s="386"/>
      <c r="J7" s="386"/>
      <c r="K7" s="386"/>
      <c r="L7" s="386"/>
      <c r="M7" s="386"/>
      <c r="N7" s="387"/>
    </row>
    <row r="8" spans="1:23" ht="22.5" customHeight="1">
      <c r="A8" s="216" t="s">
        <v>196</v>
      </c>
      <c r="B8" s="217" t="s">
        <v>2</v>
      </c>
      <c r="C8" s="218" t="s">
        <v>3</v>
      </c>
      <c r="D8" s="219" t="s">
        <v>4</v>
      </c>
      <c r="E8" s="220" t="s">
        <v>5</v>
      </c>
      <c r="F8" s="221" t="s">
        <v>6</v>
      </c>
      <c r="G8" s="222" t="s">
        <v>7</v>
      </c>
      <c r="H8" s="223">
        <v>1</v>
      </c>
      <c r="I8" s="223">
        <v>2</v>
      </c>
      <c r="J8" s="223">
        <v>3</v>
      </c>
      <c r="K8" s="224" t="s">
        <v>33</v>
      </c>
      <c r="L8" s="223">
        <v>4</v>
      </c>
      <c r="M8" s="223">
        <v>5</v>
      </c>
      <c r="N8" s="223">
        <v>6</v>
      </c>
      <c r="O8" s="225" t="s">
        <v>34</v>
      </c>
      <c r="P8" s="217" t="s">
        <v>26</v>
      </c>
      <c r="Q8" s="217" t="s">
        <v>12</v>
      </c>
    </row>
    <row r="9" spans="1:23" s="236" customFormat="1" ht="20.100000000000001" customHeight="1">
      <c r="A9" s="158">
        <v>1</v>
      </c>
      <c r="B9" s="226">
        <v>200</v>
      </c>
      <c r="C9" s="227" t="s">
        <v>51</v>
      </c>
      <c r="D9" s="228" t="s">
        <v>52</v>
      </c>
      <c r="E9" s="229" t="s">
        <v>53</v>
      </c>
      <c r="F9" s="230" t="s">
        <v>39</v>
      </c>
      <c r="G9" s="54">
        <f>IF(ISBLANK(O9),"",TRUNC(1.966*(O9+49.24)^2)-5000)</f>
        <v>938</v>
      </c>
      <c r="H9" s="231">
        <v>5.72</v>
      </c>
      <c r="I9" s="232" t="s">
        <v>198</v>
      </c>
      <c r="J9" s="232" t="s">
        <v>198</v>
      </c>
      <c r="K9" s="233">
        <v>3</v>
      </c>
      <c r="L9" s="232">
        <v>5.69</v>
      </c>
      <c r="M9" s="232" t="s">
        <v>198</v>
      </c>
      <c r="N9" s="232">
        <v>5.65</v>
      </c>
      <c r="O9" s="225">
        <f>MAX(H9:J9,L9:N9)</f>
        <v>5.72</v>
      </c>
      <c r="P9" s="232" t="str">
        <f>IF(ISBLANK(O9),"",IF(O9&lt;4.6,"",IF(O9&gt;=6.62,"TSM",IF(O9&gt;=6.3,"SM",IF(O9&gt;=6,"KSM",IF(O9&gt;=5.6,"I A",IF(O9&gt;=5.15,"II A",IF(O9&gt;=4.6,"III A"))))))))</f>
        <v>I A</v>
      </c>
      <c r="Q9" s="234" t="s">
        <v>54</v>
      </c>
      <c r="R9" s="235"/>
    </row>
    <row r="10" spans="1:23" s="236" customFormat="1" ht="20.100000000000001" customHeight="1">
      <c r="A10" s="158">
        <v>2</v>
      </c>
      <c r="B10" s="226">
        <v>155</v>
      </c>
      <c r="C10" s="227" t="s">
        <v>145</v>
      </c>
      <c r="D10" s="228" t="s">
        <v>146</v>
      </c>
      <c r="E10" s="229" t="s">
        <v>147</v>
      </c>
      <c r="F10" s="230" t="s">
        <v>28</v>
      </c>
      <c r="G10" s="54">
        <f>IF(ISBLANK(O10),"",TRUNC(1.966*(O10+49.24)^2)-5000)</f>
        <v>938</v>
      </c>
      <c r="H10" s="231" t="s">
        <v>198</v>
      </c>
      <c r="I10" s="232">
        <v>5.55</v>
      </c>
      <c r="J10" s="232">
        <v>5.63</v>
      </c>
      <c r="K10" s="233">
        <v>2</v>
      </c>
      <c r="L10" s="232">
        <v>5.72</v>
      </c>
      <c r="M10" s="232">
        <v>5.68</v>
      </c>
      <c r="N10" s="232" t="s">
        <v>198</v>
      </c>
      <c r="O10" s="225">
        <f>MAX(H10:J10,L10:N10)</f>
        <v>5.72</v>
      </c>
      <c r="P10" s="232" t="str">
        <f>IF(ISBLANK(O10),"",IF(O10&lt;4.6,"",IF(O10&gt;=6.62,"TSM",IF(O10&gt;=6.3,"SM",IF(O10&gt;=6,"KSM",IF(O10&gt;=5.6,"I A",IF(O10&gt;=5.15,"II A",IF(O10&gt;=4.6,"III A"))))))))</f>
        <v>I A</v>
      </c>
      <c r="Q10" s="234" t="s">
        <v>148</v>
      </c>
      <c r="R10" s="235"/>
    </row>
    <row r="11" spans="1:23" s="236" customFormat="1" ht="20.100000000000001" customHeight="1">
      <c r="A11" s="158">
        <v>3</v>
      </c>
      <c r="B11" s="226">
        <v>154</v>
      </c>
      <c r="C11" s="227" t="s">
        <v>27</v>
      </c>
      <c r="D11" s="228" t="s">
        <v>72</v>
      </c>
      <c r="E11" s="229" t="s">
        <v>73</v>
      </c>
      <c r="F11" s="230" t="s">
        <v>28</v>
      </c>
      <c r="G11" s="54">
        <f>IF(ISBLANK(O11),"",TRUNC(1.966*(O11+49.24)^2)-5000)</f>
        <v>875</v>
      </c>
      <c r="H11" s="231">
        <v>5.3</v>
      </c>
      <c r="I11" s="232">
        <v>5.26</v>
      </c>
      <c r="J11" s="232">
        <v>5.43</v>
      </c>
      <c r="K11" s="233">
        <v>1</v>
      </c>
      <c r="L11" s="232">
        <v>4.43</v>
      </c>
      <c r="M11" s="232" t="s">
        <v>198</v>
      </c>
      <c r="N11" s="232">
        <v>5.25</v>
      </c>
      <c r="O11" s="225">
        <f>MAX(H11:J11,L11:N11)</f>
        <v>5.43</v>
      </c>
      <c r="P11" s="232" t="str">
        <f>IF(ISBLANK(O11),"",IF(O11&lt;4.6,"",IF(O11&gt;=6.62,"TSM",IF(O11&gt;=6.3,"SM",IF(O11&gt;=6,"KSM",IF(O11&gt;=5.6,"I A",IF(O11&gt;=5.15,"II A",IF(O11&gt;=4.6,"III A"))))))))</f>
        <v>II A</v>
      </c>
      <c r="Q11" s="234" t="s">
        <v>74</v>
      </c>
      <c r="R11" s="235"/>
    </row>
  </sheetData>
  <sortState ref="A9:W11">
    <sortCondition ref="A9"/>
  </sortState>
  <mergeCells count="1">
    <mergeCell ref="H7:N7"/>
  </mergeCells>
  <printOptions horizontalCentered="1"/>
  <pageMargins left="0.39370078740157483" right="0.19685039370078741" top="0.59055118110236227" bottom="0.19685039370078741" header="0.39370078740157483" footer="0.39370078740157483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70C0"/>
  </sheetPr>
  <dimension ref="A1:W11"/>
  <sheetViews>
    <sheetView showZeros="0" workbookViewId="0">
      <selection activeCell="A2" sqref="A2"/>
    </sheetView>
  </sheetViews>
  <sheetFormatPr defaultColWidth="9.140625" defaultRowHeight="12.75"/>
  <cols>
    <col min="1" max="1" width="5.5703125" style="14" customWidth="1"/>
    <col min="2" max="2" width="4.5703125" style="14" customWidth="1"/>
    <col min="3" max="3" width="9.85546875" style="14" customWidth="1"/>
    <col min="4" max="4" width="13.5703125" style="14" customWidth="1"/>
    <col min="5" max="5" width="8.7109375" style="22" customWidth="1"/>
    <col min="6" max="6" width="12.85546875" style="210" customWidth="1"/>
    <col min="7" max="7" width="7.5703125" style="211" customWidth="1"/>
    <col min="8" max="10" width="5.5703125" style="212" customWidth="1"/>
    <col min="11" max="11" width="4.28515625" style="78" customWidth="1"/>
    <col min="12" max="14" width="5.5703125" style="212" customWidth="1"/>
    <col min="15" max="15" width="7.28515625" style="6" customWidth="1"/>
    <col min="16" max="16" width="6.5703125" style="206" customWidth="1"/>
    <col min="17" max="17" width="24.140625" style="14" customWidth="1"/>
    <col min="18" max="18" width="3.140625" style="238" bestFit="1" customWidth="1"/>
    <col min="19" max="16384" width="9.140625" style="14"/>
  </cols>
  <sheetData>
    <row r="1" spans="1:23" s="206" customFormat="1" ht="20.25">
      <c r="A1" s="1" t="s">
        <v>44</v>
      </c>
      <c r="B1" s="199"/>
      <c r="C1" s="200"/>
      <c r="D1" s="199"/>
      <c r="E1" s="201"/>
      <c r="F1" s="202"/>
      <c r="G1" s="203"/>
      <c r="H1" s="204"/>
      <c r="I1" s="204"/>
      <c r="J1" s="204"/>
      <c r="K1" s="199"/>
      <c r="L1" s="204"/>
      <c r="M1" s="204"/>
      <c r="N1" s="204"/>
      <c r="O1" s="204"/>
      <c r="P1" s="199"/>
      <c r="Q1" s="199"/>
      <c r="R1" s="237"/>
    </row>
    <row r="2" spans="1:23" s="206" customFormat="1" ht="12" customHeight="1">
      <c r="A2" s="207"/>
      <c r="B2" s="199"/>
      <c r="C2" s="199"/>
      <c r="D2" s="199"/>
      <c r="E2" s="208"/>
      <c r="F2" s="209"/>
      <c r="G2" s="203"/>
      <c r="H2" s="204"/>
      <c r="I2" s="204"/>
      <c r="J2" s="204"/>
      <c r="K2" s="199"/>
      <c r="L2" s="204"/>
      <c r="M2" s="204"/>
      <c r="N2" s="204"/>
      <c r="O2" s="204"/>
      <c r="P2" s="199"/>
      <c r="Q2" s="13" t="s">
        <v>30</v>
      </c>
      <c r="R2" s="237"/>
    </row>
    <row r="3" spans="1:23" ht="12.75" customHeight="1">
      <c r="C3" s="15"/>
      <c r="L3" s="21"/>
      <c r="M3" s="21"/>
      <c r="Q3" s="289">
        <v>43896</v>
      </c>
    </row>
    <row r="4" spans="1:23" ht="16.5" customHeight="1">
      <c r="C4" s="1" t="s">
        <v>35</v>
      </c>
      <c r="E4" s="214"/>
      <c r="L4" s="21"/>
      <c r="M4" s="21"/>
    </row>
    <row r="5" spans="1:23" s="78" customFormat="1" ht="2.1" customHeight="1">
      <c r="W5" s="215"/>
    </row>
    <row r="6" spans="1:23" s="78" customFormat="1" ht="2.1" customHeight="1">
      <c r="W6" s="215"/>
    </row>
    <row r="7" spans="1:23" ht="17.25" customHeight="1">
      <c r="H7" s="385" t="s">
        <v>32</v>
      </c>
      <c r="I7" s="386"/>
      <c r="J7" s="386"/>
      <c r="K7" s="386"/>
      <c r="L7" s="386"/>
      <c r="M7" s="386"/>
      <c r="N7" s="387"/>
    </row>
    <row r="8" spans="1:23" ht="22.5" customHeight="1">
      <c r="A8" s="216" t="s">
        <v>196</v>
      </c>
      <c r="B8" s="217" t="s">
        <v>2</v>
      </c>
      <c r="C8" s="218" t="s">
        <v>3</v>
      </c>
      <c r="D8" s="219" t="s">
        <v>4</v>
      </c>
      <c r="E8" s="220" t="s">
        <v>5</v>
      </c>
      <c r="F8" s="221" t="s">
        <v>6</v>
      </c>
      <c r="G8" s="222" t="s">
        <v>7</v>
      </c>
      <c r="H8" s="223">
        <v>1</v>
      </c>
      <c r="I8" s="223">
        <v>2</v>
      </c>
      <c r="J8" s="223">
        <v>3</v>
      </c>
      <c r="K8" s="224" t="s">
        <v>33</v>
      </c>
      <c r="L8" s="223">
        <v>4</v>
      </c>
      <c r="M8" s="223">
        <v>5</v>
      </c>
      <c r="N8" s="223">
        <v>6</v>
      </c>
      <c r="O8" s="225" t="s">
        <v>34</v>
      </c>
      <c r="P8" s="217" t="s">
        <v>26</v>
      </c>
      <c r="Q8" s="217" t="s">
        <v>12</v>
      </c>
      <c r="R8" s="235"/>
    </row>
    <row r="9" spans="1:23" s="236" customFormat="1" ht="20.100000000000001" customHeight="1">
      <c r="A9" s="158">
        <v>1</v>
      </c>
      <c r="B9" s="226">
        <v>193</v>
      </c>
      <c r="C9" s="227" t="s">
        <v>100</v>
      </c>
      <c r="D9" s="228" t="s">
        <v>101</v>
      </c>
      <c r="E9" s="229" t="s">
        <v>102</v>
      </c>
      <c r="F9" s="230" t="s">
        <v>39</v>
      </c>
      <c r="G9" s="54">
        <f>IF(ISBLANK(O9),"",TRUNC(1.929*(O9+48.41)^2)-5000)</f>
        <v>797</v>
      </c>
      <c r="H9" s="231">
        <v>5.82</v>
      </c>
      <c r="I9" s="232">
        <v>6.41</v>
      </c>
      <c r="J9" s="232">
        <v>6.36</v>
      </c>
      <c r="K9" s="233">
        <v>3</v>
      </c>
      <c r="L9" s="232">
        <v>6.14</v>
      </c>
      <c r="M9" s="239" t="s">
        <v>201</v>
      </c>
      <c r="N9" s="239" t="s">
        <v>201</v>
      </c>
      <c r="O9" s="225">
        <f>MAX(H9:J9,L9:N9)</f>
        <v>6.41</v>
      </c>
      <c r="P9" s="232" t="str">
        <f>IF(ISBLANK(O9),"",IF(O9&lt;5.6,"",IF(O9&gt;=8.05,"TSM",IF(O9&gt;=7.65,"SM",IF(O9&gt;=7.2,"KSM",IF(O9&gt;=6.7,"I A",IF(O9&gt;=6.2,"II A",IF(O9&gt;=5.6,"III A"))))))))</f>
        <v>II A</v>
      </c>
      <c r="Q9" s="234" t="s">
        <v>54</v>
      </c>
      <c r="R9" s="235"/>
    </row>
    <row r="10" spans="1:23" s="236" customFormat="1" ht="20.100000000000001" customHeight="1">
      <c r="A10" s="158">
        <v>2</v>
      </c>
      <c r="B10" s="226">
        <v>196</v>
      </c>
      <c r="C10" s="227" t="s">
        <v>36</v>
      </c>
      <c r="D10" s="228" t="s">
        <v>37</v>
      </c>
      <c r="E10" s="229" t="s">
        <v>38</v>
      </c>
      <c r="F10" s="230" t="s">
        <v>39</v>
      </c>
      <c r="G10" s="54">
        <f>IF(ISBLANK(O10),"",TRUNC(1.929*(O10+48.41)^2)-5000)</f>
        <v>763</v>
      </c>
      <c r="H10" s="231">
        <v>6.25</v>
      </c>
      <c r="I10" s="232" t="s">
        <v>202</v>
      </c>
      <c r="J10" s="232" t="s">
        <v>202</v>
      </c>
      <c r="K10" s="233">
        <v>2</v>
      </c>
      <c r="L10" s="232">
        <v>6.15</v>
      </c>
      <c r="M10" s="239" t="s">
        <v>201</v>
      </c>
      <c r="N10" s="239" t="s">
        <v>201</v>
      </c>
      <c r="O10" s="225">
        <f>MAX(H10:J10,L10:N10)</f>
        <v>6.25</v>
      </c>
      <c r="P10" s="232" t="str">
        <f>IF(ISBLANK(O10),"",IF(O10&lt;5.6,"",IF(O10&gt;=8.05,"TSM",IF(O10&gt;=7.65,"SM",IF(O10&gt;=7.2,"KSM",IF(O10&gt;=6.7,"I A",IF(O10&gt;=6.2,"II A",IF(O10&gt;=5.6,"III A"))))))))</f>
        <v>II A</v>
      </c>
      <c r="Q10" s="234" t="s">
        <v>54</v>
      </c>
      <c r="R10" s="235"/>
    </row>
    <row r="11" spans="1:23" s="236" customFormat="1" ht="20.100000000000001" customHeight="1">
      <c r="A11" s="158">
        <v>3</v>
      </c>
      <c r="B11" s="226">
        <v>178</v>
      </c>
      <c r="C11" s="227" t="s">
        <v>139</v>
      </c>
      <c r="D11" s="228" t="s">
        <v>173</v>
      </c>
      <c r="E11" s="229" t="s">
        <v>174</v>
      </c>
      <c r="F11" s="230" t="s">
        <v>39</v>
      </c>
      <c r="G11" s="54" t="s">
        <v>141</v>
      </c>
      <c r="H11" s="231" t="s">
        <v>198</v>
      </c>
      <c r="I11" s="232">
        <v>5.61</v>
      </c>
      <c r="J11" s="232" t="s">
        <v>198</v>
      </c>
      <c r="K11" s="233">
        <v>1</v>
      </c>
      <c r="L11" s="232" t="s">
        <v>198</v>
      </c>
      <c r="M11" s="239">
        <v>5.67</v>
      </c>
      <c r="N11" s="239">
        <v>5.8</v>
      </c>
      <c r="O11" s="225">
        <f>MAX(H11:J11,L11:N11)</f>
        <v>5.8</v>
      </c>
      <c r="P11" s="232" t="str">
        <f>IF(ISBLANK(O11),"",IF(O11&lt;5.6,"",IF(O11&gt;=8.05,"TSM",IF(O11&gt;=7.65,"SM",IF(O11&gt;=7.2,"KSM",IF(O11&gt;=6.7,"I A",IF(O11&gt;=6.2,"II A",IF(O11&gt;=5.6,"III A"))))))))</f>
        <v>III A</v>
      </c>
      <c r="Q11" s="234" t="s">
        <v>65</v>
      </c>
      <c r="R11" s="235"/>
    </row>
  </sheetData>
  <sortState ref="A9:W11">
    <sortCondition ref="A9"/>
  </sortState>
  <mergeCells count="1">
    <mergeCell ref="H7:N7"/>
  </mergeCells>
  <printOptions horizontalCentered="1"/>
  <pageMargins left="0.39370078740157483" right="0.19685039370078741" top="0.59055118110236227" bottom="0.19685039370078741" header="0.39370078740157483" footer="0.39370078740157483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0000"/>
  </sheetPr>
  <dimension ref="A1:W11"/>
  <sheetViews>
    <sheetView showZeros="0" zoomScaleNormal="100" workbookViewId="0">
      <selection activeCell="A2" sqref="A2"/>
    </sheetView>
  </sheetViews>
  <sheetFormatPr defaultColWidth="11.42578125" defaultRowHeight="12.75"/>
  <cols>
    <col min="1" max="1" width="5.5703125" style="251" customWidth="1"/>
    <col min="2" max="2" width="4.5703125" style="251" customWidth="1"/>
    <col min="3" max="3" width="8" style="251" customWidth="1"/>
    <col min="4" max="4" width="15.5703125" style="251" customWidth="1"/>
    <col min="5" max="5" width="11.85546875" style="253" customWidth="1"/>
    <col min="6" max="6" width="9.42578125" style="254" customWidth="1"/>
    <col min="7" max="7" width="7.5703125" style="255" customWidth="1"/>
    <col min="8" max="10" width="5.7109375" style="256" customWidth="1"/>
    <col min="11" max="11" width="3.28515625" style="257" customWidth="1"/>
    <col min="12" max="14" width="5.7109375" style="256" customWidth="1"/>
    <col min="15" max="15" width="7.28515625" style="259" customWidth="1"/>
    <col min="16" max="16" width="6.5703125" style="248" customWidth="1"/>
    <col min="17" max="17" width="23.42578125" style="251" customWidth="1"/>
    <col min="18" max="18" width="3.7109375" style="260" bestFit="1" customWidth="1"/>
    <col min="19" max="16384" width="11.42578125" style="251"/>
  </cols>
  <sheetData>
    <row r="1" spans="1:23" s="248" customFormat="1" ht="20.25">
      <c r="A1" s="240" t="s">
        <v>44</v>
      </c>
      <c r="B1" s="241"/>
      <c r="C1" s="242"/>
      <c r="D1" s="241"/>
      <c r="E1" s="243"/>
      <c r="F1" s="244"/>
      <c r="G1" s="245"/>
      <c r="H1" s="246"/>
      <c r="I1" s="246"/>
      <c r="J1" s="246"/>
      <c r="K1" s="241"/>
      <c r="L1" s="246"/>
      <c r="M1" s="246"/>
      <c r="N1" s="246"/>
      <c r="O1" s="246"/>
      <c r="P1" s="241"/>
      <c r="Q1" s="241"/>
      <c r="R1" s="247"/>
    </row>
    <row r="2" spans="1:23" s="248" customFormat="1" ht="12" customHeight="1">
      <c r="A2" s="139"/>
      <c r="B2" s="241"/>
      <c r="C2" s="241"/>
      <c r="D2" s="241"/>
      <c r="E2" s="249"/>
      <c r="F2" s="250"/>
      <c r="G2" s="245"/>
      <c r="H2" s="246"/>
      <c r="I2" s="246"/>
      <c r="J2" s="246"/>
      <c r="K2" s="241"/>
      <c r="L2" s="246"/>
      <c r="M2" s="246"/>
      <c r="N2" s="246"/>
      <c r="O2" s="246"/>
      <c r="P2" s="241"/>
      <c r="Q2" s="13" t="s">
        <v>30</v>
      </c>
      <c r="R2" s="247"/>
    </row>
    <row r="3" spans="1:23" ht="12.75" customHeight="1">
      <c r="C3" s="252"/>
      <c r="L3" s="258"/>
      <c r="M3" s="258"/>
      <c r="Q3" s="289">
        <v>43896</v>
      </c>
    </row>
    <row r="4" spans="1:23" ht="16.5" customHeight="1">
      <c r="C4" s="240" t="s">
        <v>40</v>
      </c>
      <c r="E4" s="261"/>
      <c r="L4" s="258"/>
      <c r="M4" s="258"/>
    </row>
    <row r="5" spans="1:23" s="257" customFormat="1" ht="2.1" customHeight="1">
      <c r="W5" s="262"/>
    </row>
    <row r="6" spans="1:23" s="257" customFormat="1" ht="2.1" customHeight="1">
      <c r="W6" s="262"/>
    </row>
    <row r="7" spans="1:23">
      <c r="H7" s="388" t="s">
        <v>32</v>
      </c>
      <c r="I7" s="389"/>
      <c r="J7" s="389"/>
      <c r="K7" s="389"/>
      <c r="L7" s="389"/>
      <c r="M7" s="389"/>
      <c r="N7" s="390"/>
    </row>
    <row r="8" spans="1:23" ht="22.5" customHeight="1">
      <c r="A8" s="263" t="s">
        <v>196</v>
      </c>
      <c r="B8" s="264" t="s">
        <v>2</v>
      </c>
      <c r="C8" s="265" t="s">
        <v>3</v>
      </c>
      <c r="D8" s="266" t="s">
        <v>4</v>
      </c>
      <c r="E8" s="267" t="s">
        <v>5</v>
      </c>
      <c r="F8" s="268" t="s">
        <v>6</v>
      </c>
      <c r="G8" s="269" t="s">
        <v>7</v>
      </c>
      <c r="H8" s="270">
        <v>1</v>
      </c>
      <c r="I8" s="270">
        <v>2</v>
      </c>
      <c r="J8" s="270">
        <v>3</v>
      </c>
      <c r="K8" s="271" t="s">
        <v>33</v>
      </c>
      <c r="L8" s="270">
        <v>4</v>
      </c>
      <c r="M8" s="270">
        <v>5</v>
      </c>
      <c r="N8" s="270">
        <v>6</v>
      </c>
      <c r="O8" s="272" t="s">
        <v>34</v>
      </c>
      <c r="P8" s="264" t="s">
        <v>26</v>
      </c>
      <c r="Q8" s="264" t="s">
        <v>12</v>
      </c>
      <c r="R8" s="273"/>
    </row>
    <row r="9" spans="1:23" s="142" customFormat="1" ht="20.100000000000001" customHeight="1">
      <c r="A9" s="158">
        <v>1</v>
      </c>
      <c r="B9" s="159">
        <v>147</v>
      </c>
      <c r="C9" s="283" t="s">
        <v>152</v>
      </c>
      <c r="D9" s="284" t="s">
        <v>153</v>
      </c>
      <c r="E9" s="285" t="s">
        <v>154</v>
      </c>
      <c r="F9" s="278" t="s">
        <v>28</v>
      </c>
      <c r="G9" s="274">
        <f>IF(ISBLANK(O9),"",TRUNC(0.0462*(O9+657.53)^2)-20000)</f>
        <v>658</v>
      </c>
      <c r="H9" s="275">
        <v>10.8</v>
      </c>
      <c r="I9" s="276">
        <v>10.87</v>
      </c>
      <c r="J9" s="276">
        <v>10.94</v>
      </c>
      <c r="K9" s="277">
        <v>3</v>
      </c>
      <c r="L9" s="276">
        <v>11.16</v>
      </c>
      <c r="M9" s="276">
        <v>11.08</v>
      </c>
      <c r="N9" s="276">
        <v>10.88</v>
      </c>
      <c r="O9" s="272">
        <f>MAX(H9:J9,L9:N9)</f>
        <v>11.16</v>
      </c>
      <c r="P9" s="276" t="str">
        <f>IF(ISBLANK(O9),"",IF(O9&lt;8.5,"",IF(O9&gt;=17.2,"TSM",IF(O9&gt;=15.8,"SM",IF(O9&gt;=14,"KSM",IF(O9&gt;=12,"I A",IF(O9&gt;=10,"II A",IF(O9&gt;=8.5,"III A"))))))))</f>
        <v>II A</v>
      </c>
      <c r="Q9" s="278" t="s">
        <v>155</v>
      </c>
      <c r="R9" s="279"/>
    </row>
    <row r="10" spans="1:23" s="142" customFormat="1" ht="20.100000000000001" customHeight="1">
      <c r="A10" s="158">
        <v>2</v>
      </c>
      <c r="B10" s="159">
        <v>50</v>
      </c>
      <c r="C10" s="283" t="s">
        <v>163</v>
      </c>
      <c r="D10" s="284" t="s">
        <v>164</v>
      </c>
      <c r="E10" s="285" t="s">
        <v>165</v>
      </c>
      <c r="F10" s="278" t="s">
        <v>77</v>
      </c>
      <c r="G10" s="274">
        <f>IF(ISBLANK(O10),"",TRUNC(0.0462*(O10+657.53)^2)-20000)</f>
        <v>614</v>
      </c>
      <c r="H10" s="275">
        <v>10.07</v>
      </c>
      <c r="I10" s="276">
        <v>10.15</v>
      </c>
      <c r="J10" s="276">
        <v>10.45</v>
      </c>
      <c r="K10" s="277">
        <v>2</v>
      </c>
      <c r="L10" s="276" t="s">
        <v>198</v>
      </c>
      <c r="M10" s="276">
        <v>10.31</v>
      </c>
      <c r="N10" s="276" t="s">
        <v>198</v>
      </c>
      <c r="O10" s="272">
        <f>MAX(H10:J10,L10:N10)</f>
        <v>10.45</v>
      </c>
      <c r="P10" s="276" t="str">
        <f>IF(ISBLANK(O10),"",IF(O10&lt;8.5,"",IF(O10&gt;=17.2,"TSM",IF(O10&gt;=15.8,"SM",IF(O10&gt;=14,"KSM",IF(O10&gt;=12,"I A",IF(O10&gt;=10,"II A",IF(O10&gt;=8.5,"III A"))))))))</f>
        <v>II A</v>
      </c>
      <c r="Q10" s="278" t="s">
        <v>81</v>
      </c>
      <c r="R10" s="279"/>
    </row>
    <row r="11" spans="1:23" s="142" customFormat="1" ht="20.100000000000001" customHeight="1">
      <c r="A11" s="158">
        <v>3</v>
      </c>
      <c r="B11" s="159">
        <v>54</v>
      </c>
      <c r="C11" s="283" t="s">
        <v>166</v>
      </c>
      <c r="D11" s="284" t="s">
        <v>167</v>
      </c>
      <c r="E11" s="285" t="s">
        <v>168</v>
      </c>
      <c r="F11" s="278" t="s">
        <v>77</v>
      </c>
      <c r="G11" s="274">
        <f>IF(ISBLANK(O11),"",TRUNC(0.0462*(O11+657.53)^2)-20000)</f>
        <v>613</v>
      </c>
      <c r="H11" s="275">
        <v>10.44</v>
      </c>
      <c r="I11" s="276">
        <v>9.58</v>
      </c>
      <c r="J11" s="276">
        <v>9.58</v>
      </c>
      <c r="K11" s="277">
        <v>1</v>
      </c>
      <c r="L11" s="276">
        <v>9.93</v>
      </c>
      <c r="M11" s="276" t="s">
        <v>198</v>
      </c>
      <c r="N11" s="276" t="s">
        <v>198</v>
      </c>
      <c r="O11" s="272">
        <f>MAX(H11:J11,L11:N11)</f>
        <v>10.44</v>
      </c>
      <c r="P11" s="276" t="str">
        <f>IF(ISBLANK(O11),"",IF(O11&lt;8.5,"",IF(O11&gt;=17.2,"TSM",IF(O11&gt;=15.8,"SM",IF(O11&gt;=14,"KSM",IF(O11&gt;=12,"I A",IF(O11&gt;=10,"II A",IF(O11&gt;=8.5,"III A"))))))))</f>
        <v>II A</v>
      </c>
      <c r="Q11" s="278" t="s">
        <v>169</v>
      </c>
      <c r="R11" s="279"/>
    </row>
  </sheetData>
  <sortState ref="A9:W11">
    <sortCondition descending="1" ref="O9:O11"/>
  </sortState>
  <mergeCells count="1">
    <mergeCell ref="H7:N7"/>
  </mergeCells>
  <printOptions horizontalCentered="1"/>
  <pageMargins left="0.39370078740157483" right="0.19685039370078741" top="0.59055118110236227" bottom="0.19685039370078741" header="0.39370078740157483" footer="0.39370078740157483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70C0"/>
  </sheetPr>
  <dimension ref="A1:V10"/>
  <sheetViews>
    <sheetView showZeros="0" zoomScaleNormal="100" workbookViewId="0">
      <selection activeCell="Q2" sqref="Q2:Q3"/>
    </sheetView>
  </sheetViews>
  <sheetFormatPr defaultColWidth="11.42578125" defaultRowHeight="12.75"/>
  <cols>
    <col min="1" max="1" width="5.42578125" style="251" customWidth="1"/>
    <col min="2" max="2" width="4.42578125" style="251" customWidth="1"/>
    <col min="3" max="3" width="14" style="251" customWidth="1"/>
    <col min="4" max="4" width="13.42578125" style="251" customWidth="1"/>
    <col min="5" max="5" width="10.28515625" style="253" customWidth="1"/>
    <col min="6" max="6" width="9.42578125" style="254" customWidth="1"/>
    <col min="7" max="7" width="7.42578125" style="255" customWidth="1"/>
    <col min="8" max="10" width="5.42578125" style="256" customWidth="1"/>
    <col min="11" max="11" width="3.28515625" style="257" customWidth="1"/>
    <col min="12" max="14" width="5.42578125" style="256" customWidth="1"/>
    <col min="15" max="15" width="7.28515625" style="259" customWidth="1"/>
    <col min="16" max="16" width="6.42578125" style="248" customWidth="1"/>
    <col min="17" max="17" width="23.28515625" style="251" customWidth="1"/>
    <col min="18" max="18" width="3.7109375" style="281" bestFit="1" customWidth="1"/>
    <col min="19" max="16384" width="11.42578125" style="251"/>
  </cols>
  <sheetData>
    <row r="1" spans="1:22" s="248" customFormat="1" ht="20.25">
      <c r="A1" s="240" t="s">
        <v>44</v>
      </c>
      <c r="B1" s="241"/>
      <c r="C1" s="242"/>
      <c r="D1" s="241"/>
      <c r="E1" s="243"/>
      <c r="F1" s="244"/>
      <c r="G1" s="245"/>
      <c r="H1" s="246"/>
      <c r="I1" s="246"/>
      <c r="J1" s="246"/>
      <c r="K1" s="241"/>
      <c r="L1" s="246"/>
      <c r="M1" s="246"/>
      <c r="N1" s="246"/>
      <c r="O1" s="246"/>
      <c r="P1" s="241"/>
      <c r="Q1" s="241"/>
      <c r="R1" s="280"/>
    </row>
    <row r="2" spans="1:22" s="248" customFormat="1" ht="12" customHeight="1">
      <c r="A2" s="139"/>
      <c r="B2" s="241"/>
      <c r="C2" s="241"/>
      <c r="D2" s="241"/>
      <c r="E2" s="249"/>
      <c r="F2" s="250"/>
      <c r="G2" s="245"/>
      <c r="H2" s="246"/>
      <c r="I2" s="246"/>
      <c r="J2" s="246"/>
      <c r="K2" s="241"/>
      <c r="L2" s="246"/>
      <c r="M2" s="246"/>
      <c r="N2" s="246"/>
      <c r="O2" s="246"/>
      <c r="P2" s="241"/>
      <c r="Q2" s="13" t="s">
        <v>30</v>
      </c>
      <c r="R2" s="280"/>
    </row>
    <row r="3" spans="1:22" ht="12.75" customHeight="1">
      <c r="C3" s="252"/>
      <c r="L3" s="258"/>
      <c r="M3" s="258"/>
      <c r="Q3" s="289">
        <v>43896</v>
      </c>
    </row>
    <row r="4" spans="1:22" ht="16.5" customHeight="1">
      <c r="C4" s="240" t="s">
        <v>41</v>
      </c>
      <c r="E4" s="261"/>
      <c r="L4" s="258"/>
      <c r="M4" s="258"/>
      <c r="Q4" s="282"/>
    </row>
    <row r="5" spans="1:22" s="257" customFormat="1" ht="2.1" customHeight="1">
      <c r="R5" s="273"/>
      <c r="V5" s="262"/>
    </row>
    <row r="6" spans="1:22" s="257" customFormat="1" ht="2.1" customHeight="1">
      <c r="R6" s="273"/>
      <c r="V6" s="262"/>
    </row>
    <row r="7" spans="1:22">
      <c r="H7" s="388" t="s">
        <v>32</v>
      </c>
      <c r="I7" s="389"/>
      <c r="J7" s="389"/>
      <c r="K7" s="389"/>
      <c r="L7" s="389"/>
      <c r="M7" s="389"/>
      <c r="N7" s="390"/>
    </row>
    <row r="8" spans="1:22" ht="22.5" customHeight="1">
      <c r="A8" s="263" t="s">
        <v>196</v>
      </c>
      <c r="B8" s="264" t="s">
        <v>2</v>
      </c>
      <c r="C8" s="265" t="s">
        <v>3</v>
      </c>
      <c r="D8" s="266" t="s">
        <v>4</v>
      </c>
      <c r="E8" s="267" t="s">
        <v>5</v>
      </c>
      <c r="F8" s="268" t="s">
        <v>6</v>
      </c>
      <c r="G8" s="269" t="s">
        <v>7</v>
      </c>
      <c r="H8" s="270">
        <v>1</v>
      </c>
      <c r="I8" s="270">
        <v>2</v>
      </c>
      <c r="J8" s="270">
        <v>3</v>
      </c>
      <c r="K8" s="271" t="s">
        <v>33</v>
      </c>
      <c r="L8" s="270">
        <v>4</v>
      </c>
      <c r="M8" s="270">
        <v>5</v>
      </c>
      <c r="N8" s="270">
        <v>6</v>
      </c>
      <c r="O8" s="272" t="s">
        <v>34</v>
      </c>
      <c r="P8" s="264" t="s">
        <v>26</v>
      </c>
      <c r="Q8" s="264" t="s">
        <v>12</v>
      </c>
    </row>
    <row r="9" spans="1:22" s="142" customFormat="1" ht="20.100000000000001" customHeight="1">
      <c r="A9" s="158">
        <v>1</v>
      </c>
      <c r="B9" s="159">
        <v>125</v>
      </c>
      <c r="C9" s="283" t="s">
        <v>170</v>
      </c>
      <c r="D9" s="284" t="s">
        <v>171</v>
      </c>
      <c r="E9" s="285" t="s">
        <v>172</v>
      </c>
      <c r="F9" s="286" t="s">
        <v>28</v>
      </c>
      <c r="G9" s="274">
        <f>IF(ISBLANK(O9),"",TRUNC(0.042172*(O9+687.7)^2)-20000)</f>
        <v>594</v>
      </c>
      <c r="H9" s="275">
        <v>11.11</v>
      </c>
      <c r="I9" s="276">
        <v>10.66</v>
      </c>
      <c r="J9" s="276" t="s">
        <v>198</v>
      </c>
      <c r="K9" s="277">
        <v>1</v>
      </c>
      <c r="L9" s="276">
        <v>10.9</v>
      </c>
      <c r="M9" s="276">
        <v>10.43</v>
      </c>
      <c r="N9" s="276" t="s">
        <v>198</v>
      </c>
      <c r="O9" s="272">
        <f>MAX(H9:J9,L9:N9)</f>
        <v>11.11</v>
      </c>
      <c r="P9" s="276" t="str">
        <f>IF(ISBLANK(O9),"",IF(O9&lt;10.2,"",IF(O9&gt;=19.9,"TSM",IF(O9&gt;=17.5,"SM",IF(O9&gt;=15.6,"KSM",IF(O9&gt;=13.8,"I A",IF(O9&gt;=12,"II A",IF(O9&gt;=10.2,"III A"))))))))</f>
        <v>III A</v>
      </c>
      <c r="Q9" s="287" t="s">
        <v>158</v>
      </c>
      <c r="R9" s="288"/>
    </row>
    <row r="10" spans="1:22" s="142" customFormat="1" ht="20.100000000000001" customHeight="1">
      <c r="A10" s="158">
        <v>2</v>
      </c>
      <c r="B10" s="159">
        <v>136</v>
      </c>
      <c r="C10" s="283" t="s">
        <v>103</v>
      </c>
      <c r="D10" s="284" t="s">
        <v>156</v>
      </c>
      <c r="E10" s="285" t="s">
        <v>157</v>
      </c>
      <c r="F10" s="286" t="s">
        <v>28</v>
      </c>
      <c r="G10" s="274">
        <f>IF(ISBLANK(O10),"",TRUNC(0.042172*(O10+687.7)^2)-20000)</f>
        <v>632</v>
      </c>
      <c r="H10" s="275">
        <v>11.66</v>
      </c>
      <c r="I10" s="276" t="s">
        <v>198</v>
      </c>
      <c r="J10" s="276">
        <v>11.5</v>
      </c>
      <c r="K10" s="277">
        <v>2</v>
      </c>
      <c r="L10" s="276">
        <v>11.76</v>
      </c>
      <c r="M10" s="276" t="s">
        <v>198</v>
      </c>
      <c r="N10" s="276" t="s">
        <v>198</v>
      </c>
      <c r="O10" s="272">
        <f>MAX(H10:J10,L10:N10)</f>
        <v>11.76</v>
      </c>
      <c r="P10" s="276" t="str">
        <f>IF(ISBLANK(O10),"",IF(O10&lt;10.2,"",IF(O10&gt;=19.9,"TSM",IF(O10&gt;=17.5,"SM",IF(O10&gt;=15.6,"KSM",IF(O10&gt;=13.8,"I A",IF(O10&gt;=12,"II A",IF(O10&gt;=10.2,"III A"))))))))</f>
        <v>III A</v>
      </c>
      <c r="Q10" s="287" t="s">
        <v>158</v>
      </c>
      <c r="R10" s="288"/>
    </row>
  </sheetData>
  <sortState ref="A9:V10">
    <sortCondition ref="A9"/>
  </sortState>
  <mergeCells count="1">
    <mergeCell ref="H7:N7"/>
  </mergeCells>
  <printOptions horizontalCentered="1"/>
  <pageMargins left="0.39370078740157483" right="0.19685039370078741" top="0.59055118110236227" bottom="0.19685039370078741" header="0.39370078740157483" footer="0.39370078740157483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10"/>
  <sheetViews>
    <sheetView workbookViewId="0">
      <selection activeCell="A3" sqref="A3"/>
    </sheetView>
  </sheetViews>
  <sheetFormatPr defaultRowHeight="15"/>
  <cols>
    <col min="5" max="5" width="16.42578125" customWidth="1"/>
    <col min="6" max="6" width="17.42578125" customWidth="1"/>
    <col min="7" max="7" width="12.85546875" customWidth="1"/>
  </cols>
  <sheetData>
    <row r="1" spans="1:12" ht="18.75">
      <c r="A1" s="1" t="s">
        <v>44</v>
      </c>
    </row>
    <row r="2" spans="1:12" ht="18.75">
      <c r="A2" s="1"/>
    </row>
    <row r="3" spans="1:12" ht="18.75">
      <c r="A3" s="1"/>
    </row>
    <row r="4" spans="1:12">
      <c r="L4" s="13" t="s">
        <v>30</v>
      </c>
    </row>
    <row r="5" spans="1:12">
      <c r="L5" s="289">
        <v>43896</v>
      </c>
    </row>
    <row r="6" spans="1:12" ht="20.25">
      <c r="E6" s="368" t="s">
        <v>196</v>
      </c>
      <c r="F6" s="368" t="s">
        <v>6</v>
      </c>
      <c r="G6" s="368" t="s">
        <v>217</v>
      </c>
    </row>
    <row r="7" spans="1:12" ht="20.25">
      <c r="E7" s="369">
        <v>1</v>
      </c>
      <c r="F7" s="369" t="s">
        <v>39</v>
      </c>
      <c r="G7" s="369">
        <v>9635</v>
      </c>
    </row>
    <row r="8" spans="1:12" ht="20.25">
      <c r="E8" s="369">
        <v>2</v>
      </c>
      <c r="F8" s="369" t="s">
        <v>77</v>
      </c>
      <c r="G8" s="369">
        <v>8540</v>
      </c>
    </row>
    <row r="9" spans="1:12" ht="20.25">
      <c r="E9" s="369">
        <v>3</v>
      </c>
      <c r="F9" s="369" t="s">
        <v>28</v>
      </c>
      <c r="G9" s="369">
        <v>8277.5</v>
      </c>
    </row>
    <row r="10" spans="1:12" ht="20.25">
      <c r="E10" s="369">
        <v>4</v>
      </c>
      <c r="F10" s="369" t="s">
        <v>68</v>
      </c>
      <c r="G10" s="369">
        <v>6056</v>
      </c>
    </row>
  </sheetData>
  <sortState ref="B5:D14">
    <sortCondition ref="B5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TU mačas </vt:lpstr>
      <vt:lpstr>60 M bėg.</vt:lpstr>
      <vt:lpstr>60 M Finalas</vt:lpstr>
      <vt:lpstr>60 M Suvestinė</vt:lpstr>
      <vt:lpstr>60 V bėg.</vt:lpstr>
      <vt:lpstr>60 V Finalas</vt:lpstr>
      <vt:lpstr>60 V Suvestinė</vt:lpstr>
      <vt:lpstr>400 M</vt:lpstr>
      <vt:lpstr>400 V</vt:lpstr>
      <vt:lpstr>800 M</vt:lpstr>
      <vt:lpstr>800 V</vt:lpstr>
      <vt:lpstr>60bb M</vt:lpstr>
      <vt:lpstr>60bb V</vt:lpstr>
      <vt:lpstr>4x200 M+V</vt:lpstr>
      <vt:lpstr>Aukstis M</vt:lpstr>
      <vt:lpstr>Aukstis V</vt:lpstr>
      <vt:lpstr>Tolis M</vt:lpstr>
      <vt:lpstr>Tolis V</vt:lpstr>
      <vt:lpstr>Rutulys M</vt:lpstr>
      <vt:lpstr>Rutulys V</vt:lpstr>
      <vt:lpstr>Komandiniai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Steponas Misiūnas</cp:lastModifiedBy>
  <cp:lastPrinted>2020-03-06T12:47:18Z</cp:lastPrinted>
  <dcterms:created xsi:type="dcterms:W3CDTF">2020-03-04T04:54:23Z</dcterms:created>
  <dcterms:modified xsi:type="dcterms:W3CDTF">2020-03-06T13:11:23Z</dcterms:modified>
</cp:coreProperties>
</file>