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stall\"/>
    </mc:Choice>
  </mc:AlternateContent>
  <bookViews>
    <workbookView xWindow="0" yWindow="0" windowWidth="23040" windowHeight="9195" tabRatio="720" firstSheet="5" activeTab="13"/>
  </bookViews>
  <sheets>
    <sheet name="100 M par.beg." sheetId="1" r:id="rId1"/>
    <sheet name="100 M finalas" sheetId="14" r:id="rId2"/>
    <sheet name="100 V par.beg." sheetId="3" r:id="rId3"/>
    <sheet name="100 V finalas" sheetId="15" r:id="rId4"/>
    <sheet name=" 400 M bėgimai" sheetId="9" r:id="rId5"/>
    <sheet name=" 400 M suv" sheetId="8" r:id="rId6"/>
    <sheet name="400 V begimai" sheetId="12" r:id="rId7"/>
    <sheet name="400 V suv" sheetId="11" r:id="rId8"/>
    <sheet name="800 M bėgimai" sheetId="6" r:id="rId9"/>
    <sheet name="800 M suv" sheetId="5" r:id="rId10"/>
    <sheet name="1500 V" sheetId="7" r:id="rId11"/>
    <sheet name="Aukstis V" sheetId="4" r:id="rId12"/>
    <sheet name="Rutulys V" sheetId="10" r:id="rId13"/>
    <sheet name="Diskas V" sheetId="2" r:id="rId14"/>
    <sheet name="Ietis V" sheetId="13" r:id="rId15"/>
  </sheets>
  <calcPr calcId="162913" concurrentCalc="0"/>
</workbook>
</file>

<file path=xl/calcChain.xml><?xml version="1.0" encoding="utf-8"?>
<calcChain xmlns="http://schemas.openxmlformats.org/spreadsheetml/2006/main">
  <c r="P36" i="15" l="1"/>
  <c r="I36" i="15"/>
  <c r="P35" i="15"/>
  <c r="I35" i="15"/>
  <c r="P34" i="15"/>
  <c r="I34" i="15"/>
  <c r="P33" i="15"/>
  <c r="I33" i="15"/>
  <c r="P32" i="15"/>
  <c r="I32" i="15"/>
  <c r="P31" i="15"/>
  <c r="I31" i="15"/>
  <c r="P30" i="15"/>
  <c r="I30" i="15"/>
  <c r="P29" i="15"/>
  <c r="I29" i="15"/>
  <c r="P28" i="15"/>
  <c r="I28" i="15"/>
  <c r="P27" i="15"/>
  <c r="I27" i="15"/>
  <c r="P25" i="15"/>
  <c r="I25" i="15"/>
  <c r="P24" i="15"/>
  <c r="I24" i="15"/>
  <c r="P23" i="15"/>
  <c r="I23" i="15"/>
  <c r="P22" i="15"/>
  <c r="I22" i="15"/>
  <c r="P21" i="15"/>
  <c r="I21" i="15"/>
  <c r="P20" i="15"/>
  <c r="I20" i="15"/>
  <c r="I19" i="15"/>
  <c r="I18" i="15"/>
  <c r="P15" i="15"/>
  <c r="I15" i="15"/>
  <c r="P14" i="15"/>
  <c r="I14" i="15"/>
  <c r="P13" i="15"/>
  <c r="I13" i="15"/>
  <c r="P12" i="15"/>
  <c r="I12" i="15"/>
  <c r="P11" i="15"/>
  <c r="I11" i="15"/>
  <c r="P10" i="15"/>
  <c r="I10" i="15"/>
  <c r="P9" i="15"/>
  <c r="I9" i="15"/>
  <c r="P8" i="15"/>
  <c r="I8" i="15"/>
  <c r="P21" i="14"/>
  <c r="I21" i="14"/>
  <c r="P20" i="14"/>
  <c r="I20" i="14"/>
  <c r="P19" i="14"/>
  <c r="I19" i="14"/>
  <c r="P18" i="14"/>
  <c r="I18" i="14"/>
  <c r="P17" i="14"/>
  <c r="I17" i="14"/>
  <c r="I15" i="14"/>
  <c r="P14" i="14"/>
  <c r="I14" i="14"/>
  <c r="P13" i="14"/>
  <c r="I13" i="14"/>
  <c r="P12" i="14"/>
  <c r="I12" i="14"/>
  <c r="P11" i="14"/>
  <c r="I11" i="14"/>
  <c r="I10" i="14"/>
  <c r="P9" i="14"/>
  <c r="I9" i="14"/>
  <c r="P8" i="14"/>
  <c r="I8" i="14"/>
  <c r="Q13" i="13"/>
  <c r="R13" i="13"/>
  <c r="Q14" i="13"/>
  <c r="R14" i="13"/>
  <c r="Q12" i="13"/>
  <c r="R12" i="13"/>
  <c r="Q11" i="13"/>
  <c r="R11" i="13"/>
  <c r="Q10" i="13"/>
  <c r="R10" i="13"/>
  <c r="Q9" i="13"/>
  <c r="R9" i="13"/>
  <c r="Q8" i="13"/>
  <c r="R8" i="13"/>
  <c r="L49" i="12"/>
  <c r="I49" i="12"/>
  <c r="L48" i="12"/>
  <c r="I48" i="12"/>
  <c r="L47" i="12"/>
  <c r="I47" i="12"/>
  <c r="L46" i="12"/>
  <c r="I46" i="12"/>
  <c r="L45" i="12"/>
  <c r="I45" i="12"/>
  <c r="L44" i="12"/>
  <c r="I44" i="12"/>
  <c r="L40" i="12"/>
  <c r="I40" i="12"/>
  <c r="L39" i="12"/>
  <c r="I39" i="12"/>
  <c r="L38" i="12"/>
  <c r="I38" i="12"/>
  <c r="L37" i="12"/>
  <c r="I37" i="12"/>
  <c r="L36" i="12"/>
  <c r="I36" i="12"/>
  <c r="L35" i="12"/>
  <c r="I35" i="12"/>
  <c r="L31" i="12"/>
  <c r="I31" i="12"/>
  <c r="L30" i="12"/>
  <c r="I30" i="12"/>
  <c r="L29" i="12"/>
  <c r="I29" i="12"/>
  <c r="L28" i="12"/>
  <c r="I28" i="12"/>
  <c r="L27" i="12"/>
  <c r="I27" i="12"/>
  <c r="L26" i="12"/>
  <c r="I26" i="12"/>
  <c r="L22" i="12"/>
  <c r="I22" i="12"/>
  <c r="L21" i="12"/>
  <c r="I21" i="12"/>
  <c r="L20" i="12"/>
  <c r="I20" i="12"/>
  <c r="L19" i="12"/>
  <c r="I19" i="12"/>
  <c r="L18" i="12"/>
  <c r="I18" i="12"/>
  <c r="L17" i="12"/>
  <c r="I17" i="12"/>
  <c r="L13" i="12"/>
  <c r="I13" i="12"/>
  <c r="L12" i="12"/>
  <c r="I12" i="12"/>
  <c r="L11" i="12"/>
  <c r="I11" i="12"/>
  <c r="L10" i="12"/>
  <c r="I10" i="12"/>
  <c r="L9" i="12"/>
  <c r="I9" i="12"/>
  <c r="L8" i="12"/>
  <c r="I8" i="12"/>
  <c r="L33" i="11"/>
  <c r="I33" i="11"/>
  <c r="L32" i="11"/>
  <c r="I32" i="11"/>
  <c r="L31" i="11"/>
  <c r="I31" i="11"/>
  <c r="L30" i="11"/>
  <c r="I30" i="11"/>
  <c r="L29" i="11"/>
  <c r="I29" i="11"/>
  <c r="L28" i="11"/>
  <c r="I28" i="11"/>
  <c r="L27" i="11"/>
  <c r="I27" i="11"/>
  <c r="L26" i="11"/>
  <c r="I26" i="11"/>
  <c r="L25" i="11"/>
  <c r="I25" i="11"/>
  <c r="L24" i="11"/>
  <c r="I24" i="11"/>
  <c r="L23" i="11"/>
  <c r="I23" i="11"/>
  <c r="L22" i="11"/>
  <c r="I22" i="11"/>
  <c r="L21" i="11"/>
  <c r="I21" i="11"/>
  <c r="L20" i="11"/>
  <c r="I20" i="11"/>
  <c r="L19" i="11"/>
  <c r="I19" i="11"/>
  <c r="L18" i="11"/>
  <c r="I18" i="11"/>
  <c r="L17" i="11"/>
  <c r="I17" i="11"/>
  <c r="L16" i="11"/>
  <c r="I16" i="11"/>
  <c r="L15" i="11"/>
  <c r="I15" i="11"/>
  <c r="L14" i="11"/>
  <c r="I14" i="11"/>
  <c r="L13" i="11"/>
  <c r="I13" i="11"/>
  <c r="L12" i="11"/>
  <c r="I12" i="11"/>
  <c r="L11" i="11"/>
  <c r="I11" i="11"/>
  <c r="L10" i="11"/>
  <c r="I10" i="11"/>
  <c r="L9" i="11"/>
  <c r="I9" i="11"/>
  <c r="L8" i="11"/>
  <c r="I8" i="11"/>
  <c r="J16" i="10"/>
  <c r="R15" i="10"/>
  <c r="S15" i="10"/>
  <c r="J15" i="10"/>
  <c r="R14" i="10"/>
  <c r="S14" i="10"/>
  <c r="J14" i="10"/>
  <c r="R13" i="10"/>
  <c r="S13" i="10"/>
  <c r="J13" i="10"/>
  <c r="R12" i="10"/>
  <c r="S12" i="10"/>
  <c r="J12" i="10"/>
  <c r="R11" i="10"/>
  <c r="S11" i="10"/>
  <c r="J11" i="10"/>
  <c r="R10" i="10"/>
  <c r="S10" i="10"/>
  <c r="J10" i="10"/>
  <c r="R9" i="10"/>
  <c r="S9" i="10"/>
  <c r="J9" i="10"/>
  <c r="R8" i="10"/>
  <c r="S8" i="10"/>
  <c r="J8" i="10"/>
  <c r="L20" i="9"/>
  <c r="I20" i="9"/>
  <c r="L19" i="9"/>
  <c r="I19" i="9"/>
  <c r="L18" i="9"/>
  <c r="I18" i="9"/>
  <c r="L12" i="9"/>
  <c r="I12" i="9"/>
  <c r="L11" i="9"/>
  <c r="L10" i="9"/>
  <c r="I10" i="9"/>
  <c r="L9" i="9"/>
  <c r="I9" i="9"/>
  <c r="L14" i="8"/>
  <c r="I14" i="8"/>
  <c r="L13" i="8"/>
  <c r="I13" i="8"/>
  <c r="L12" i="8"/>
  <c r="I12" i="8"/>
  <c r="L11" i="8"/>
  <c r="I11" i="8"/>
  <c r="L10" i="8"/>
  <c r="I10" i="8"/>
  <c r="L9" i="8"/>
  <c r="I9" i="8"/>
  <c r="L8" i="8"/>
  <c r="Q10" i="2"/>
  <c r="R10" i="2"/>
  <c r="K18" i="7"/>
  <c r="I18" i="7"/>
  <c r="K17" i="7"/>
  <c r="I17" i="7"/>
  <c r="K16" i="7"/>
  <c r="I16" i="7"/>
  <c r="K15" i="7"/>
  <c r="I15" i="7"/>
  <c r="K14" i="7"/>
  <c r="I14" i="7"/>
  <c r="K13" i="7"/>
  <c r="I13" i="7"/>
  <c r="K12" i="7"/>
  <c r="I12" i="7"/>
  <c r="K11" i="7"/>
  <c r="I11" i="7"/>
  <c r="K10" i="7"/>
  <c r="I10" i="7"/>
  <c r="K9" i="7"/>
  <c r="I9" i="7"/>
  <c r="K8" i="7"/>
  <c r="I8" i="7"/>
  <c r="K25" i="6"/>
  <c r="I25" i="6"/>
  <c r="K24" i="6"/>
  <c r="I24" i="6"/>
  <c r="K23" i="6"/>
  <c r="I23" i="6"/>
  <c r="K22" i="6"/>
  <c r="I22" i="6"/>
  <c r="K21" i="6"/>
  <c r="I21" i="6"/>
  <c r="K20" i="6"/>
  <c r="I20" i="6"/>
  <c r="K19" i="6"/>
  <c r="I19" i="6"/>
  <c r="K18" i="6"/>
  <c r="I18" i="6"/>
  <c r="K14" i="6"/>
  <c r="I14" i="6"/>
  <c r="K13" i="6"/>
  <c r="I13" i="6"/>
  <c r="K12" i="6"/>
  <c r="I12" i="6"/>
  <c r="K11" i="6"/>
  <c r="I11" i="6"/>
  <c r="K10" i="6"/>
  <c r="I10" i="6"/>
  <c r="K9" i="6"/>
  <c r="I9" i="6"/>
  <c r="K8" i="6"/>
  <c r="I8" i="6"/>
  <c r="K22" i="5"/>
  <c r="I22" i="5"/>
  <c r="K21" i="5"/>
  <c r="I21" i="5"/>
  <c r="K20" i="5"/>
  <c r="I20" i="5"/>
  <c r="K19" i="5"/>
  <c r="I19" i="5"/>
  <c r="K18" i="5"/>
  <c r="I18" i="5"/>
  <c r="K17" i="5"/>
  <c r="I17" i="5"/>
  <c r="K16" i="5"/>
  <c r="I16" i="5"/>
  <c r="K15" i="5"/>
  <c r="I15" i="5"/>
  <c r="K14" i="5"/>
  <c r="I14" i="5"/>
  <c r="K13" i="5"/>
  <c r="I13" i="5"/>
  <c r="K12" i="5"/>
  <c r="I12" i="5"/>
  <c r="K11" i="5"/>
  <c r="I11" i="5"/>
  <c r="K10" i="5"/>
  <c r="I10" i="5"/>
  <c r="K9" i="5"/>
  <c r="I9" i="5"/>
  <c r="K8" i="5"/>
  <c r="I8" i="5"/>
  <c r="S12" i="4"/>
  <c r="S11" i="4"/>
  <c r="S10" i="4"/>
  <c r="S9" i="4"/>
  <c r="S8" i="4"/>
  <c r="P48" i="3"/>
  <c r="I48" i="3"/>
  <c r="P47" i="3"/>
  <c r="I47" i="3"/>
  <c r="P46" i="3"/>
  <c r="I46" i="3"/>
  <c r="P45" i="3"/>
  <c r="I45" i="3"/>
  <c r="P44" i="3"/>
  <c r="I44" i="3"/>
  <c r="P43" i="3"/>
  <c r="I43" i="3"/>
  <c r="P42" i="3"/>
  <c r="I42" i="3"/>
  <c r="P41" i="3"/>
  <c r="I41" i="3"/>
  <c r="P37" i="3"/>
  <c r="I37" i="3"/>
  <c r="P36" i="3"/>
  <c r="I36" i="3"/>
  <c r="P35" i="3"/>
  <c r="I35" i="3"/>
  <c r="P34" i="3"/>
  <c r="I34" i="3"/>
  <c r="P33" i="3"/>
  <c r="I33" i="3"/>
  <c r="P32" i="3"/>
  <c r="I32" i="3"/>
  <c r="P31" i="3"/>
  <c r="I31" i="3"/>
  <c r="P30" i="3"/>
  <c r="I30" i="3"/>
  <c r="P26" i="3"/>
  <c r="I26" i="3"/>
  <c r="P25" i="3"/>
  <c r="I25" i="3"/>
  <c r="P24" i="3"/>
  <c r="I24" i="3"/>
  <c r="P23" i="3"/>
  <c r="I23" i="3"/>
  <c r="P22" i="3"/>
  <c r="I22" i="3"/>
  <c r="P21" i="3"/>
  <c r="I21" i="3"/>
  <c r="P20" i="3"/>
  <c r="I20" i="3"/>
  <c r="P19" i="3"/>
  <c r="I19" i="3"/>
  <c r="P15" i="3"/>
  <c r="I15" i="3"/>
  <c r="P14" i="3"/>
  <c r="I14" i="3"/>
  <c r="P13" i="3"/>
  <c r="I13" i="3"/>
  <c r="P12" i="3"/>
  <c r="I12" i="3"/>
  <c r="P11" i="3"/>
  <c r="I11" i="3"/>
  <c r="P10" i="3"/>
  <c r="I10" i="3"/>
  <c r="P9" i="3"/>
  <c r="I9" i="3"/>
  <c r="Q25" i="2"/>
  <c r="R25" i="2"/>
  <c r="Q24" i="2"/>
  <c r="R24" i="2"/>
  <c r="Q18" i="2"/>
  <c r="Q8" i="2"/>
  <c r="R8" i="2"/>
  <c r="Q11" i="2"/>
  <c r="R11" i="2"/>
  <c r="Q9" i="2"/>
  <c r="R9" i="2"/>
  <c r="Q12" i="2"/>
  <c r="R12" i="2"/>
  <c r="P25" i="1"/>
  <c r="I25" i="1"/>
  <c r="P24" i="1"/>
  <c r="I24" i="1"/>
  <c r="P23" i="1"/>
  <c r="I23" i="1"/>
  <c r="P22" i="1"/>
  <c r="I22" i="1"/>
  <c r="P21" i="1"/>
  <c r="I21" i="1"/>
  <c r="P20" i="1"/>
  <c r="I20" i="1"/>
  <c r="P19" i="1"/>
  <c r="I19" i="1"/>
  <c r="P15" i="1"/>
  <c r="I15" i="1"/>
  <c r="P14" i="1"/>
  <c r="I14" i="1"/>
  <c r="P13" i="1"/>
  <c r="I13" i="1"/>
  <c r="P12" i="1"/>
  <c r="I12" i="1"/>
  <c r="P10" i="1"/>
  <c r="I10" i="1"/>
  <c r="P9" i="1"/>
  <c r="I9" i="1"/>
  <c r="P8" i="1"/>
  <c r="I8" i="1"/>
</calcChain>
</file>

<file path=xl/sharedStrings.xml><?xml version="1.0" encoding="utf-8"?>
<sst xmlns="http://schemas.openxmlformats.org/spreadsheetml/2006/main" count="2173" uniqueCount="605">
  <si>
    <t>TRADICINĖS SPORTO KLUBO COSMA VASAROS TAURĖS VARŽYBOS</t>
  </si>
  <si>
    <t>2019 m. liepos 3 d., Vilnius</t>
  </si>
  <si>
    <t>100 m bėgimas moterims</t>
  </si>
  <si>
    <t>bėgimas iš</t>
  </si>
  <si>
    <t>Takas</t>
  </si>
  <si>
    <t>Nr.</t>
  </si>
  <si>
    <t>Vardas</t>
  </si>
  <si>
    <t>Pavardė</t>
  </si>
  <si>
    <t>Gim.data</t>
  </si>
  <si>
    <t>Miestas</t>
  </si>
  <si>
    <t>SUC</t>
  </si>
  <si>
    <t>Klubas</t>
  </si>
  <si>
    <t>Taškai</t>
  </si>
  <si>
    <t>Par.bėg.</t>
  </si>
  <si>
    <t>Vėjas</t>
  </si>
  <si>
    <t>R.l.</t>
  </si>
  <si>
    <t>Finalas</t>
  </si>
  <si>
    <t>Kv.l.</t>
  </si>
  <si>
    <t>Treneris</t>
  </si>
  <si>
    <t>1</t>
  </si>
  <si>
    <t>Rugilė</t>
  </si>
  <si>
    <t>Tolvaišaitė</t>
  </si>
  <si>
    <t>1999-03-27</t>
  </si>
  <si>
    <t>Kaunas</t>
  </si>
  <si>
    <t>LSU</t>
  </si>
  <si>
    <t>J.Čižauskas</t>
  </si>
  <si>
    <t>13.89</t>
  </si>
  <si>
    <t>2</t>
  </si>
  <si>
    <t>Rūta</t>
  </si>
  <si>
    <t>Okulič-Kazarinaitė</t>
  </si>
  <si>
    <t>1999-11-08</t>
  </si>
  <si>
    <t>Vilnius</t>
  </si>
  <si>
    <t>VMSC</t>
  </si>
  <si>
    <t>L.Juchnevičienė</t>
  </si>
  <si>
    <t>-</t>
  </si>
  <si>
    <t>3</t>
  </si>
  <si>
    <t>Aistė</t>
  </si>
  <si>
    <t>Unskinaitė</t>
  </si>
  <si>
    <t>1998-01-02</t>
  </si>
  <si>
    <t>Startas,LSU</t>
  </si>
  <si>
    <t>12.29</t>
  </si>
  <si>
    <t>4</t>
  </si>
  <si>
    <t>Augustė</t>
  </si>
  <si>
    <t>"Be1"</t>
  </si>
  <si>
    <t>DNS</t>
  </si>
  <si>
    <t>NT</t>
  </si>
  <si>
    <t>12.24w, 12.34</t>
  </si>
  <si>
    <t>5</t>
  </si>
  <si>
    <t>Staurylaitė</t>
  </si>
  <si>
    <t>1997-01-08</t>
  </si>
  <si>
    <t>12.47</t>
  </si>
  <si>
    <t>6</t>
  </si>
  <si>
    <t>Guoda</t>
  </si>
  <si>
    <t>Petkevičiūtė</t>
  </si>
  <si>
    <t>2000-05-17</t>
  </si>
  <si>
    <t>R.Snarskienė</t>
  </si>
  <si>
    <t>12.86w, 12.97</t>
  </si>
  <si>
    <t>7</t>
  </si>
  <si>
    <t>Patricija</t>
  </si>
  <si>
    <t>Darevskytė</t>
  </si>
  <si>
    <t>2000.05.29</t>
  </si>
  <si>
    <t>Alytus</t>
  </si>
  <si>
    <t>SRC</t>
  </si>
  <si>
    <t>V. Šmidtas</t>
  </si>
  <si>
    <t>14.94</t>
  </si>
  <si>
    <t>Emilija</t>
  </si>
  <si>
    <t>Lik</t>
  </si>
  <si>
    <t>2001-07-05</t>
  </si>
  <si>
    <t>I.Krakoviak-Tolstika,A.Tolstiks</t>
  </si>
  <si>
    <t>13.12</t>
  </si>
  <si>
    <t>Austė</t>
  </si>
  <si>
    <t>Macijauskaitė</t>
  </si>
  <si>
    <t>2000-08-18</t>
  </si>
  <si>
    <t>Startas</t>
  </si>
  <si>
    <t>M.Vadeikis</t>
  </si>
  <si>
    <t>12.66</t>
  </si>
  <si>
    <t>Gunda</t>
  </si>
  <si>
    <t>Jakimavičiūtė</t>
  </si>
  <si>
    <t>2000-05-01</t>
  </si>
  <si>
    <t>E. Žiupkienė</t>
  </si>
  <si>
    <t>12.27</t>
  </si>
  <si>
    <t>Karolina</t>
  </si>
  <si>
    <t>Deliautaitė</t>
  </si>
  <si>
    <t>1995-08-09</t>
  </si>
  <si>
    <t>11.76</t>
  </si>
  <si>
    <t>Kornelija</t>
  </si>
  <si>
    <t>Okunevič</t>
  </si>
  <si>
    <t>1999-09-08</t>
  </si>
  <si>
    <t>12.35</t>
  </si>
  <si>
    <t>Silvija</t>
  </si>
  <si>
    <t>Baubonytė</t>
  </si>
  <si>
    <t>1996-11-09</t>
  </si>
  <si>
    <t>13.02</t>
  </si>
  <si>
    <t>Samanta</t>
  </si>
  <si>
    <t>Mikelionytė</t>
  </si>
  <si>
    <t>2001.07.29</t>
  </si>
  <si>
    <t>13.94</t>
  </si>
  <si>
    <t>P.Žukienė V.Kozlov</t>
  </si>
  <si>
    <t>Disko metimas vyrams</t>
  </si>
  <si>
    <t>Bandymai</t>
  </si>
  <si>
    <t>Eilė</t>
  </si>
  <si>
    <t>Rez.</t>
  </si>
  <si>
    <t>Domantas</t>
  </si>
  <si>
    <t>Poška</t>
  </si>
  <si>
    <t>1996-01-10</t>
  </si>
  <si>
    <t>X</t>
  </si>
  <si>
    <t>R.Ubartas</t>
  </si>
  <si>
    <t xml:space="preserve">         Mažvydas</t>
  </si>
  <si>
    <t>Paurys</t>
  </si>
  <si>
    <t>1999-11-23</t>
  </si>
  <si>
    <t xml:space="preserve">        </t>
  </si>
  <si>
    <t>S.Liepinaitis</t>
  </si>
  <si>
    <t>Aleksas</t>
  </si>
  <si>
    <t>Abromavičius</t>
  </si>
  <si>
    <t>1984-12-06</t>
  </si>
  <si>
    <t>COSMA</t>
  </si>
  <si>
    <t>M.Jusis</t>
  </si>
  <si>
    <t>Armandas</t>
  </si>
  <si>
    <t>Miliauskas</t>
  </si>
  <si>
    <t>2000-10-21</t>
  </si>
  <si>
    <t>Kėdainiai</t>
  </si>
  <si>
    <t>Kėdainių SC</t>
  </si>
  <si>
    <t>V.Kiaulakis</t>
  </si>
  <si>
    <t>Andrius</t>
  </si>
  <si>
    <t>Gudžius</t>
  </si>
  <si>
    <t>1991-02-14</t>
  </si>
  <si>
    <t>V.Kidykas</t>
  </si>
  <si>
    <t>Disko (1,75 kg) metimas vyrams</t>
  </si>
  <si>
    <t>b/k</t>
  </si>
  <si>
    <t>Martynas</t>
  </si>
  <si>
    <t>Alekna</t>
  </si>
  <si>
    <t>2000-08-25</t>
  </si>
  <si>
    <t>„Jusis Training“</t>
  </si>
  <si>
    <t>Disko metimas moterims</t>
  </si>
  <si>
    <t>Sonata</t>
  </si>
  <si>
    <t>Rudytė</t>
  </si>
  <si>
    <t>2001-02-14</t>
  </si>
  <si>
    <t>Vilnius,Rokiškis</t>
  </si>
  <si>
    <t>Ozo gim.</t>
  </si>
  <si>
    <t xml:space="preserve">J.Radžius, R.Šinkūnas </t>
  </si>
  <si>
    <t>Eglė</t>
  </si>
  <si>
    <t>Zarankaitė</t>
  </si>
  <si>
    <t>2000-12-22</t>
  </si>
  <si>
    <t>Utena</t>
  </si>
  <si>
    <t>DSC</t>
  </si>
  <si>
    <t>ULAK</t>
  </si>
  <si>
    <t>V.Zarankienė</t>
  </si>
  <si>
    <t>Vieta</t>
  </si>
  <si>
    <t>100 m bėgimas vyrams</t>
  </si>
  <si>
    <t>Danas</t>
  </si>
  <si>
    <t>Sodaitis</t>
  </si>
  <si>
    <t>1989-04-25</t>
  </si>
  <si>
    <t>M.Skrabulis</t>
  </si>
  <si>
    <t>11.33</t>
  </si>
  <si>
    <t>Ugnius</t>
  </si>
  <si>
    <t>Savickas</t>
  </si>
  <si>
    <t>1992-01-22</t>
  </si>
  <si>
    <t>10.82</t>
  </si>
  <si>
    <t>Emils Kristofers</t>
  </si>
  <si>
    <t>Jonass</t>
  </si>
  <si>
    <t>2001-01-15</t>
  </si>
  <si>
    <t>Latvija</t>
  </si>
  <si>
    <t>10.80</t>
  </si>
  <si>
    <t>Rapolas</t>
  </si>
  <si>
    <t>Saulius</t>
  </si>
  <si>
    <t>1996-02-15</t>
  </si>
  <si>
    <t>11.23</t>
  </si>
  <si>
    <t>Marius</t>
  </si>
  <si>
    <t>Vadeikis</t>
  </si>
  <si>
    <t>1989-08-02</t>
  </si>
  <si>
    <t>KMK</t>
  </si>
  <si>
    <t>L.Vadeikienė</t>
  </si>
  <si>
    <t>Julius</t>
  </si>
  <si>
    <t>Babinskas</t>
  </si>
  <si>
    <t>2001.06.16</t>
  </si>
  <si>
    <t>12.40</t>
  </si>
  <si>
    <t>Arnas</t>
  </si>
  <si>
    <t>Kvederavičius</t>
  </si>
  <si>
    <t>2000.12.24</t>
  </si>
  <si>
    <t>11.93</t>
  </si>
  <si>
    <t>Dominykas</t>
  </si>
  <si>
    <t>Trijonis</t>
  </si>
  <si>
    <t>2001-01-26</t>
  </si>
  <si>
    <t>D. Grigienė</t>
  </si>
  <si>
    <t>10.97</t>
  </si>
  <si>
    <t>Mantas</t>
  </si>
  <si>
    <t>Šeštokas</t>
  </si>
  <si>
    <t>1996-04-18</t>
  </si>
  <si>
    <t>M.Skrabulis, D.Skirmantienė</t>
  </si>
  <si>
    <t>10.74</t>
  </si>
  <si>
    <t>Adomas</t>
  </si>
  <si>
    <t>Nakrošis</t>
  </si>
  <si>
    <t>2003-07-08</t>
  </si>
  <si>
    <t>V. Kozlov P.Žukienė</t>
  </si>
  <si>
    <t>Artur</t>
  </si>
  <si>
    <t>Karagezian</t>
  </si>
  <si>
    <t>2001-10-15</t>
  </si>
  <si>
    <t>I.Jefimova</t>
  </si>
  <si>
    <t>11.92</t>
  </si>
  <si>
    <t>Dovydas</t>
  </si>
  <si>
    <t>Mikelionis</t>
  </si>
  <si>
    <t>2001.10.03</t>
  </si>
  <si>
    <t>12.16</t>
  </si>
  <si>
    <t>8</t>
  </si>
  <si>
    <t>Mačionis</t>
  </si>
  <si>
    <t>1999-09-17</t>
  </si>
  <si>
    <t>Midlongas</t>
  </si>
  <si>
    <t>J.Strumskytė-Razgūnė</t>
  </si>
  <si>
    <t xml:space="preserve">Mikas </t>
  </si>
  <si>
    <t>Beinorius</t>
  </si>
  <si>
    <t>1994-05-19</t>
  </si>
  <si>
    <t>11.28</t>
  </si>
  <si>
    <t>Nojus</t>
  </si>
  <si>
    <t>Budavičius</t>
  </si>
  <si>
    <t>1999-05-14</t>
  </si>
  <si>
    <t>VMSC, VU</t>
  </si>
  <si>
    <t>10.88</t>
  </si>
  <si>
    <t>Giedrius</t>
  </si>
  <si>
    <t>Rupeika</t>
  </si>
  <si>
    <t>1992-09-10</t>
  </si>
  <si>
    <t>10.67</t>
  </si>
  <si>
    <t>Rokas</t>
  </si>
  <si>
    <t>Berūkštis</t>
  </si>
  <si>
    <t>2000-05-11</t>
  </si>
  <si>
    <t>A.Gavelytė, A.Baranauskas</t>
  </si>
  <si>
    <t>11.09</t>
  </si>
  <si>
    <t>Arminas</t>
  </si>
  <si>
    <t>2001.04.19</t>
  </si>
  <si>
    <t>11.50</t>
  </si>
  <si>
    <t>Brudnius</t>
  </si>
  <si>
    <t>2001-05-21</t>
  </si>
  <si>
    <t>12.09</t>
  </si>
  <si>
    <t>Audrius</t>
  </si>
  <si>
    <t>Vasiljevas</t>
  </si>
  <si>
    <t>13.44</t>
  </si>
  <si>
    <t>Treinys</t>
  </si>
  <si>
    <t>1996-11-19</t>
  </si>
  <si>
    <t>savarankiškai</t>
  </si>
  <si>
    <t>11.29</t>
  </si>
  <si>
    <t>Regimantas</t>
  </si>
  <si>
    <t>Tiškus</t>
  </si>
  <si>
    <t>2000-09-22</t>
  </si>
  <si>
    <t>Raseiniai</t>
  </si>
  <si>
    <t>KKSC</t>
  </si>
  <si>
    <t>"Šokliukas"</t>
  </si>
  <si>
    <t>Z.Rajunčius, E.Petrokas</t>
  </si>
  <si>
    <t>11.06</t>
  </si>
  <si>
    <t>Kostas</t>
  </si>
  <si>
    <t>Skrabulis</t>
  </si>
  <si>
    <t>1992-08-04</t>
  </si>
  <si>
    <t>10.53</t>
  </si>
  <si>
    <t>Valentinas</t>
  </si>
  <si>
    <t>Bukovskis</t>
  </si>
  <si>
    <t>1995-12-19</t>
  </si>
  <si>
    <t>G.Šerėnienė</t>
  </si>
  <si>
    <t>11.07</t>
  </si>
  <si>
    <t>Elonas</t>
  </si>
  <si>
    <t>Dalinskas</t>
  </si>
  <si>
    <t>2001.04.04</t>
  </si>
  <si>
    <t>11.45</t>
  </si>
  <si>
    <t>Čelkis</t>
  </si>
  <si>
    <t>2001.11.11</t>
  </si>
  <si>
    <t>11.95</t>
  </si>
  <si>
    <t>Šuolis į aukštį vyrams</t>
  </si>
  <si>
    <t xml:space="preserve">Vieta </t>
  </si>
  <si>
    <t>Adrijus</t>
  </si>
  <si>
    <t>Glebauskas</t>
  </si>
  <si>
    <t>1994-11-20</t>
  </si>
  <si>
    <t>Kaunas, Kėdainiai</t>
  </si>
  <si>
    <t>0</t>
  </si>
  <si>
    <t>X0</t>
  </si>
  <si>
    <t>Karl</t>
  </si>
  <si>
    <t>Lumi</t>
  </si>
  <si>
    <t>1985-04-04</t>
  </si>
  <si>
    <t>Estija</t>
  </si>
  <si>
    <t>XX0</t>
  </si>
  <si>
    <t>XXX</t>
  </si>
  <si>
    <t>Dainius</t>
  </si>
  <si>
    <t>Pazdrazdis</t>
  </si>
  <si>
    <t>1997-12-26</t>
  </si>
  <si>
    <t>Liekis</t>
  </si>
  <si>
    <t>1996-04-25</t>
  </si>
  <si>
    <t>Kaunas, Vilnius</t>
  </si>
  <si>
    <t>A.Gavelytė, T.Krasauskienė</t>
  </si>
  <si>
    <t>Vilkas</t>
  </si>
  <si>
    <t>1999-02-06</t>
  </si>
  <si>
    <t>A.Baranauskas</t>
  </si>
  <si>
    <t>800 m bėgimas moterims</t>
  </si>
  <si>
    <t>Rezultatas</t>
  </si>
  <si>
    <t>Balčiūnaitė</t>
  </si>
  <si>
    <t>1988-10-31</t>
  </si>
  <si>
    <t>Šiauliai</t>
  </si>
  <si>
    <t>ŠLAC</t>
  </si>
  <si>
    <t xml:space="preserve"> L. Meuwly</t>
  </si>
  <si>
    <t>2:04.39</t>
  </si>
  <si>
    <t>Monika</t>
  </si>
  <si>
    <t>Elenska</t>
  </si>
  <si>
    <t>1996-02-17</t>
  </si>
  <si>
    <t>2:05.08</t>
  </si>
  <si>
    <t>Šaltenytė</t>
  </si>
  <si>
    <t>2000-11-25</t>
  </si>
  <si>
    <t>2:10.28</t>
  </si>
  <si>
    <t>Agita</t>
  </si>
  <si>
    <t>Švetere</t>
  </si>
  <si>
    <t>1999-04-25</t>
  </si>
  <si>
    <t>2:11.78</t>
  </si>
  <si>
    <t>Viktorija</t>
  </si>
  <si>
    <t>Osipenko</t>
  </si>
  <si>
    <t>1999-01-15</t>
  </si>
  <si>
    <t>2:12.63</t>
  </si>
  <si>
    <t>Dominyka</t>
  </si>
  <si>
    <t>Petraškaitė</t>
  </si>
  <si>
    <t>2001.05.27</t>
  </si>
  <si>
    <t>2:12.94</t>
  </si>
  <si>
    <t>Ugnė</t>
  </si>
  <si>
    <t>Žvinklytė</t>
  </si>
  <si>
    <t>2001-04-12</t>
  </si>
  <si>
    <t>Klaipėda</t>
  </si>
  <si>
    <t>Kl.LAM</t>
  </si>
  <si>
    <t>J.Beržinskienė</t>
  </si>
  <si>
    <t>2:13.40</t>
  </si>
  <si>
    <t>Žikaitė</t>
  </si>
  <si>
    <t>2001-06-02</t>
  </si>
  <si>
    <t>Ariogalos tauras</t>
  </si>
  <si>
    <t>M.Skamarakas</t>
  </si>
  <si>
    <t>2:12.64</t>
  </si>
  <si>
    <t xml:space="preserve">Simona </t>
  </si>
  <si>
    <t>Sendrevičiūtė</t>
  </si>
  <si>
    <t>2000.09.01</t>
  </si>
  <si>
    <t>ŠSG</t>
  </si>
  <si>
    <t>R.Razmaitė, A.Kitanov</t>
  </si>
  <si>
    <t>2:24.88</t>
  </si>
  <si>
    <t>Vilmantė</t>
  </si>
  <si>
    <t>Gruodytė</t>
  </si>
  <si>
    <t>1998-02-14</t>
  </si>
  <si>
    <t>2:23.89</t>
  </si>
  <si>
    <t>Radvilė</t>
  </si>
  <si>
    <t>Balnytė</t>
  </si>
  <si>
    <t>2001-12-08</t>
  </si>
  <si>
    <t>Šiauliai,Akmenė</t>
  </si>
  <si>
    <t>A.Kitanov, R.Razmaitė</t>
  </si>
  <si>
    <t>2:28.08</t>
  </si>
  <si>
    <t>Ivickytė</t>
  </si>
  <si>
    <t>1997-02-09</t>
  </si>
  <si>
    <t>Jovašaitė</t>
  </si>
  <si>
    <t>1996-07-06</t>
  </si>
  <si>
    <t>Vilnius,Anykščiai</t>
  </si>
  <si>
    <t>2:29.14</t>
  </si>
  <si>
    <t>Aurika</t>
  </si>
  <si>
    <t>Balsytė</t>
  </si>
  <si>
    <t>1994-09-14</t>
  </si>
  <si>
    <t>ŠLASC</t>
  </si>
  <si>
    <t>DNF</t>
  </si>
  <si>
    <t>J.Beržanskis, M.Norbutas</t>
  </si>
  <si>
    <t>2:10.33</t>
  </si>
  <si>
    <t>Marija</t>
  </si>
  <si>
    <t>Medvedeva</t>
  </si>
  <si>
    <t>2000-11-23</t>
  </si>
  <si>
    <t>2:16.03</t>
  </si>
  <si>
    <t>1500 m bėgimas vyrams</t>
  </si>
  <si>
    <t>Simas</t>
  </si>
  <si>
    <t>Bertašius</t>
  </si>
  <si>
    <t>1993-10-31</t>
  </si>
  <si>
    <t>Vilnius,Raseiniai</t>
  </si>
  <si>
    <t>J.Garalevičius,E.Petrokas,D.Svitojūtė</t>
  </si>
  <si>
    <t>Mindaugas</t>
  </si>
  <si>
    <t>Striokas</t>
  </si>
  <si>
    <t>1991 01 26</t>
  </si>
  <si>
    <t>Vilnius,Vilkaviškis.</t>
  </si>
  <si>
    <t>J.Garalevičius, D.Svitojūtė</t>
  </si>
  <si>
    <t>Valinčius</t>
  </si>
  <si>
    <t>2000-01-20</t>
  </si>
  <si>
    <t>Marijampolė</t>
  </si>
  <si>
    <t>SC "Sūduva"</t>
  </si>
  <si>
    <t>V.Komisaraitis</t>
  </si>
  <si>
    <t>Rojs</t>
  </si>
  <si>
    <t>Puks</t>
  </si>
  <si>
    <t>2000-02-05</t>
  </si>
  <si>
    <t>D.Lauva</t>
  </si>
  <si>
    <t>Lukas</t>
  </si>
  <si>
    <t>Tarasevičius</t>
  </si>
  <si>
    <t>1994-06-30</t>
  </si>
  <si>
    <t>Švenčionys</t>
  </si>
  <si>
    <t>ŠRSC</t>
  </si>
  <si>
    <t>Aitvaras</t>
  </si>
  <si>
    <t>Z.Zenkevičius A.Klebauskas</t>
  </si>
  <si>
    <t>Gytis</t>
  </si>
  <si>
    <t>Krivickas</t>
  </si>
  <si>
    <t>1996-03-06</t>
  </si>
  <si>
    <t>Stašys</t>
  </si>
  <si>
    <t>1991-01-23</t>
  </si>
  <si>
    <t>Stajeris</t>
  </si>
  <si>
    <t>G.Trubila</t>
  </si>
  <si>
    <t>Modestas</t>
  </si>
  <si>
    <t>Dirsė</t>
  </si>
  <si>
    <t>1992-03-30</t>
  </si>
  <si>
    <t>Z. Zenkevičius</t>
  </si>
  <si>
    <t>Justinas</t>
  </si>
  <si>
    <t>Laurinaitis</t>
  </si>
  <si>
    <t>1996 05 16</t>
  </si>
  <si>
    <t>Vilnius,Klaipėda</t>
  </si>
  <si>
    <t>J.Garalevičius,L.Bružas,D.Svitojūtė</t>
  </si>
  <si>
    <t>Aivaras</t>
  </si>
  <si>
    <t>Čekanavičius</t>
  </si>
  <si>
    <t>1992-09-17</t>
  </si>
  <si>
    <t xml:space="preserve">Linas </t>
  </si>
  <si>
    <t>Šinkūnas</t>
  </si>
  <si>
    <t>2000-02-17</t>
  </si>
  <si>
    <t>Ašmena</t>
  </si>
  <si>
    <t>2001-06-29</t>
  </si>
  <si>
    <t>Elektrėnai</t>
  </si>
  <si>
    <t>SC</t>
  </si>
  <si>
    <t>A.Valatkevičius</t>
  </si>
  <si>
    <t>400 m bėgimas moterims</t>
  </si>
  <si>
    <t>Erika</t>
  </si>
  <si>
    <t>Krūminaitė</t>
  </si>
  <si>
    <t>1998-04-24</t>
  </si>
  <si>
    <t>V.Baronienė</t>
  </si>
  <si>
    <t>56.14</t>
  </si>
  <si>
    <t>Roberta</t>
  </si>
  <si>
    <t>56.93</t>
  </si>
  <si>
    <t>Deimantė</t>
  </si>
  <si>
    <t>Bedalytė</t>
  </si>
  <si>
    <t>2000-06-12</t>
  </si>
  <si>
    <t>58.18</t>
  </si>
  <si>
    <t>Hanna</t>
  </si>
  <si>
    <t>Zikejeva</t>
  </si>
  <si>
    <t>2001-08-07</t>
  </si>
  <si>
    <t>58.02</t>
  </si>
  <si>
    <t>Rosita</t>
  </si>
  <si>
    <t>Šimkevičiūtė</t>
  </si>
  <si>
    <t>2001.01.31</t>
  </si>
  <si>
    <t>1:00.52</t>
  </si>
  <si>
    <t>Gabija</t>
  </si>
  <si>
    <t>Kulbokaitė</t>
  </si>
  <si>
    <t>1999-04-26</t>
  </si>
  <si>
    <t>1:02.80</t>
  </si>
  <si>
    <t>Suvestinė</t>
  </si>
  <si>
    <t>Rutulio stūmimas vyrams</t>
  </si>
  <si>
    <t>Šarūnas</t>
  </si>
  <si>
    <t>Banevičius</t>
  </si>
  <si>
    <t>1991-11-20</t>
  </si>
  <si>
    <t>Klaipėda,Klaipėdos raj.</t>
  </si>
  <si>
    <t>V.Murašovas</t>
  </si>
  <si>
    <t>Čečkauskas</t>
  </si>
  <si>
    <t>1998-05-17</t>
  </si>
  <si>
    <t>V.R.Murašovai</t>
  </si>
  <si>
    <t>Paulius</t>
  </si>
  <si>
    <t>Gelažius</t>
  </si>
  <si>
    <t>1998 04 20</t>
  </si>
  <si>
    <t>Vilnius,Joniškis</t>
  </si>
  <si>
    <t>J.Radžius</t>
  </si>
  <si>
    <t>Karolis</t>
  </si>
  <si>
    <t>Maisuradzė</t>
  </si>
  <si>
    <t>1997-06-20</t>
  </si>
  <si>
    <t>A.Miliauskas</t>
  </si>
  <si>
    <t>Jurkša</t>
  </si>
  <si>
    <t>1992-10-14</t>
  </si>
  <si>
    <t>Čepys</t>
  </si>
  <si>
    <t>2001-06-18</t>
  </si>
  <si>
    <t>Klaipėda, Palanga</t>
  </si>
  <si>
    <t>V.Murašovas, A.Bajoras</t>
  </si>
  <si>
    <t>Zdanavičius</t>
  </si>
  <si>
    <t>1998-03-23</t>
  </si>
  <si>
    <t xml:space="preserve">        Mažvydas </t>
  </si>
  <si>
    <t>Vytenis</t>
  </si>
  <si>
    <t>Ivaškevičius</t>
  </si>
  <si>
    <t>1992-02-09</t>
  </si>
  <si>
    <t>NM</t>
  </si>
  <si>
    <t>11,73</t>
  </si>
  <si>
    <t>13,19</t>
  </si>
  <si>
    <t>12,82</t>
  </si>
  <si>
    <t>12,31</t>
  </si>
  <si>
    <t>13,05</t>
  </si>
  <si>
    <t>Rutulio stūmimas moterims</t>
  </si>
  <si>
    <t>I A</t>
  </si>
  <si>
    <t>400 m bėgimas vyrams</t>
  </si>
  <si>
    <t>Janis</t>
  </si>
  <si>
    <t>Leitis</t>
  </si>
  <si>
    <t>1989-04-13</t>
  </si>
  <si>
    <t>46.23</t>
  </si>
  <si>
    <t>Pacevičius</t>
  </si>
  <si>
    <t>1995-05-10</t>
  </si>
  <si>
    <t>47.79</t>
  </si>
  <si>
    <t>Daniels</t>
  </si>
  <si>
    <t>Bambals</t>
  </si>
  <si>
    <t>1998-08-02</t>
  </si>
  <si>
    <t>48.72</t>
  </si>
  <si>
    <t>Dariuš</t>
  </si>
  <si>
    <t>Križanovskij</t>
  </si>
  <si>
    <t>1998-06-12</t>
  </si>
  <si>
    <t>49.05</t>
  </si>
  <si>
    <t>Einius</t>
  </si>
  <si>
    <t>Trumpa</t>
  </si>
  <si>
    <t>1998-06-23</t>
  </si>
  <si>
    <t>"Žvaigždė"</t>
  </si>
  <si>
    <t>A.Gavėnas,V.Čereška</t>
  </si>
  <si>
    <t>49.11</t>
  </si>
  <si>
    <t>Deimantas</t>
  </si>
  <si>
    <t>Špučys</t>
  </si>
  <si>
    <t>1991-04-19</t>
  </si>
  <si>
    <t>D.Senkus</t>
  </si>
  <si>
    <t>49.32</t>
  </si>
  <si>
    <t>Daniel</t>
  </si>
  <si>
    <t>Golovacki</t>
  </si>
  <si>
    <t>1996-02-12</t>
  </si>
  <si>
    <t>N.Sabaliauskienė,G.Michniova,D.Jankauskaitė</t>
  </si>
  <si>
    <t>50.03</t>
  </si>
  <si>
    <t>Algimantas</t>
  </si>
  <si>
    <t>Žemaitaitis</t>
  </si>
  <si>
    <t>1998-01-13</t>
  </si>
  <si>
    <t>50.80</t>
  </si>
  <si>
    <t>Marcinkevičius</t>
  </si>
  <si>
    <t>2000.10.26</t>
  </si>
  <si>
    <t>50.67</t>
  </si>
  <si>
    <t>Ščerbacho</t>
  </si>
  <si>
    <t>2000.01.10</t>
  </si>
  <si>
    <t>51.15</t>
  </si>
  <si>
    <t>Smetonis</t>
  </si>
  <si>
    <t>2001.02.09</t>
  </si>
  <si>
    <t>M.Malinauskas</t>
  </si>
  <si>
    <t>Arturs</t>
  </si>
  <si>
    <t>Kuzmičenko</t>
  </si>
  <si>
    <t>2001-04-18</t>
  </si>
  <si>
    <t>51.32</t>
  </si>
  <si>
    <t xml:space="preserve">Maksim </t>
  </si>
  <si>
    <t>Bolotin</t>
  </si>
  <si>
    <t>1998-05-12</t>
  </si>
  <si>
    <t>L. Grinčikaitė-Samuolė</t>
  </si>
  <si>
    <t>52.21 (uždarose)</t>
  </si>
  <si>
    <t>Karza</t>
  </si>
  <si>
    <t>2001.09.05</t>
  </si>
  <si>
    <t>52.52</t>
  </si>
  <si>
    <t>Darius</t>
  </si>
  <si>
    <t>Černigovskij</t>
  </si>
  <si>
    <t>1998 09 09</t>
  </si>
  <si>
    <t>Vilnius,Vilniaus r.</t>
  </si>
  <si>
    <t>J.Garalevičius, V. Gražys</t>
  </si>
  <si>
    <t>53.88</t>
  </si>
  <si>
    <t>Miroslav</t>
  </si>
  <si>
    <t>Znisčinskij</t>
  </si>
  <si>
    <t>2000-05-08</t>
  </si>
  <si>
    <t>52.17</t>
  </si>
  <si>
    <t>Erikas</t>
  </si>
  <si>
    <t>Ivanovas</t>
  </si>
  <si>
    <t>2001-08-05</t>
  </si>
  <si>
    <t>D.Jankauskaitė</t>
  </si>
  <si>
    <t>52.70</t>
  </si>
  <si>
    <t>Ignas</t>
  </si>
  <si>
    <t>Arbačiauskas</t>
  </si>
  <si>
    <t>2001-05-13</t>
  </si>
  <si>
    <t xml:space="preserve">A.Gavėnas </t>
  </si>
  <si>
    <t>53.30</t>
  </si>
  <si>
    <t>Čepas</t>
  </si>
  <si>
    <t>2001-09-19</t>
  </si>
  <si>
    <t>54.67</t>
  </si>
  <si>
    <t>Rytis</t>
  </si>
  <si>
    <t>52.36</t>
  </si>
  <si>
    <t>Daknys</t>
  </si>
  <si>
    <t>2000.08.09</t>
  </si>
  <si>
    <t>52.44 (pernai)</t>
  </si>
  <si>
    <t>Vanagas</t>
  </si>
  <si>
    <t>2001-08-31</t>
  </si>
  <si>
    <t>54.22</t>
  </si>
  <si>
    <t>Eimantas</t>
  </si>
  <si>
    <t>Tamašauskas</t>
  </si>
  <si>
    <t>2000-04-29</t>
  </si>
  <si>
    <t>56.41</t>
  </si>
  <si>
    <t xml:space="preserve">Einius </t>
  </si>
  <si>
    <t>Normantas</t>
  </si>
  <si>
    <t>1998-10-21</t>
  </si>
  <si>
    <t>Olegas</t>
  </si>
  <si>
    <t>Ivanikovas</t>
  </si>
  <si>
    <t>1999-11-17</t>
  </si>
  <si>
    <t>50.59</t>
  </si>
  <si>
    <t>Ieties metimas vyrams</t>
  </si>
  <si>
    <t>Edis</t>
  </si>
  <si>
    <t>Matusevičius</t>
  </si>
  <si>
    <t>1996-06-30</t>
  </si>
  <si>
    <t>E..Matusevičius</t>
  </si>
  <si>
    <t>Janis Svens</t>
  </si>
  <si>
    <t>Griva</t>
  </si>
  <si>
    <t>1993-04-23</t>
  </si>
  <si>
    <t>Rudzevičius</t>
  </si>
  <si>
    <t>2003-03-12</t>
  </si>
  <si>
    <t>E. Matusevičius</t>
  </si>
  <si>
    <t>Gaidys</t>
  </si>
  <si>
    <t>1999-05-03</t>
  </si>
  <si>
    <t>E.Matusevičius</t>
  </si>
  <si>
    <t>Ričardas</t>
  </si>
  <si>
    <t>Gedminas</t>
  </si>
  <si>
    <t>1999-03-20</t>
  </si>
  <si>
    <t>N.Gedgaudienė,O.Pavilionienė</t>
  </si>
  <si>
    <t>Juozas</t>
  </si>
  <si>
    <t>Eigminas</t>
  </si>
  <si>
    <t>1996-10-22</t>
  </si>
  <si>
    <t>Perkūnas</t>
  </si>
  <si>
    <t>Jurgis</t>
  </si>
  <si>
    <t>Džiaugys</t>
  </si>
  <si>
    <t>2000-11-18</t>
  </si>
  <si>
    <t>R.Ramanauskaitė</t>
  </si>
  <si>
    <t>FINALAS</t>
  </si>
  <si>
    <t>KSM</t>
  </si>
  <si>
    <t>FINALAS A</t>
  </si>
  <si>
    <t>FINALAS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</si>
</sst>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164" formatCode="#,##0\ &quot;Lt&quot;;[Red]\-#,##0\ &quot;Lt&quot;"/>
    <numFmt numFmtId="165" formatCode="_-* #,##0.00\ &quot;Lt&quot;_-;\-* #,##0.00\ &quot;Lt&quot;_-;_-* &quot;-&quot;??\ &quot;Lt&quot;_-;_-@_-"/>
    <numFmt numFmtId="166" formatCode="_-* #,##0.00\ _L_t_-;\-* #,##0.00\ _L_t_-;_-* &quot;-&quot;??\ _L_t_-;_-@_-"/>
    <numFmt numFmtId="167" formatCode="yyyy\-mm\-dd;@"/>
    <numFmt numFmtId="168" formatCode="0.0"/>
    <numFmt numFmtId="169" formatCode="0.000"/>
    <numFmt numFmtId="170" formatCode="#,##0;\-#,##0;&quot;-&quot;"/>
    <numFmt numFmtId="171" formatCode="#,##0;\-#,##0;\-"/>
    <numFmt numFmtId="172" formatCode="#,##0.00;\-#,##0.00;&quot;-&quot;"/>
    <numFmt numFmtId="173" formatCode="#,##0.00;\-#,##0.00;\-"/>
    <numFmt numFmtId="174" formatCode="#,##0%;\-#,##0%;&quot;- &quot;"/>
    <numFmt numFmtId="175" formatCode="#,##0.0%;\-#,##0.0%;&quot;- &quot;"/>
    <numFmt numFmtId="176" formatCode="#,##0.00%;\-#,##0.00%;&quot;- &quot;"/>
    <numFmt numFmtId="177" formatCode="#,##0.0;\-#,##0.0;&quot;-&quot;"/>
    <numFmt numFmtId="178" formatCode="#,##0.0;\-#,##0.0;\-"/>
    <numFmt numFmtId="179" formatCode="_(* #,##0.00_);_(* \(#,##0.00\);_(* &quot;-&quot;??_);_(@_)"/>
    <numFmt numFmtId="180" formatCode="_-* #,##0_-;\-* #,##0_-;_-* &quot;-&quot;_-;_-@_-"/>
    <numFmt numFmtId="181" formatCode="_-* #,##0.00_-;\-* #,##0.00_-;_-* &quot;-&quot;??_-;_-@_-"/>
    <numFmt numFmtId="182" formatCode="[Red]0%;[Red]\(0%\)"/>
    <numFmt numFmtId="183" formatCode="m:ss.00"/>
    <numFmt numFmtId="184" formatCode="[$-FC27]yyyy\ &quot;m.&quot;\ mmmm\ d\ &quot;d.&quot;;@"/>
    <numFmt numFmtId="185" formatCode="[m]:ss.00"/>
    <numFmt numFmtId="186" formatCode="hh:mm;@"/>
    <numFmt numFmtId="187" formatCode="yyyy/mm/dd;@"/>
    <numFmt numFmtId="188" formatCode="0%;\(0%\)"/>
    <numFmt numFmtId="189" formatCode="0.00\ %"/>
    <numFmt numFmtId="190" formatCode="\ \ @"/>
    <numFmt numFmtId="191" formatCode="\ \ \ \ @"/>
    <numFmt numFmtId="192" formatCode="_-&quot;IRL&quot;* #,##0_-;\-&quot;IRL&quot;* #,##0_-;_-&quot;IRL&quot;* &quot;-&quot;_-;_-@_-"/>
    <numFmt numFmtId="193" formatCode="_-&quot;IRL&quot;* #,##0.00_-;\-&quot;IRL&quot;* #,##0.00_-;_-&quot;IRL&quot;* &quot;-&quot;??_-;_-@_-"/>
  </numFmts>
  <fonts count="111"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4"/>
      <name val="Times New Roman"/>
      <family val="1"/>
    </font>
    <font>
      <sz val="10"/>
      <name val="Arial"/>
      <family val="2"/>
      <charset val="186"/>
    </font>
    <font>
      <b/>
      <sz val="16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  <charset val="186"/>
    </font>
    <font>
      <sz val="8"/>
      <name val="Times New Roman"/>
      <family val="1"/>
    </font>
    <font>
      <sz val="7"/>
      <name val="Times New Roman"/>
      <family val="1"/>
    </font>
    <font>
      <sz val="13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</font>
    <font>
      <sz val="11"/>
      <name val="Times New Roman"/>
      <family val="1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</font>
    <font>
      <sz val="11"/>
      <color indexed="20"/>
      <name val="Calibri"/>
      <family val="2"/>
      <charset val="186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86"/>
    </font>
    <font>
      <sz val="10"/>
      <name val="Arial"/>
      <family val="2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indexed="12"/>
      <name val="Times New Roman"/>
      <family val="1"/>
      <charset val="186"/>
    </font>
    <font>
      <u/>
      <sz val="8"/>
      <color indexed="12"/>
      <name val="Times New Roman"/>
      <family val="1"/>
    </font>
    <font>
      <u/>
      <sz val="11"/>
      <color indexed="12"/>
      <name val="Calibri"/>
      <family val="2"/>
      <charset val="186"/>
    </font>
    <font>
      <sz val="11"/>
      <color indexed="62"/>
      <name val="Calibri"/>
      <family val="2"/>
    </font>
    <font>
      <sz val="11"/>
      <color indexed="62"/>
      <name val="Calibri"/>
      <family val="2"/>
      <charset val="186"/>
    </font>
    <font>
      <sz val="10"/>
      <color indexed="8"/>
      <name val="Arial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</font>
    <font>
      <sz val="11"/>
      <color indexed="60"/>
      <name val="Calibri"/>
      <family val="2"/>
      <charset val="186"/>
    </font>
    <font>
      <sz val="8"/>
      <name val="Arial Narrow"/>
      <family val="2"/>
      <charset val="186"/>
    </font>
    <font>
      <sz val="8"/>
      <name val="Arial Narrow"/>
      <family val="2"/>
    </font>
    <font>
      <sz val="10"/>
      <color indexed="8"/>
      <name val="Times New Roman"/>
      <family val="2"/>
      <charset val="186"/>
    </font>
    <font>
      <sz val="10"/>
      <name val="Arial"/>
      <family val="2"/>
      <charset val="204"/>
    </font>
    <font>
      <sz val="11"/>
      <name val="Arial"/>
      <family val="2"/>
    </font>
    <font>
      <sz val="10"/>
      <name val="TimesLT"/>
    </font>
    <font>
      <sz val="10"/>
      <name val="TimesLT"/>
      <charset val="186"/>
    </font>
    <font>
      <b/>
      <sz val="11"/>
      <color indexed="63"/>
      <name val="Calibri"/>
      <family val="2"/>
    </font>
    <font>
      <b/>
      <sz val="18"/>
      <color indexed="56"/>
      <name val="Cambria"/>
      <family val="2"/>
      <charset val="186"/>
    </font>
    <font>
      <sz val="10"/>
      <color indexed="10"/>
      <name val="Arial"/>
      <family val="2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b/>
      <sz val="16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16"/>
      <color indexed="8"/>
      <name val="Times New Roman"/>
      <family val="1"/>
    </font>
    <font>
      <sz val="7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2"/>
      <color indexed="8"/>
      <name val="Times New Roman"/>
      <family val="1"/>
    </font>
    <font>
      <b/>
      <sz val="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9"/>
      <color indexed="8"/>
      <name val="Times New Roman"/>
      <family val="1"/>
    </font>
    <font>
      <sz val="6"/>
      <color indexed="9"/>
      <name val="Times New Roman"/>
      <family val="1"/>
    </font>
    <font>
      <sz val="1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34">
    <xf numFmtId="0" fontId="0" fillId="0" borderId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22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22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22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2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2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22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2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2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22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2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5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5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5" fillId="16" borderId="0" applyNumberFormat="0" applyBorder="0" applyAlignment="0" applyProtection="0"/>
    <xf numFmtId="0" fontId="26" fillId="16" borderId="0" applyNumberFormat="0" applyBorder="0" applyAlignment="0" applyProtection="0"/>
    <xf numFmtId="0" fontId="26" fillId="16" borderId="0" applyNumberFormat="0" applyBorder="0" applyAlignment="0" applyProtection="0"/>
    <xf numFmtId="0" fontId="25" fillId="17" borderId="0" applyNumberFormat="0" applyBorder="0" applyAlignment="0" applyProtection="0"/>
    <xf numFmtId="0" fontId="26" fillId="17" borderId="0" applyNumberFormat="0" applyBorder="0" applyAlignment="0" applyProtection="0"/>
    <xf numFmtId="0" fontId="26" fillId="17" borderId="0" applyNumberFormat="0" applyBorder="0" applyAlignment="0" applyProtection="0"/>
    <xf numFmtId="0" fontId="25" fillId="18" borderId="0" applyNumberFormat="0" applyBorder="0" applyAlignment="0" applyProtection="0"/>
    <xf numFmtId="0" fontId="26" fillId="18" borderId="0" applyNumberFormat="0" applyBorder="0" applyAlignment="0" applyProtection="0"/>
    <xf numFmtId="0" fontId="26" fillId="18" borderId="0" applyNumberFormat="0" applyBorder="0" applyAlignment="0" applyProtection="0"/>
    <xf numFmtId="0" fontId="25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5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5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19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30" fillId="3" borderId="0" applyNumberFormat="0" applyBorder="0" applyAlignment="0" applyProtection="0"/>
    <xf numFmtId="170" fontId="31" fillId="0" borderId="0" applyFill="0" applyBorder="0" applyAlignment="0"/>
    <xf numFmtId="171" fontId="31" fillId="0" borderId="0" applyFill="0" applyBorder="0" applyAlignment="0"/>
    <xf numFmtId="171" fontId="31" fillId="0" borderId="0" applyFill="0" applyBorder="0" applyAlignment="0"/>
    <xf numFmtId="172" fontId="31" fillId="0" borderId="0" applyFill="0" applyBorder="0" applyAlignment="0"/>
    <xf numFmtId="173" fontId="31" fillId="0" borderId="0" applyFill="0" applyBorder="0" applyAlignment="0"/>
    <xf numFmtId="173" fontId="31" fillId="0" borderId="0" applyFill="0" applyBorder="0" applyAlignment="0"/>
    <xf numFmtId="174" fontId="31" fillId="0" borderId="0" applyFill="0" applyBorder="0" applyAlignment="0"/>
    <xf numFmtId="175" fontId="31" fillId="0" borderId="0" applyFill="0" applyBorder="0" applyAlignment="0"/>
    <xf numFmtId="176" fontId="31" fillId="0" borderId="0" applyFill="0" applyBorder="0" applyAlignment="0"/>
    <xf numFmtId="170" fontId="31" fillId="0" borderId="0" applyFill="0" applyBorder="0" applyAlignment="0"/>
    <xf numFmtId="171" fontId="31" fillId="0" borderId="0" applyFill="0" applyBorder="0" applyAlignment="0"/>
    <xf numFmtId="171" fontId="31" fillId="0" borderId="0" applyFill="0" applyBorder="0" applyAlignment="0"/>
    <xf numFmtId="177" fontId="31" fillId="0" borderId="0" applyFill="0" applyBorder="0" applyAlignment="0"/>
    <xf numFmtId="178" fontId="31" fillId="0" borderId="0" applyFill="0" applyBorder="0" applyAlignment="0"/>
    <xf numFmtId="178" fontId="31" fillId="0" borderId="0" applyFill="0" applyBorder="0" applyAlignment="0"/>
    <xf numFmtId="172" fontId="31" fillId="0" borderId="0" applyFill="0" applyBorder="0" applyAlignment="0"/>
    <xf numFmtId="173" fontId="31" fillId="0" borderId="0" applyFill="0" applyBorder="0" applyAlignment="0"/>
    <xf numFmtId="173" fontId="31" fillId="0" borderId="0" applyFill="0" applyBorder="0" applyAlignment="0"/>
    <xf numFmtId="0" fontId="32" fillId="20" borderId="4" applyNumberFormat="0" applyAlignment="0" applyProtection="0"/>
    <xf numFmtId="0" fontId="33" fillId="20" borderId="4" applyNumberFormat="0" applyAlignment="0" applyProtection="0"/>
    <xf numFmtId="0" fontId="33" fillId="20" borderId="4" applyNumberFormat="0" applyAlignment="0" applyProtection="0"/>
    <xf numFmtId="0" fontId="34" fillId="21" borderId="5" applyNumberFormat="0" applyAlignment="0" applyProtection="0"/>
    <xf numFmtId="0" fontId="35" fillId="21" borderId="5" applyNumberFormat="0" applyAlignment="0" applyProtection="0"/>
    <xf numFmtId="0" fontId="35" fillId="21" borderId="5" applyNumberFormat="0" applyAlignment="0" applyProtection="0"/>
    <xf numFmtId="170" fontId="36" fillId="0" borderId="0" applyFont="0" applyFill="0" applyBorder="0" applyAlignment="0" applyProtection="0"/>
    <xf numFmtId="171" fontId="3" fillId="0" borderId="0" applyFill="0" applyBorder="0" applyAlignment="0" applyProtection="0"/>
    <xf numFmtId="171" fontId="3" fillId="0" borderId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6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9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" fillId="0" borderId="0" applyFill="0" applyBorder="0" applyAlignment="0" applyProtection="0"/>
    <xf numFmtId="173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6" fillId="0" borderId="0" applyFont="0" applyFill="0" applyBorder="0" applyAlignment="0" applyProtection="0"/>
    <xf numFmtId="165" fontId="3" fillId="0" borderId="0" applyFont="0" applyFill="0" applyBorder="0" applyAlignment="0" applyProtection="0"/>
    <xf numFmtId="14" fontId="31" fillId="0" borderId="0" applyFill="0" applyBorder="0" applyAlignment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170" fontId="37" fillId="0" borderId="0" applyFill="0" applyBorder="0" applyAlignment="0"/>
    <xf numFmtId="171" fontId="37" fillId="0" borderId="0" applyFill="0" applyBorder="0" applyAlignment="0"/>
    <xf numFmtId="171" fontId="37" fillId="0" borderId="0" applyFill="0" applyBorder="0" applyAlignment="0"/>
    <xf numFmtId="172" fontId="37" fillId="0" borderId="0" applyFill="0" applyBorder="0" applyAlignment="0"/>
    <xf numFmtId="173" fontId="37" fillId="0" borderId="0" applyFill="0" applyBorder="0" applyAlignment="0"/>
    <xf numFmtId="173" fontId="37" fillId="0" borderId="0" applyFill="0" applyBorder="0" applyAlignment="0"/>
    <xf numFmtId="170" fontId="37" fillId="0" borderId="0" applyFill="0" applyBorder="0" applyAlignment="0"/>
    <xf numFmtId="171" fontId="37" fillId="0" borderId="0" applyFill="0" applyBorder="0" applyAlignment="0"/>
    <xf numFmtId="171" fontId="37" fillId="0" borderId="0" applyFill="0" applyBorder="0" applyAlignment="0"/>
    <xf numFmtId="177" fontId="37" fillId="0" borderId="0" applyFill="0" applyBorder="0" applyAlignment="0"/>
    <xf numFmtId="178" fontId="37" fillId="0" borderId="0" applyFill="0" applyBorder="0" applyAlignment="0"/>
    <xf numFmtId="178" fontId="37" fillId="0" borderId="0" applyFill="0" applyBorder="0" applyAlignment="0"/>
    <xf numFmtId="172" fontId="37" fillId="0" borderId="0" applyFill="0" applyBorder="0" applyAlignment="0"/>
    <xf numFmtId="173" fontId="37" fillId="0" borderId="0" applyFill="0" applyBorder="0" applyAlignment="0"/>
    <xf numFmtId="173" fontId="37" fillId="0" borderId="0" applyFill="0" applyBorder="0" applyAlignment="0"/>
    <xf numFmtId="0" fontId="3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38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 applyNumberFormat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8">
      <alignment horizontal="left" vertical="center"/>
    </xf>
    <xf numFmtId="0" fontId="42" fillId="0" borderId="9">
      <alignment horizontal="left" vertical="center"/>
    </xf>
    <xf numFmtId="0" fontId="42" fillId="0" borderId="8">
      <alignment horizontal="left" vertical="center"/>
    </xf>
    <xf numFmtId="0" fontId="43" fillId="0" borderId="1" applyNumberFormat="0" applyFill="0" applyAlignment="0" applyProtection="0"/>
    <xf numFmtId="0" fontId="20" fillId="0" borderId="1" applyNumberFormat="0" applyFill="0" applyAlignment="0" applyProtection="0"/>
    <xf numFmtId="0" fontId="20" fillId="0" borderId="1" applyNumberFormat="0" applyFill="0" applyAlignment="0" applyProtection="0"/>
    <xf numFmtId="0" fontId="44" fillId="0" borderId="2" applyNumberFormat="0" applyFill="0" applyAlignment="0" applyProtection="0"/>
    <xf numFmtId="0" fontId="21" fillId="0" borderId="2" applyNumberFormat="0" applyFill="0" applyAlignment="0" applyProtection="0"/>
    <xf numFmtId="0" fontId="21" fillId="0" borderId="2" applyNumberFormat="0" applyFill="0" applyAlignment="0" applyProtection="0"/>
    <xf numFmtId="0" fontId="45" fillId="0" borderId="3" applyNumberFormat="0" applyFill="0" applyAlignment="0" applyProtection="0"/>
    <xf numFmtId="0" fontId="24" fillId="0" borderId="3" applyNumberFormat="0" applyFill="0" applyAlignment="0" applyProtection="0"/>
    <xf numFmtId="0" fontId="24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10" fontId="41" fillId="24" borderId="10" applyNumberFormat="0" applyBorder="0" applyAlignment="0" applyProtection="0"/>
    <xf numFmtId="0" fontId="41" fillId="25" borderId="0" applyNumberFormat="0" applyBorder="0" applyAlignment="0" applyProtection="0"/>
    <xf numFmtId="0" fontId="41" fillId="25" borderId="0" applyNumberFormat="0" applyBorder="0" applyAlignment="0" applyProtection="0"/>
    <xf numFmtId="0" fontId="49" fillId="7" borderId="4" applyNumberFormat="0" applyAlignment="0" applyProtection="0"/>
    <xf numFmtId="0" fontId="50" fillId="7" borderId="4" applyNumberFormat="0" applyAlignment="0" applyProtection="0"/>
    <xf numFmtId="0" fontId="50" fillId="7" borderId="4" applyNumberFormat="0" applyAlignment="0" applyProtection="0"/>
    <xf numFmtId="0" fontId="50" fillId="7" borderId="4" applyNumberFormat="0" applyAlignment="0" applyProtection="0"/>
    <xf numFmtId="0" fontId="49" fillId="7" borderId="4" applyNumberFormat="0" applyAlignment="0" applyProtection="0"/>
    <xf numFmtId="0" fontId="51" fillId="0" borderId="0"/>
    <xf numFmtId="0" fontId="3" fillId="0" borderId="0"/>
    <xf numFmtId="0" fontId="1" fillId="0" borderId="0"/>
    <xf numFmtId="0" fontId="3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0" borderId="11" applyNumberFormat="0" applyAlignment="0" applyProtection="0"/>
    <xf numFmtId="0" fontId="53" fillId="20" borderId="11" applyNumberFormat="0" applyAlignment="0" applyProtection="0"/>
    <xf numFmtId="0" fontId="53" fillId="20" borderId="11" applyNumberFormat="0" applyAlignment="0" applyProtection="0"/>
    <xf numFmtId="0" fontId="53" fillId="20" borderId="11" applyNumberFormat="0" applyAlignment="0" applyProtection="0"/>
    <xf numFmtId="170" fontId="54" fillId="0" borderId="0" applyFill="0" applyBorder="0" applyAlignment="0"/>
    <xf numFmtId="171" fontId="54" fillId="0" borderId="0" applyFill="0" applyBorder="0" applyAlignment="0"/>
    <xf numFmtId="171" fontId="54" fillId="0" borderId="0" applyFill="0" applyBorder="0" applyAlignment="0"/>
    <xf numFmtId="172" fontId="54" fillId="0" borderId="0" applyFill="0" applyBorder="0" applyAlignment="0"/>
    <xf numFmtId="173" fontId="54" fillId="0" borderId="0" applyFill="0" applyBorder="0" applyAlignment="0"/>
    <xf numFmtId="173" fontId="54" fillId="0" borderId="0" applyFill="0" applyBorder="0" applyAlignment="0"/>
    <xf numFmtId="170" fontId="54" fillId="0" borderId="0" applyFill="0" applyBorder="0" applyAlignment="0"/>
    <xf numFmtId="171" fontId="54" fillId="0" borderId="0" applyFill="0" applyBorder="0" applyAlignment="0"/>
    <xf numFmtId="171" fontId="54" fillId="0" borderId="0" applyFill="0" applyBorder="0" applyAlignment="0"/>
    <xf numFmtId="177" fontId="54" fillId="0" borderId="0" applyFill="0" applyBorder="0" applyAlignment="0"/>
    <xf numFmtId="178" fontId="54" fillId="0" borderId="0" applyFill="0" applyBorder="0" applyAlignment="0"/>
    <xf numFmtId="178" fontId="54" fillId="0" borderId="0" applyFill="0" applyBorder="0" applyAlignment="0"/>
    <xf numFmtId="172" fontId="54" fillId="0" borderId="0" applyFill="0" applyBorder="0" applyAlignment="0"/>
    <xf numFmtId="173" fontId="54" fillId="0" borderId="0" applyFill="0" applyBorder="0" applyAlignment="0"/>
    <xf numFmtId="173" fontId="54" fillId="0" borderId="0" applyFill="0" applyBorder="0" applyAlignment="0"/>
    <xf numFmtId="0" fontId="55" fillId="0" borderId="12" applyNumberFormat="0" applyFill="0" applyAlignment="0" applyProtection="0"/>
    <xf numFmtId="0" fontId="56" fillId="0" borderId="12" applyNumberFormat="0" applyFill="0" applyAlignment="0" applyProtection="0"/>
    <xf numFmtId="0" fontId="56" fillId="0" borderId="12" applyNumberFormat="0" applyFill="0" applyAlignment="0" applyProtection="0"/>
    <xf numFmtId="0" fontId="57" fillId="26" borderId="0" applyNumberFormat="0" applyBorder="0" applyAlignment="0" applyProtection="0"/>
    <xf numFmtId="0" fontId="58" fillId="26" borderId="0" applyNumberFormat="0" applyBorder="0" applyAlignment="0" applyProtection="0"/>
    <xf numFmtId="0" fontId="58" fillId="26" borderId="0" applyNumberFormat="0" applyBorder="0" applyAlignment="0" applyProtection="0"/>
    <xf numFmtId="182" fontId="59" fillId="0" borderId="0"/>
    <xf numFmtId="182" fontId="60" fillId="0" borderId="0"/>
    <xf numFmtId="182" fontId="60" fillId="0" borderId="0"/>
    <xf numFmtId="182" fontId="60" fillId="0" borderId="0"/>
    <xf numFmtId="182" fontId="59" fillId="0" borderId="0"/>
    <xf numFmtId="0" fontId="3" fillId="0" borderId="0"/>
    <xf numFmtId="0" fontId="3" fillId="0" borderId="0"/>
    <xf numFmtId="21" fontId="1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0" fontId="3" fillId="0" borderId="0"/>
    <xf numFmtId="167" fontId="1" fillId="0" borderId="0"/>
    <xf numFmtId="0" fontId="3" fillId="0" borderId="0"/>
    <xf numFmtId="0" fontId="3" fillId="0" borderId="0"/>
    <xf numFmtId="167" fontId="1" fillId="0" borderId="0"/>
    <xf numFmtId="21" fontId="1" fillId="0" borderId="0"/>
    <xf numFmtId="21" fontId="1" fillId="0" borderId="0"/>
    <xf numFmtId="21" fontId="1" fillId="0" borderId="0"/>
    <xf numFmtId="21" fontId="1" fillId="0" borderId="0"/>
    <xf numFmtId="21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21" fontId="1" fillId="0" borderId="0"/>
    <xf numFmtId="21" fontId="1" fillId="0" borderId="0"/>
    <xf numFmtId="0" fontId="3" fillId="0" borderId="0"/>
    <xf numFmtId="167" fontId="1" fillId="0" borderId="0"/>
    <xf numFmtId="167" fontId="1" fillId="0" borderId="0"/>
    <xf numFmtId="21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/>
    <xf numFmtId="167" fontId="1" fillId="0" borderId="0"/>
    <xf numFmtId="21" fontId="1" fillId="0" borderId="0"/>
    <xf numFmtId="21" fontId="1" fillId="0" borderId="0"/>
    <xf numFmtId="21" fontId="1" fillId="0" borderId="0"/>
    <xf numFmtId="21" fontId="1" fillId="0" borderId="0"/>
    <xf numFmtId="21" fontId="1" fillId="0" borderId="0"/>
    <xf numFmtId="0" fontId="36" fillId="0" borderId="0"/>
    <xf numFmtId="0" fontId="36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21" fontId="1" fillId="0" borderId="0"/>
    <xf numFmtId="21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0" fontId="3" fillId="0" borderId="0"/>
    <xf numFmtId="167" fontId="1" fillId="0" borderId="0"/>
    <xf numFmtId="167" fontId="1" fillId="0" borderId="0"/>
    <xf numFmtId="0" fontId="3" fillId="0" borderId="0"/>
    <xf numFmtId="0" fontId="36" fillId="0" borderId="0"/>
    <xf numFmtId="167" fontId="1" fillId="0" borderId="0"/>
    <xf numFmtId="0" fontId="36" fillId="0" borderId="0"/>
    <xf numFmtId="0" fontId="36" fillId="0" borderId="0"/>
    <xf numFmtId="0" fontId="36" fillId="0" borderId="0"/>
    <xf numFmtId="167" fontId="1" fillId="0" borderId="0"/>
    <xf numFmtId="0" fontId="36" fillId="0" borderId="0"/>
    <xf numFmtId="167" fontId="1" fillId="0" borderId="0"/>
    <xf numFmtId="167" fontId="1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0" fontId="3" fillId="0" borderId="0"/>
    <xf numFmtId="167" fontId="1" fillId="0" borderId="0"/>
    <xf numFmtId="0" fontId="36" fillId="0" borderId="0"/>
    <xf numFmtId="0" fontId="36" fillId="0" borderId="0"/>
    <xf numFmtId="167" fontId="1" fillId="0" borderId="0"/>
    <xf numFmtId="0" fontId="3" fillId="0" borderId="0"/>
    <xf numFmtId="167" fontId="1" fillId="0" borderId="0"/>
    <xf numFmtId="0" fontId="22" fillId="0" borderId="0"/>
    <xf numFmtId="0" fontId="3" fillId="0" borderId="0"/>
    <xf numFmtId="0" fontId="36" fillId="0" borderId="0"/>
    <xf numFmtId="167" fontId="1" fillId="0" borderId="0"/>
    <xf numFmtId="0" fontId="36" fillId="0" borderId="0"/>
    <xf numFmtId="0" fontId="36" fillId="0" borderId="0"/>
    <xf numFmtId="0" fontId="36" fillId="0" borderId="0"/>
    <xf numFmtId="167" fontId="1" fillId="0" borderId="0"/>
    <xf numFmtId="0" fontId="36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167" fontId="1" fillId="0" borderId="0"/>
    <xf numFmtId="0" fontId="22" fillId="0" borderId="0"/>
    <xf numFmtId="0" fontId="22" fillId="0" borderId="0"/>
    <xf numFmtId="0" fontId="22" fillId="0" borderId="0"/>
    <xf numFmtId="167" fontId="1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/>
    <xf numFmtId="0" fontId="3" fillId="0" borderId="0"/>
    <xf numFmtId="167" fontId="1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61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0" fontId="36" fillId="0" borderId="0"/>
    <xf numFmtId="167" fontId="1" fillId="0" borderId="0"/>
    <xf numFmtId="167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167" fontId="3" fillId="0" borderId="0"/>
    <xf numFmtId="0" fontId="62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83" fontId="3" fillId="0" borderId="0"/>
    <xf numFmtId="183" fontId="3" fillId="0" borderId="0"/>
    <xf numFmtId="0" fontId="3" fillId="0" borderId="0"/>
    <xf numFmtId="183" fontId="3" fillId="0" borderId="0"/>
    <xf numFmtId="0" fontId="3" fillId="0" borderId="0"/>
    <xf numFmtId="0" fontId="3" fillId="0" borderId="0"/>
    <xf numFmtId="183" fontId="3" fillId="0" borderId="0"/>
    <xf numFmtId="167" fontId="3" fillId="0" borderId="0"/>
    <xf numFmtId="184" fontId="3" fillId="0" borderId="0"/>
    <xf numFmtId="167" fontId="1" fillId="0" borderId="0"/>
    <xf numFmtId="167" fontId="3" fillId="0" borderId="0"/>
    <xf numFmtId="167" fontId="3" fillId="0" borderId="0"/>
    <xf numFmtId="167" fontId="3" fillId="0" borderId="0"/>
    <xf numFmtId="167" fontId="1" fillId="0" borderId="0"/>
    <xf numFmtId="167" fontId="1" fillId="0" borderId="0"/>
    <xf numFmtId="167" fontId="1" fillId="0" borderId="0"/>
    <xf numFmtId="167" fontId="3" fillId="0" borderId="0"/>
    <xf numFmtId="0" fontId="36" fillId="0" borderId="0"/>
    <xf numFmtId="0" fontId="36" fillId="0" borderId="0"/>
    <xf numFmtId="167" fontId="3" fillId="0" borderId="0"/>
    <xf numFmtId="0" fontId="62" fillId="0" borderId="0"/>
    <xf numFmtId="0" fontId="62" fillId="0" borderId="0"/>
    <xf numFmtId="0" fontId="6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2" fillId="0" borderId="0"/>
    <xf numFmtId="167" fontId="1" fillId="0" borderId="0"/>
    <xf numFmtId="167" fontId="1" fillId="0" borderId="0"/>
    <xf numFmtId="17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75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84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84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84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64" fontId="1" fillId="0" borderId="0"/>
    <xf numFmtId="184" fontId="1" fillId="0" borderId="0"/>
    <xf numFmtId="184" fontId="1" fillId="0" borderId="0"/>
    <xf numFmtId="164" fontId="1" fillId="0" borderId="0"/>
    <xf numFmtId="184" fontId="1" fillId="0" borderId="0"/>
    <xf numFmtId="184" fontId="1" fillId="0" borderId="0"/>
    <xf numFmtId="182" fontId="1" fillId="0" borderId="0"/>
    <xf numFmtId="185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70" fontId="1" fillId="0" borderId="0"/>
    <xf numFmtId="180" fontId="1" fillId="0" borderId="0"/>
    <xf numFmtId="180" fontId="1" fillId="0" borderId="0"/>
    <xf numFmtId="182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6" fontId="1" fillId="0" borderId="0"/>
    <xf numFmtId="184" fontId="1" fillId="0" borderId="0"/>
    <xf numFmtId="184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2" fillId="0" borderId="0"/>
    <xf numFmtId="167" fontId="1" fillId="0" borderId="0"/>
    <xf numFmtId="167" fontId="1" fillId="0" borderId="0"/>
    <xf numFmtId="0" fontId="36" fillId="0" borderId="0"/>
    <xf numFmtId="184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0" fontId="62" fillId="0" borderId="0"/>
    <xf numFmtId="0" fontId="36" fillId="0" borderId="0"/>
    <xf numFmtId="167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0" fontId="62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84" fontId="1" fillId="0" borderId="0"/>
    <xf numFmtId="167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/>
    <xf numFmtId="183" fontId="3" fillId="0" borderId="0"/>
    <xf numFmtId="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70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167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1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6" fillId="0" borderId="0"/>
    <xf numFmtId="0" fontId="36" fillId="0" borderId="0"/>
    <xf numFmtId="0" fontId="31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1" fillId="0" borderId="0"/>
    <xf numFmtId="0" fontId="3" fillId="0" borderId="0"/>
    <xf numFmtId="0" fontId="36" fillId="0" borderId="0"/>
    <xf numFmtId="0" fontId="36" fillId="0" borderId="0"/>
    <xf numFmtId="0" fontId="3" fillId="0" borderId="0"/>
    <xf numFmtId="0" fontId="22" fillId="0" borderId="0"/>
    <xf numFmtId="0" fontId="63" fillId="0" borderId="0"/>
    <xf numFmtId="0" fontId="31" fillId="0" borderId="0"/>
    <xf numFmtId="0" fontId="36" fillId="0" borderId="0"/>
    <xf numFmtId="0" fontId="36" fillId="0" borderId="0"/>
    <xf numFmtId="0" fontId="36" fillId="0" borderId="0"/>
    <xf numFmtId="0" fontId="3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3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0" borderId="0"/>
    <xf numFmtId="0" fontId="1" fillId="0" borderId="0"/>
    <xf numFmtId="0" fontId="51" fillId="0" borderId="0"/>
    <xf numFmtId="0" fontId="2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167" fontId="3" fillId="0" borderId="0"/>
    <xf numFmtId="167" fontId="3" fillId="0" borderId="0"/>
    <xf numFmtId="21" fontId="3" fillId="0" borderId="0"/>
    <xf numFmtId="0" fontId="31" fillId="0" borderId="0"/>
    <xf numFmtId="167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/>
    <xf numFmtId="167" fontId="3" fillId="0" borderId="0"/>
    <xf numFmtId="21" fontId="3" fillId="0" borderId="0"/>
    <xf numFmtId="167" fontId="3" fillId="0" borderId="0"/>
    <xf numFmtId="0" fontId="1" fillId="0" borderId="0"/>
    <xf numFmtId="0" fontId="1" fillId="0" borderId="0"/>
    <xf numFmtId="0" fontId="3" fillId="0" borderId="0"/>
    <xf numFmtId="167" fontId="3" fillId="0" borderId="0"/>
    <xf numFmtId="167" fontId="3" fillId="0" borderId="0"/>
    <xf numFmtId="0" fontId="3" fillId="0" borderId="0"/>
    <xf numFmtId="167" fontId="3" fillId="0" borderId="0"/>
    <xf numFmtId="167" fontId="3" fillId="0" borderId="0"/>
    <xf numFmtId="0" fontId="31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31" fillId="0" borderId="0"/>
    <xf numFmtId="0" fontId="36" fillId="0" borderId="0"/>
    <xf numFmtId="0" fontId="36" fillId="0" borderId="0"/>
    <xf numFmtId="0" fontId="89" fillId="0" borderId="0"/>
    <xf numFmtId="0" fontId="1" fillId="0" borderId="0"/>
    <xf numFmtId="0" fontId="51" fillId="0" borderId="0"/>
    <xf numFmtId="0" fontId="64" fillId="0" borderId="0"/>
    <xf numFmtId="0" fontId="36" fillId="0" borderId="0" applyNumberFormat="0" applyFont="0" applyFill="0" applyBorder="0" applyAlignment="0" applyProtection="0"/>
    <xf numFmtId="0" fontId="36" fillId="0" borderId="0" applyNumberFormat="0" applyFont="0" applyFill="0" applyBorder="0" applyAlignment="0" applyProtection="0"/>
    <xf numFmtId="0" fontId="3" fillId="0" borderId="0"/>
    <xf numFmtId="0" fontId="3" fillId="0" borderId="0"/>
    <xf numFmtId="0" fontId="89" fillId="0" borderId="0"/>
    <xf numFmtId="0" fontId="89" fillId="0" borderId="0"/>
    <xf numFmtId="0" fontId="89" fillId="0" borderId="0"/>
    <xf numFmtId="0" fontId="1" fillId="0" borderId="0"/>
    <xf numFmtId="0" fontId="89" fillId="0" borderId="0"/>
    <xf numFmtId="0" fontId="36" fillId="0" borderId="0"/>
    <xf numFmtId="0" fontId="3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21" fontId="1" fillId="0" borderId="0"/>
    <xf numFmtId="0" fontId="3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" fontId="1" fillId="0" borderId="0"/>
    <xf numFmtId="21" fontId="1" fillId="0" borderId="0"/>
    <xf numFmtId="21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21" fontId="1" fillId="0" borderId="0"/>
    <xf numFmtId="167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21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21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21" fontId="1" fillId="0" borderId="0"/>
    <xf numFmtId="167" fontId="1" fillId="0" borderId="0"/>
    <xf numFmtId="21" fontId="1" fillId="0" borderId="0"/>
    <xf numFmtId="21" fontId="1" fillId="0" borderId="0"/>
    <xf numFmtId="21" fontId="1" fillId="0" borderId="0"/>
    <xf numFmtId="21" fontId="1" fillId="0" borderId="0"/>
    <xf numFmtId="21" fontId="1" fillId="0" borderId="0"/>
    <xf numFmtId="21" fontId="1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36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3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36" fillId="0" borderId="0"/>
    <xf numFmtId="0" fontId="3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0" fontId="22" fillId="0" borderId="0"/>
    <xf numFmtId="0" fontId="6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187" fontId="1" fillId="0" borderId="0"/>
    <xf numFmtId="167" fontId="1" fillId="0" borderId="0"/>
    <xf numFmtId="0" fontId="3" fillId="0" borderId="0"/>
    <xf numFmtId="0" fontId="36" fillId="0" borderId="0"/>
    <xf numFmtId="21" fontId="1" fillId="0" borderId="0"/>
    <xf numFmtId="0" fontId="36" fillId="0" borderId="0"/>
    <xf numFmtId="0" fontId="3" fillId="0" borderId="0"/>
    <xf numFmtId="167" fontId="1" fillId="0" borderId="0"/>
    <xf numFmtId="0" fontId="1" fillId="0" borderId="0"/>
    <xf numFmtId="0" fontId="36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" fillId="0" borderId="0"/>
    <xf numFmtId="0" fontId="22" fillId="0" borderId="0"/>
    <xf numFmtId="21" fontId="1" fillId="0" borderId="0"/>
    <xf numFmtId="0" fontId="36" fillId="0" borderId="0"/>
    <xf numFmtId="0" fontId="1" fillId="0" borderId="0"/>
    <xf numFmtId="21" fontId="1" fillId="0" borderId="0"/>
    <xf numFmtId="167" fontId="1" fillId="0" borderId="0"/>
    <xf numFmtId="0" fontId="3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167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21" fontId="1" fillId="0" borderId="0"/>
    <xf numFmtId="21" fontId="1" fillId="0" borderId="0"/>
    <xf numFmtId="0" fontId="1" fillId="0" borderId="0"/>
    <xf numFmtId="0" fontId="1" fillId="0" borderId="0"/>
    <xf numFmtId="0" fontId="1" fillId="0" borderId="0"/>
    <xf numFmtId="2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6" fillId="0" borderId="0"/>
    <xf numFmtId="0" fontId="1" fillId="0" borderId="0"/>
    <xf numFmtId="0" fontId="3" fillId="0" borderId="0"/>
    <xf numFmtId="0" fontId="51" fillId="0" borderId="0"/>
    <xf numFmtId="0" fontId="3" fillId="27" borderId="13" applyNumberFormat="0" applyFont="0" applyAlignment="0" applyProtection="0"/>
    <xf numFmtId="0" fontId="66" fillId="20" borderId="11" applyNumberFormat="0" applyAlignment="0" applyProtection="0"/>
    <xf numFmtId="0" fontId="53" fillId="20" borderId="11" applyNumberFormat="0" applyAlignment="0" applyProtection="0"/>
    <xf numFmtId="0" fontId="53" fillId="20" borderId="1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1" fillId="0" borderId="0"/>
    <xf numFmtId="0" fontId="51" fillId="0" borderId="0"/>
    <xf numFmtId="0" fontId="31" fillId="0" borderId="0"/>
    <xf numFmtId="0" fontId="3" fillId="0" borderId="0"/>
    <xf numFmtId="0" fontId="36" fillId="0" borderId="0"/>
    <xf numFmtId="0" fontId="1" fillId="27" borderId="13" applyNumberFormat="0" applyFont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6" fontId="36" fillId="0" borderId="0" applyFont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88" fontId="36" fillId="0" borderId="0" applyFont="0" applyFill="0" applyBorder="0" applyAlignment="0" applyProtection="0"/>
    <xf numFmtId="188" fontId="3" fillId="0" borderId="0" applyFill="0" applyBorder="0" applyAlignment="0" applyProtection="0"/>
    <xf numFmtId="188" fontId="3" fillId="0" borderId="0" applyFill="0" applyBorder="0" applyAlignment="0" applyProtection="0"/>
    <xf numFmtId="10" fontId="3" fillId="0" borderId="0" applyFont="0" applyFill="0" applyBorder="0" applyAlignment="0" applyProtection="0"/>
    <xf numFmtId="189" fontId="3" fillId="0" borderId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0" fontId="36" fillId="0" borderId="0" applyFont="0" applyFill="0" applyBorder="0" applyAlignment="0" applyProtection="0"/>
    <xf numFmtId="189" fontId="3" fillId="0" borderId="0" applyFill="0" applyBorder="0" applyAlignment="0" applyProtection="0"/>
    <xf numFmtId="170" fontId="68" fillId="0" borderId="0" applyFill="0" applyBorder="0" applyAlignment="0"/>
    <xf numFmtId="171" fontId="68" fillId="0" borderId="0" applyFill="0" applyBorder="0" applyAlignment="0"/>
    <xf numFmtId="171" fontId="68" fillId="0" borderId="0" applyFill="0" applyBorder="0" applyAlignment="0"/>
    <xf numFmtId="172" fontId="68" fillId="0" borderId="0" applyFill="0" applyBorder="0" applyAlignment="0"/>
    <xf numFmtId="173" fontId="68" fillId="0" borderId="0" applyFill="0" applyBorder="0" applyAlignment="0"/>
    <xf numFmtId="173" fontId="68" fillId="0" borderId="0" applyFill="0" applyBorder="0" applyAlignment="0"/>
    <xf numFmtId="170" fontId="68" fillId="0" borderId="0" applyFill="0" applyBorder="0" applyAlignment="0"/>
    <xf numFmtId="171" fontId="68" fillId="0" borderId="0" applyFill="0" applyBorder="0" applyAlignment="0"/>
    <xf numFmtId="171" fontId="68" fillId="0" borderId="0" applyFill="0" applyBorder="0" applyAlignment="0"/>
    <xf numFmtId="177" fontId="68" fillId="0" borderId="0" applyFill="0" applyBorder="0" applyAlignment="0"/>
    <xf numFmtId="178" fontId="68" fillId="0" borderId="0" applyFill="0" applyBorder="0" applyAlignment="0"/>
    <xf numFmtId="178" fontId="68" fillId="0" borderId="0" applyFill="0" applyBorder="0" applyAlignment="0"/>
    <xf numFmtId="172" fontId="68" fillId="0" borderId="0" applyFill="0" applyBorder="0" applyAlignment="0"/>
    <xf numFmtId="173" fontId="68" fillId="0" borderId="0" applyFill="0" applyBorder="0" applyAlignment="0"/>
    <xf numFmtId="173" fontId="68" fillId="0" borderId="0" applyFill="0" applyBorder="0" applyAlignment="0"/>
    <xf numFmtId="0" fontId="12" fillId="0" borderId="14" applyAlignment="0">
      <alignment horizontal="right"/>
    </xf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49" fontId="31" fillId="0" borderId="0" applyFill="0" applyBorder="0" applyAlignment="0"/>
    <xf numFmtId="190" fontId="31" fillId="0" borderId="0" applyFill="0" applyBorder="0" applyAlignment="0"/>
    <xf numFmtId="49" fontId="31" fillId="0" borderId="0" applyFill="0" applyBorder="0" applyAlignment="0"/>
    <xf numFmtId="49" fontId="31" fillId="0" borderId="0" applyFill="0" applyBorder="0" applyAlignment="0"/>
    <xf numFmtId="191" fontId="31" fillId="0" borderId="0" applyFill="0" applyBorder="0" applyAlignment="0"/>
    <xf numFmtId="49" fontId="31" fillId="0" borderId="0" applyFill="0" applyBorder="0" applyAlignment="0"/>
    <xf numFmtId="49" fontId="31" fillId="0" borderId="0" applyFill="0" applyBorder="0" applyAlignment="0"/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1" fillId="0" borderId="15" applyNumberFormat="0" applyFill="0" applyAlignment="0" applyProtection="0"/>
    <xf numFmtId="0" fontId="69" fillId="0" borderId="15" applyNumberFormat="0" applyFill="0" applyAlignment="0" applyProtection="0"/>
    <xf numFmtId="0" fontId="69" fillId="0" borderId="15" applyNumberFormat="0" applyFill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73" fillId="7" borderId="4" applyNumberFormat="0" applyAlignment="0" applyProtection="0"/>
    <xf numFmtId="0" fontId="74" fillId="20" borderId="11" applyNumberFormat="0" applyAlignment="0" applyProtection="0"/>
    <xf numFmtId="0" fontId="75" fillId="20" borderId="4" applyNumberFormat="0" applyAlignment="0" applyProtection="0"/>
    <xf numFmtId="0" fontId="76" fillId="0" borderId="1" applyNumberFormat="0" applyFill="0" applyAlignment="0" applyProtection="0"/>
    <xf numFmtId="0" fontId="77" fillId="0" borderId="2" applyNumberFormat="0" applyFill="0" applyAlignment="0" applyProtection="0"/>
    <xf numFmtId="0" fontId="78" fillId="0" borderId="3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15" applyNumberFormat="0" applyFill="0" applyAlignment="0" applyProtection="0"/>
    <xf numFmtId="0" fontId="80" fillId="21" borderId="5" applyNumberFormat="0" applyAlignment="0" applyProtection="0"/>
    <xf numFmtId="0" fontId="81" fillId="0" borderId="0" applyNumberFormat="0" applyFill="0" applyBorder="0" applyAlignment="0" applyProtection="0"/>
    <xf numFmtId="0" fontId="82" fillId="26" borderId="0" applyNumberFormat="0" applyBorder="0" applyAlignment="0" applyProtection="0"/>
    <xf numFmtId="0" fontId="83" fillId="0" borderId="0"/>
    <xf numFmtId="0" fontId="84" fillId="3" borderId="0" applyNumberFormat="0" applyBorder="0" applyAlignment="0" applyProtection="0"/>
    <xf numFmtId="0" fontId="85" fillId="0" borderId="0" applyNumberFormat="0" applyFill="0" applyBorder="0" applyAlignment="0" applyProtection="0"/>
    <xf numFmtId="0" fontId="3" fillId="27" borderId="13" applyNumberFormat="0" applyFont="0" applyAlignment="0" applyProtection="0"/>
    <xf numFmtId="0" fontId="86" fillId="0" borderId="12" applyNumberFormat="0" applyFill="0" applyAlignment="0" applyProtection="0"/>
    <xf numFmtId="0" fontId="87" fillId="0" borderId="0" applyNumberFormat="0" applyFill="0" applyBorder="0" applyAlignment="0" applyProtection="0"/>
    <xf numFmtId="0" fontId="88" fillId="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6" fillId="0" borderId="0"/>
  </cellStyleXfs>
  <cellXfs count="235">
    <xf numFmtId="0" fontId="0" fillId="0" borderId="0" xfId="0"/>
    <xf numFmtId="0" fontId="2" fillId="0" borderId="0" xfId="0" applyFont="1"/>
    <xf numFmtId="0" fontId="4" fillId="0" borderId="0" xfId="1341" applyFont="1" applyFill="1"/>
    <xf numFmtId="0" fontId="5" fillId="0" borderId="0" xfId="1341" applyFont="1" applyFill="1" applyAlignment="1">
      <alignment horizontal="right"/>
    </xf>
    <xf numFmtId="0" fontId="5" fillId="0" borderId="0" xfId="1341" applyFont="1" applyFill="1"/>
    <xf numFmtId="49" fontId="5" fillId="0" borderId="0" xfId="1341" applyNumberFormat="1" applyFont="1" applyFill="1" applyAlignment="1">
      <alignment horizontal="left"/>
    </xf>
    <xf numFmtId="0" fontId="6" fillId="0" borderId="0" xfId="1341" applyFont="1" applyFill="1"/>
    <xf numFmtId="49" fontId="7" fillId="0" borderId="0" xfId="1341" applyNumberFormat="1" applyFont="1" applyFill="1" applyAlignment="1">
      <alignment horizontal="center"/>
    </xf>
    <xf numFmtId="0" fontId="5" fillId="0" borderId="0" xfId="1341" applyNumberFormat="1" applyFont="1" applyFill="1" applyAlignment="1">
      <alignment horizontal="center"/>
    </xf>
    <xf numFmtId="49" fontId="8" fillId="0" borderId="0" xfId="1341" applyNumberFormat="1" applyFont="1" applyFill="1"/>
    <xf numFmtId="0" fontId="7" fillId="0" borderId="0" xfId="1341" applyFont="1" applyFill="1"/>
    <xf numFmtId="49" fontId="9" fillId="0" borderId="0" xfId="1335" applyNumberFormat="1" applyFont="1" applyBorder="1"/>
    <xf numFmtId="0" fontId="10" fillId="0" borderId="0" xfId="1341" applyFont="1" applyFill="1" applyAlignment="1">
      <alignment vertical="center"/>
    </xf>
    <xf numFmtId="0" fontId="5" fillId="0" borderId="0" xfId="1341" applyFont="1" applyFill="1" applyAlignment="1">
      <alignment horizontal="right" vertical="center"/>
    </xf>
    <xf numFmtId="0" fontId="5" fillId="0" borderId="0" xfId="1341" applyFont="1" applyFill="1" applyAlignment="1">
      <alignment vertical="center"/>
    </xf>
    <xf numFmtId="49" fontId="5" fillId="0" borderId="0" xfId="1341" applyNumberFormat="1" applyFont="1" applyFill="1" applyAlignment="1">
      <alignment horizontal="left" vertical="center"/>
    </xf>
    <xf numFmtId="0" fontId="6" fillId="0" borderId="0" xfId="1341" applyFont="1" applyFill="1" applyAlignment="1">
      <alignment vertical="center"/>
    </xf>
    <xf numFmtId="49" fontId="7" fillId="0" borderId="0" xfId="1341" applyNumberFormat="1" applyFont="1" applyFill="1" applyAlignment="1">
      <alignment horizontal="center" vertical="center"/>
    </xf>
    <xf numFmtId="0" fontId="5" fillId="0" borderId="0" xfId="1341" applyNumberFormat="1" applyFont="1" applyFill="1" applyAlignment="1">
      <alignment horizontal="center" vertical="center"/>
    </xf>
    <xf numFmtId="49" fontId="11" fillId="0" borderId="0" xfId="1030" applyNumberFormat="1" applyFont="1" applyFill="1" applyAlignment="1">
      <alignment horizontal="right"/>
    </xf>
    <xf numFmtId="49" fontId="8" fillId="0" borderId="0" xfId="1341" applyNumberFormat="1" applyFont="1" applyFill="1" applyAlignment="1">
      <alignment vertical="center"/>
    </xf>
    <xf numFmtId="0" fontId="7" fillId="0" borderId="0" xfId="1341" applyFont="1" applyFill="1" applyAlignment="1">
      <alignment vertical="center"/>
    </xf>
    <xf numFmtId="0" fontId="4" fillId="0" borderId="0" xfId="1341" applyFont="1" applyFill="1" applyAlignment="1">
      <alignment horizontal="left"/>
    </xf>
    <xf numFmtId="0" fontId="12" fillId="0" borderId="0" xfId="1341" applyFont="1" applyFill="1" applyAlignment="1">
      <alignment horizontal="right"/>
    </xf>
    <xf numFmtId="0" fontId="12" fillId="0" borderId="0" xfId="1341" applyFont="1" applyFill="1"/>
    <xf numFmtId="49" fontId="12" fillId="0" borderId="0" xfId="1341" applyNumberFormat="1" applyFont="1" applyFill="1" applyAlignment="1">
      <alignment horizontal="left"/>
    </xf>
    <xf numFmtId="0" fontId="13" fillId="0" borderId="0" xfId="1341" applyFont="1" applyFill="1"/>
    <xf numFmtId="0" fontId="12" fillId="0" borderId="0" xfId="1341" applyNumberFormat="1" applyFont="1" applyFill="1" applyAlignment="1">
      <alignment horizontal="center"/>
    </xf>
    <xf numFmtId="49" fontId="14" fillId="0" borderId="0" xfId="1030" applyNumberFormat="1" applyFont="1" applyFill="1" applyAlignment="1">
      <alignment horizontal="right"/>
    </xf>
    <xf numFmtId="0" fontId="12" fillId="0" borderId="0" xfId="1341" applyFont="1" applyFill="1" applyAlignment="1">
      <alignment horizontal="center"/>
    </xf>
    <xf numFmtId="0" fontId="2" fillId="0" borderId="0" xfId="1341" applyFont="1" applyFill="1" applyAlignment="1">
      <alignment horizontal="left"/>
    </xf>
    <xf numFmtId="49" fontId="2" fillId="0" borderId="0" xfId="1341" applyNumberFormat="1" applyFont="1" applyFill="1"/>
    <xf numFmtId="14" fontId="15" fillId="0" borderId="0" xfId="1341" applyNumberFormat="1" applyFont="1" applyFill="1" applyAlignment="1">
      <alignment horizontal="right"/>
    </xf>
    <xf numFmtId="0" fontId="11" fillId="0" borderId="0" xfId="1341" applyFont="1" applyFill="1" applyAlignment="1">
      <alignment horizontal="right"/>
    </xf>
    <xf numFmtId="0" fontId="11" fillId="0" borderId="0" xfId="1341" applyFont="1" applyFill="1" applyAlignment="1">
      <alignment horizontal="center"/>
    </xf>
    <xf numFmtId="0" fontId="11" fillId="0" borderId="0" xfId="1341" applyFont="1" applyFill="1"/>
    <xf numFmtId="49" fontId="11" fillId="0" borderId="0" xfId="1341" applyNumberFormat="1" applyFont="1" applyFill="1" applyAlignment="1">
      <alignment horizontal="left"/>
    </xf>
    <xf numFmtId="0" fontId="11" fillId="0" borderId="0" xfId="1341" applyFont="1" applyFill="1" applyAlignment="1">
      <alignment horizontal="left"/>
    </xf>
    <xf numFmtId="49" fontId="16" fillId="0" borderId="0" xfId="1030" applyNumberFormat="1" applyFont="1" applyFill="1"/>
    <xf numFmtId="0" fontId="16" fillId="0" borderId="16" xfId="1341" applyFont="1" applyFill="1" applyBorder="1" applyAlignment="1">
      <alignment horizontal="center"/>
    </xf>
    <xf numFmtId="0" fontId="16" fillId="0" borderId="6" xfId="1341" applyFont="1" applyFill="1" applyBorder="1" applyAlignment="1">
      <alignment horizontal="center"/>
    </xf>
    <xf numFmtId="0" fontId="16" fillId="0" borderId="17" xfId="1341" applyFont="1" applyFill="1" applyBorder="1" applyAlignment="1">
      <alignment horizontal="right"/>
    </xf>
    <xf numFmtId="0" fontId="16" fillId="0" borderId="18" xfId="1341" applyFont="1" applyFill="1" applyBorder="1" applyAlignment="1">
      <alignment horizontal="left"/>
    </xf>
    <xf numFmtId="49" fontId="16" fillId="0" borderId="19" xfId="1341" applyNumberFormat="1" applyFont="1" applyFill="1" applyBorder="1" applyAlignment="1">
      <alignment horizontal="center"/>
    </xf>
    <xf numFmtId="0" fontId="16" fillId="0" borderId="18" xfId="1341" applyFont="1" applyFill="1" applyBorder="1" applyAlignment="1">
      <alignment horizontal="center"/>
    </xf>
    <xf numFmtId="0" fontId="16" fillId="0" borderId="19" xfId="1341" applyFont="1" applyFill="1" applyBorder="1" applyAlignment="1">
      <alignment horizontal="center"/>
    </xf>
    <xf numFmtId="49" fontId="16" fillId="0" borderId="17" xfId="1341" applyNumberFormat="1" applyFont="1" applyFill="1" applyBorder="1" applyAlignment="1">
      <alignment horizontal="center"/>
    </xf>
    <xf numFmtId="0" fontId="16" fillId="0" borderId="20" xfId="1341" applyFont="1" applyFill="1" applyBorder="1" applyAlignment="1">
      <alignment horizontal="center"/>
    </xf>
    <xf numFmtId="0" fontId="16" fillId="0" borderId="0" xfId="1341" applyFont="1" applyFill="1" applyAlignment="1"/>
    <xf numFmtId="0" fontId="13" fillId="0" borderId="0" xfId="1341" applyFont="1" applyFill="1" applyAlignment="1"/>
    <xf numFmtId="0" fontId="12" fillId="0" borderId="10" xfId="1341" applyFont="1" applyFill="1" applyBorder="1" applyAlignment="1">
      <alignment horizontal="center"/>
    </xf>
    <xf numFmtId="0" fontId="12" fillId="0" borderId="14" xfId="1341" applyFont="1" applyFill="1" applyBorder="1" applyAlignment="1">
      <alignment horizontal="center"/>
    </xf>
    <xf numFmtId="0" fontId="12" fillId="0" borderId="14" xfId="1341" applyFont="1" applyFill="1" applyBorder="1" applyAlignment="1">
      <alignment horizontal="right"/>
    </xf>
    <xf numFmtId="0" fontId="11" fillId="0" borderId="21" xfId="1341" applyFont="1" applyFill="1" applyBorder="1" applyAlignment="1">
      <alignment horizontal="left"/>
    </xf>
    <xf numFmtId="167" fontId="7" fillId="0" borderId="21" xfId="1341" applyNumberFormat="1" applyFont="1" applyFill="1" applyBorder="1" applyAlignment="1">
      <alignment horizontal="center"/>
    </xf>
    <xf numFmtId="0" fontId="7" fillId="0" borderId="10" xfId="1341" applyFont="1" applyFill="1" applyBorder="1" applyAlignment="1">
      <alignment horizontal="left"/>
    </xf>
    <xf numFmtId="0" fontId="17" fillId="0" borderId="10" xfId="1341" applyFont="1" applyFill="1" applyBorder="1" applyAlignment="1">
      <alignment horizontal="left"/>
    </xf>
    <xf numFmtId="1" fontId="18" fillId="0" borderId="10" xfId="1341" applyNumberFormat="1" applyFont="1" applyFill="1" applyBorder="1" applyAlignment="1">
      <alignment horizontal="center" vertical="center"/>
    </xf>
    <xf numFmtId="2" fontId="11" fillId="0" borderId="10" xfId="1030" applyNumberFormat="1" applyFont="1" applyFill="1" applyBorder="1" applyAlignment="1">
      <alignment horizontal="center" vertical="center"/>
    </xf>
    <xf numFmtId="168" fontId="7" fillId="0" borderId="10" xfId="0" applyNumberFormat="1" applyFont="1" applyFill="1" applyBorder="1" applyAlignment="1">
      <alignment horizontal="center" vertical="center"/>
    </xf>
    <xf numFmtId="169" fontId="7" fillId="0" borderId="10" xfId="1030" applyNumberFormat="1" applyFont="1" applyFill="1" applyBorder="1" applyAlignment="1">
      <alignment horizontal="center" vertical="center"/>
    </xf>
    <xf numFmtId="2" fontId="19" fillId="0" borderId="10" xfId="0" applyNumberFormat="1" applyFont="1" applyFill="1" applyBorder="1" applyAlignment="1">
      <alignment horizontal="center" vertical="center"/>
    </xf>
    <xf numFmtId="169" fontId="7" fillId="0" borderId="10" xfId="0" applyNumberFormat="1" applyFont="1" applyFill="1" applyBorder="1" applyAlignment="1">
      <alignment horizontal="center" vertical="center"/>
    </xf>
    <xf numFmtId="0" fontId="7" fillId="0" borderId="10" xfId="1341" applyFont="1" applyFill="1" applyBorder="1" applyAlignment="1">
      <alignment horizontal="center" vertical="center"/>
    </xf>
    <xf numFmtId="0" fontId="7" fillId="0" borderId="10" xfId="1341" applyFont="1" applyFill="1" applyBorder="1" applyAlignment="1">
      <alignment horizontal="left" vertical="center"/>
    </xf>
    <xf numFmtId="49" fontId="8" fillId="0" borderId="0" xfId="1341" applyNumberFormat="1" applyFont="1" applyFill="1" applyAlignment="1">
      <alignment horizontal="center"/>
    </xf>
    <xf numFmtId="0" fontId="7" fillId="0" borderId="0" xfId="1341" applyNumberFormat="1" applyFont="1" applyFill="1" applyAlignment="1">
      <alignment horizontal="center"/>
    </xf>
    <xf numFmtId="0" fontId="12" fillId="0" borderId="0" xfId="1341" applyFont="1" applyFill="1" applyAlignment="1"/>
    <xf numFmtId="0" fontId="12" fillId="0" borderId="0" xfId="1341" applyNumberFormat="1" applyFont="1" applyFill="1" applyAlignment="1">
      <alignment horizontal="center" vertical="center"/>
    </xf>
    <xf numFmtId="0" fontId="12" fillId="0" borderId="0" xfId="1341" applyFont="1" applyFill="1" applyAlignment="1">
      <alignment vertical="center"/>
    </xf>
    <xf numFmtId="0" fontId="16" fillId="0" borderId="19" xfId="1341" applyFont="1" applyFill="1" applyBorder="1" applyAlignment="1">
      <alignment horizontal="center" vertical="center"/>
    </xf>
    <xf numFmtId="0" fontId="16" fillId="0" borderId="18" xfId="1341" applyFont="1" applyFill="1" applyBorder="1" applyAlignment="1">
      <alignment horizontal="center" vertical="center"/>
    </xf>
    <xf numFmtId="49" fontId="16" fillId="0" borderId="17" xfId="1341" applyNumberFormat="1" applyFont="1" applyFill="1" applyBorder="1" applyAlignment="1">
      <alignment horizontal="center" vertical="center"/>
    </xf>
    <xf numFmtId="0" fontId="16" fillId="0" borderId="20" xfId="1341" applyFont="1" applyFill="1" applyBorder="1" applyAlignment="1">
      <alignment horizontal="center" vertical="center"/>
    </xf>
    <xf numFmtId="0" fontId="4" fillId="0" borderId="0" xfId="1030" applyFont="1" applyFill="1"/>
    <xf numFmtId="49" fontId="2" fillId="0" borderId="0" xfId="1030" applyNumberFormat="1" applyFont="1" applyFill="1" applyAlignment="1">
      <alignment horizontal="center"/>
    </xf>
    <xf numFmtId="49" fontId="12" fillId="0" borderId="0" xfId="1030" applyNumberFormat="1" applyFont="1" applyFill="1"/>
    <xf numFmtId="49" fontId="90" fillId="0" borderId="0" xfId="1030" applyNumberFormat="1" applyFont="1" applyFill="1" applyAlignment="1">
      <alignment horizontal="right"/>
    </xf>
    <xf numFmtId="0" fontId="10" fillId="0" borderId="0" xfId="1030" applyFont="1" applyFill="1" applyAlignment="1">
      <alignment vertical="center"/>
    </xf>
    <xf numFmtId="0" fontId="12" fillId="0" borderId="0" xfId="1030" applyNumberFormat="1" applyFont="1" applyFill="1"/>
    <xf numFmtId="49" fontId="2" fillId="0" borderId="0" xfId="1030" applyNumberFormat="1" applyFont="1" applyFill="1" applyAlignment="1">
      <alignment horizontal="left"/>
    </xf>
    <xf numFmtId="0" fontId="12" fillId="0" borderId="0" xfId="1030" applyNumberFormat="1" applyFont="1" applyFill="1" applyAlignment="1">
      <alignment horizontal="center"/>
    </xf>
    <xf numFmtId="49" fontId="12" fillId="0" borderId="0" xfId="1030" applyNumberFormat="1" applyFont="1" applyFill="1" applyAlignment="1">
      <alignment horizontal="center"/>
    </xf>
    <xf numFmtId="0" fontId="2" fillId="0" borderId="0" xfId="1030" applyFont="1" applyFill="1" applyAlignment="1">
      <alignment horizontal="left"/>
    </xf>
    <xf numFmtId="0" fontId="12" fillId="0" borderId="0" xfId="1030" applyFont="1" applyFill="1" applyAlignment="1">
      <alignment horizontal="center"/>
    </xf>
    <xf numFmtId="0" fontId="7" fillId="0" borderId="0" xfId="1030" applyFont="1" applyFill="1" applyAlignment="1">
      <alignment horizontal="center"/>
    </xf>
    <xf numFmtId="0" fontId="12" fillId="0" borderId="0" xfId="1030" applyFont="1" applyFill="1"/>
    <xf numFmtId="0" fontId="11" fillId="0" borderId="0" xfId="1030" applyFont="1" applyFill="1"/>
    <xf numFmtId="0" fontId="16" fillId="0" borderId="16" xfId="1030" applyNumberFormat="1" applyFont="1" applyFill="1" applyBorder="1" applyAlignment="1">
      <alignment horizontal="center" vertical="center"/>
    </xf>
    <xf numFmtId="49" fontId="16" fillId="0" borderId="6" xfId="1030" applyNumberFormat="1" applyFont="1" applyFill="1" applyBorder="1" applyAlignment="1">
      <alignment horizontal="center" vertical="center"/>
    </xf>
    <xf numFmtId="49" fontId="16" fillId="0" borderId="17" xfId="1030" applyNumberFormat="1" applyFont="1" applyFill="1" applyBorder="1" applyAlignment="1">
      <alignment horizontal="right" vertical="center"/>
    </xf>
    <xf numFmtId="49" fontId="16" fillId="0" borderId="18" xfId="1030" applyNumberFormat="1" applyFont="1" applyFill="1" applyBorder="1" applyAlignment="1">
      <alignment horizontal="left" vertical="center"/>
    </xf>
    <xf numFmtId="49" fontId="16" fillId="0" borderId="25" xfId="1030" applyNumberFormat="1" applyFont="1" applyFill="1" applyBorder="1" applyAlignment="1">
      <alignment horizontal="center" vertical="center"/>
    </xf>
    <xf numFmtId="0" fontId="16" fillId="0" borderId="25" xfId="1030" applyFont="1" applyFill="1" applyBorder="1" applyAlignment="1">
      <alignment horizontal="center" vertical="center"/>
    </xf>
    <xf numFmtId="0" fontId="16" fillId="0" borderId="26" xfId="1030" applyFont="1" applyFill="1" applyBorder="1" applyAlignment="1">
      <alignment horizontal="center" vertical="center"/>
    </xf>
    <xf numFmtId="0" fontId="16" fillId="0" borderId="27" xfId="1030" applyFont="1" applyFill="1" applyBorder="1" applyAlignment="1">
      <alignment horizontal="center" vertical="center"/>
    </xf>
    <xf numFmtId="0" fontId="16" fillId="0" borderId="28" xfId="1030" applyFont="1" applyFill="1" applyBorder="1" applyAlignment="1">
      <alignment horizontal="center" vertical="center"/>
    </xf>
    <xf numFmtId="0" fontId="16" fillId="0" borderId="29" xfId="1030" applyFont="1" applyFill="1" applyBorder="1" applyAlignment="1">
      <alignment horizontal="center" vertical="center"/>
    </xf>
    <xf numFmtId="0" fontId="16" fillId="0" borderId="0" xfId="1030" applyFont="1" applyFill="1"/>
    <xf numFmtId="0" fontId="12" fillId="0" borderId="10" xfId="1341" applyFont="1" applyFill="1" applyBorder="1" applyAlignment="1">
      <alignment horizontal="center" vertical="center"/>
    </xf>
    <xf numFmtId="0" fontId="12" fillId="0" borderId="14" xfId="1016" applyNumberFormat="1" applyFont="1" applyFill="1" applyBorder="1" applyAlignment="1">
      <alignment horizontal="center" vertical="center"/>
    </xf>
    <xf numFmtId="0" fontId="12" fillId="0" borderId="14" xfId="1016" applyFont="1" applyFill="1" applyBorder="1" applyAlignment="1">
      <alignment horizontal="right" vertical="center"/>
    </xf>
    <xf numFmtId="0" fontId="11" fillId="0" borderId="21" xfId="1016" applyFont="1" applyFill="1" applyBorder="1" applyAlignment="1">
      <alignment horizontal="left" vertical="center"/>
    </xf>
    <xf numFmtId="49" fontId="7" fillId="0" borderId="21" xfId="1016" applyNumberFormat="1" applyFont="1" applyFill="1" applyBorder="1" applyAlignment="1">
      <alignment horizontal="center" vertical="center"/>
    </xf>
    <xf numFmtId="0" fontId="7" fillId="0" borderId="10" xfId="1016" applyFont="1" applyFill="1" applyBorder="1" applyAlignment="1">
      <alignment horizontal="left" vertical="center"/>
    </xf>
    <xf numFmtId="49" fontId="7" fillId="0" borderId="10" xfId="1016" applyNumberFormat="1" applyFont="1" applyFill="1" applyBorder="1" applyAlignment="1">
      <alignment horizontal="left" vertical="center"/>
    </xf>
    <xf numFmtId="1" fontId="16" fillId="28" borderId="10" xfId="1030" applyNumberFormat="1" applyFont="1" applyFill="1" applyBorder="1" applyAlignment="1">
      <alignment horizontal="center" vertical="center"/>
    </xf>
    <xf numFmtId="2" fontId="91" fillId="0" borderId="10" xfId="1030" applyNumberFormat="1" applyFont="1" applyFill="1" applyBorder="1" applyAlignment="1">
      <alignment horizontal="center" vertical="center"/>
    </xf>
    <xf numFmtId="1" fontId="7" fillId="0" borderId="10" xfId="1030" applyNumberFormat="1" applyFont="1" applyFill="1" applyBorder="1" applyAlignment="1">
      <alignment horizontal="center" vertical="center"/>
    </xf>
    <xf numFmtId="2" fontId="11" fillId="0" borderId="10" xfId="1016" applyNumberFormat="1" applyFont="1" applyFill="1" applyBorder="1" applyAlignment="1">
      <alignment horizontal="center" vertical="center"/>
    </xf>
    <xf numFmtId="2" fontId="12" fillId="0" borderId="10" xfId="1030" applyNumberFormat="1" applyFont="1" applyFill="1" applyBorder="1" applyAlignment="1">
      <alignment horizontal="center" vertical="center"/>
    </xf>
    <xf numFmtId="0" fontId="7" fillId="0" borderId="10" xfId="1016" applyFont="1" applyFill="1" applyBorder="1" applyAlignment="1">
      <alignment vertical="center"/>
    </xf>
    <xf numFmtId="49" fontId="8" fillId="0" borderId="0" xfId="1016" applyNumberFormat="1" applyFont="1" applyFill="1" applyAlignment="1">
      <alignment horizontal="center"/>
    </xf>
    <xf numFmtId="49" fontId="12" fillId="0" borderId="0" xfId="1016" applyNumberFormat="1" applyFont="1" applyFill="1"/>
    <xf numFmtId="0" fontId="12" fillId="0" borderId="0" xfId="1341" applyFont="1" applyFill="1" applyBorder="1" applyAlignment="1">
      <alignment horizontal="center" vertical="center"/>
    </xf>
    <xf numFmtId="0" fontId="12" fillId="0" borderId="0" xfId="1016" applyNumberFormat="1" applyFont="1" applyFill="1" applyBorder="1" applyAlignment="1">
      <alignment horizontal="center" vertical="center"/>
    </xf>
    <xf numFmtId="0" fontId="12" fillId="0" borderId="0" xfId="1016" applyFont="1" applyFill="1" applyBorder="1" applyAlignment="1">
      <alignment horizontal="right" vertical="center"/>
    </xf>
    <xf numFmtId="0" fontId="11" fillId="0" borderId="0" xfId="1016" applyFont="1" applyFill="1" applyBorder="1" applyAlignment="1">
      <alignment horizontal="left" vertical="center"/>
    </xf>
    <xf numFmtId="49" fontId="7" fillId="0" borderId="0" xfId="1016" applyNumberFormat="1" applyFont="1" applyFill="1" applyBorder="1" applyAlignment="1">
      <alignment horizontal="center" vertical="center"/>
    </xf>
    <xf numFmtId="0" fontId="7" fillId="0" borderId="0" xfId="1016" applyFont="1" applyFill="1" applyBorder="1" applyAlignment="1">
      <alignment horizontal="left" vertical="center"/>
    </xf>
    <xf numFmtId="49" fontId="7" fillId="0" borderId="0" xfId="1016" applyNumberFormat="1" applyFont="1" applyFill="1" applyBorder="1" applyAlignment="1">
      <alignment horizontal="left" vertical="center"/>
    </xf>
    <xf numFmtId="1" fontId="16" fillId="28" borderId="0" xfId="1030" applyNumberFormat="1" applyFont="1" applyFill="1" applyBorder="1" applyAlignment="1">
      <alignment horizontal="center" vertical="center"/>
    </xf>
    <xf numFmtId="2" fontId="91" fillId="0" borderId="0" xfId="1030" applyNumberFormat="1" applyFont="1" applyFill="1" applyBorder="1" applyAlignment="1">
      <alignment horizontal="center" vertical="center"/>
    </xf>
    <xf numFmtId="1" fontId="7" fillId="0" borderId="0" xfId="1030" applyNumberFormat="1" applyFont="1" applyFill="1" applyBorder="1" applyAlignment="1">
      <alignment horizontal="center" vertical="center"/>
    </xf>
    <xf numFmtId="2" fontId="11" fillId="0" borderId="0" xfId="1016" applyNumberFormat="1" applyFont="1" applyFill="1" applyBorder="1" applyAlignment="1">
      <alignment horizontal="center" vertical="center"/>
    </xf>
    <xf numFmtId="2" fontId="12" fillId="0" borderId="0" xfId="1030" applyNumberFormat="1" applyFont="1" applyFill="1" applyBorder="1" applyAlignment="1">
      <alignment horizontal="center" vertical="center"/>
    </xf>
    <xf numFmtId="0" fontId="7" fillId="0" borderId="0" xfId="1016" applyFont="1" applyFill="1" applyBorder="1" applyAlignment="1">
      <alignment vertical="center"/>
    </xf>
    <xf numFmtId="2" fontId="11" fillId="0" borderId="10" xfId="1430" applyNumberFormat="1" applyFont="1" applyFill="1" applyBorder="1" applyAlignment="1">
      <alignment horizontal="center" vertical="center"/>
    </xf>
    <xf numFmtId="2" fontId="12" fillId="0" borderId="10" xfId="1430" applyNumberFormat="1" applyFont="1" applyFill="1" applyBorder="1" applyAlignment="1">
      <alignment horizontal="center" vertical="center"/>
    </xf>
    <xf numFmtId="49" fontId="11" fillId="0" borderId="0" xfId="1030" applyNumberFormat="1" applyFont="1" applyFill="1"/>
    <xf numFmtId="1" fontId="18" fillId="0" borderId="10" xfId="1341" applyNumberFormat="1" applyFont="1" applyFill="1" applyBorder="1" applyAlignment="1">
      <alignment horizontal="center"/>
    </xf>
    <xf numFmtId="2" fontId="92" fillId="0" borderId="10" xfId="0" applyNumberFormat="1" applyFont="1" applyFill="1" applyBorder="1" applyAlignment="1">
      <alignment horizontal="center"/>
    </xf>
    <xf numFmtId="168" fontId="7" fillId="0" borderId="10" xfId="0" applyNumberFormat="1" applyFont="1" applyFill="1" applyBorder="1" applyAlignment="1">
      <alignment horizontal="center"/>
    </xf>
    <xf numFmtId="169" fontId="7" fillId="0" borderId="10" xfId="0" applyNumberFormat="1" applyFont="1" applyFill="1" applyBorder="1" applyAlignment="1">
      <alignment horizontal="center"/>
    </xf>
    <xf numFmtId="2" fontId="19" fillId="0" borderId="10" xfId="0" applyNumberFormat="1" applyFont="1" applyFill="1" applyBorder="1" applyAlignment="1">
      <alignment horizontal="center"/>
    </xf>
    <xf numFmtId="0" fontId="7" fillId="0" borderId="10" xfId="1341" applyFont="1" applyFill="1" applyBorder="1" applyAlignment="1">
      <alignment horizontal="center"/>
    </xf>
    <xf numFmtId="0" fontId="93" fillId="0" borderId="0" xfId="1432" applyFont="1" applyFill="1"/>
    <xf numFmtId="49" fontId="94" fillId="0" borderId="0" xfId="1432" applyNumberFormat="1" applyFont="1" applyFill="1"/>
    <xf numFmtId="49" fontId="95" fillId="0" borderId="0" xfId="1432" applyNumberFormat="1" applyFont="1" applyFill="1" applyAlignment="1">
      <alignment horizontal="center"/>
    </xf>
    <xf numFmtId="0" fontId="96" fillId="0" borderId="0" xfId="1341" applyFont="1" applyFill="1"/>
    <xf numFmtId="0" fontId="97" fillId="0" borderId="0" xfId="1341" applyFont="1" applyFill="1" applyAlignment="1">
      <alignment horizontal="center"/>
    </xf>
    <xf numFmtId="0" fontId="98" fillId="0" borderId="0" xfId="1432" applyFont="1" applyFill="1" applyAlignment="1">
      <alignment vertical="center"/>
    </xf>
    <xf numFmtId="0" fontId="97" fillId="0" borderId="0" xfId="1341" applyFont="1" applyFill="1" applyAlignment="1">
      <alignment horizontal="center" vertical="center"/>
    </xf>
    <xf numFmtId="49" fontId="99" fillId="0" borderId="0" xfId="1432" applyNumberFormat="1" applyFont="1" applyFill="1"/>
    <xf numFmtId="49" fontId="94" fillId="0" borderId="0" xfId="1432" applyNumberFormat="1" applyFont="1" applyFill="1" applyAlignment="1">
      <alignment horizontal="center"/>
    </xf>
    <xf numFmtId="0" fontId="95" fillId="0" borderId="0" xfId="1432" applyFont="1" applyFill="1" applyAlignment="1">
      <alignment horizontal="left"/>
    </xf>
    <xf numFmtId="0" fontId="94" fillId="0" borderId="0" xfId="1432" applyFont="1" applyFill="1" applyAlignment="1">
      <alignment horizontal="center"/>
    </xf>
    <xf numFmtId="49" fontId="98" fillId="0" borderId="0" xfId="1432" applyNumberFormat="1" applyFont="1" applyFill="1" applyAlignment="1">
      <alignment horizontal="left"/>
    </xf>
    <xf numFmtId="14" fontId="100" fillId="0" borderId="0" xfId="1432" applyNumberFormat="1" applyFont="1" applyFill="1" applyAlignment="1">
      <alignment horizontal="right"/>
    </xf>
    <xf numFmtId="49" fontId="101" fillId="0" borderId="0" xfId="1432" applyNumberFormat="1" applyFont="1" applyFill="1" applyAlignment="1">
      <alignment horizontal="center"/>
    </xf>
    <xf numFmtId="0" fontId="102" fillId="0" borderId="0" xfId="1432" applyFont="1" applyFill="1" applyAlignment="1">
      <alignment horizontal="left"/>
    </xf>
    <xf numFmtId="0" fontId="101" fillId="0" borderId="0" xfId="1432" applyFont="1" applyFill="1" applyAlignment="1">
      <alignment horizontal="center"/>
    </xf>
    <xf numFmtId="49" fontId="103" fillId="0" borderId="16" xfId="1432" applyNumberFormat="1" applyFont="1" applyFill="1" applyBorder="1" applyAlignment="1">
      <alignment horizontal="center" vertical="center"/>
    </xf>
    <xf numFmtId="49" fontId="103" fillId="0" borderId="19" xfId="1432" applyNumberFormat="1" applyFont="1" applyFill="1" applyBorder="1" applyAlignment="1">
      <alignment horizontal="center" vertical="center"/>
    </xf>
    <xf numFmtId="0" fontId="103" fillId="0" borderId="17" xfId="1432" applyFont="1" applyFill="1" applyBorder="1" applyAlignment="1">
      <alignment horizontal="right" vertical="center"/>
    </xf>
    <xf numFmtId="0" fontId="103" fillId="0" borderId="18" xfId="1432" applyFont="1" applyFill="1" applyBorder="1" applyAlignment="1">
      <alignment horizontal="left" vertical="center"/>
    </xf>
    <xf numFmtId="0" fontId="103" fillId="0" borderId="19" xfId="1432" applyFont="1" applyFill="1" applyBorder="1" applyAlignment="1">
      <alignment horizontal="center" vertical="center"/>
    </xf>
    <xf numFmtId="0" fontId="7" fillId="0" borderId="18" xfId="1341" applyFont="1" applyFill="1" applyBorder="1" applyAlignment="1">
      <alignment horizontal="center" vertical="center"/>
    </xf>
    <xf numFmtId="2" fontId="103" fillId="0" borderId="19" xfId="1432" applyNumberFormat="1" applyFont="1" applyFill="1" applyBorder="1" applyAlignment="1">
      <alignment horizontal="center" vertical="center"/>
    </xf>
    <xf numFmtId="0" fontId="103" fillId="0" borderId="20" xfId="1432" applyFont="1" applyFill="1" applyBorder="1" applyAlignment="1">
      <alignment horizontal="center" vertical="center"/>
    </xf>
    <xf numFmtId="0" fontId="104" fillId="0" borderId="0" xfId="1341" applyFont="1" applyFill="1" applyAlignment="1">
      <alignment horizontal="center"/>
    </xf>
    <xf numFmtId="0" fontId="103" fillId="0" borderId="0" xfId="1432" applyFont="1" applyFill="1" applyAlignment="1">
      <alignment horizontal="center"/>
    </xf>
    <xf numFmtId="0" fontId="94" fillId="0" borderId="10" xfId="1432" applyNumberFormat="1" applyFont="1" applyFill="1" applyBorder="1" applyAlignment="1">
      <alignment horizontal="center" vertical="center"/>
    </xf>
    <xf numFmtId="49" fontId="94" fillId="0" borderId="10" xfId="1432" applyNumberFormat="1" applyFont="1" applyFill="1" applyBorder="1" applyAlignment="1">
      <alignment horizontal="center" vertical="center"/>
    </xf>
    <xf numFmtId="0" fontId="94" fillId="0" borderId="14" xfId="1432" applyFont="1" applyFill="1" applyBorder="1" applyAlignment="1">
      <alignment horizontal="right" vertical="center"/>
    </xf>
    <xf numFmtId="0" fontId="99" fillId="0" borderId="21" xfId="1432" applyFont="1" applyFill="1" applyBorder="1" applyAlignment="1">
      <alignment horizontal="left" vertical="center"/>
    </xf>
    <xf numFmtId="49" fontId="104" fillId="0" borderId="21" xfId="1432" applyNumberFormat="1" applyFont="1" applyFill="1" applyBorder="1" applyAlignment="1">
      <alignment horizontal="center" vertical="center"/>
    </xf>
    <xf numFmtId="0" fontId="104" fillId="0" borderId="21" xfId="1432" applyFont="1" applyFill="1" applyBorder="1" applyAlignment="1">
      <alignment horizontal="left" vertical="center"/>
    </xf>
    <xf numFmtId="0" fontId="97" fillId="0" borderId="21" xfId="1432" applyFont="1" applyFill="1" applyBorder="1" applyAlignment="1">
      <alignment horizontal="left" vertical="center"/>
    </xf>
    <xf numFmtId="0" fontId="103" fillId="0" borderId="10" xfId="1432" applyNumberFormat="1" applyFont="1" applyFill="1" applyBorder="1" applyAlignment="1">
      <alignment horizontal="center" vertical="center"/>
    </xf>
    <xf numFmtId="49" fontId="105" fillId="0" borderId="10" xfId="1432" applyNumberFormat="1" applyFont="1" applyFill="1" applyBorder="1" applyAlignment="1">
      <alignment horizontal="center" vertical="center"/>
    </xf>
    <xf numFmtId="2" fontId="99" fillId="0" borderId="10" xfId="1432" applyNumberFormat="1" applyFont="1" applyFill="1" applyBorder="1" applyAlignment="1">
      <alignment horizontal="center" vertical="center"/>
    </xf>
    <xf numFmtId="0" fontId="97" fillId="0" borderId="10" xfId="1432" applyFont="1" applyFill="1" applyBorder="1" applyAlignment="1">
      <alignment horizontal="left" vertical="center"/>
    </xf>
    <xf numFmtId="0" fontId="104" fillId="0" borderId="0" xfId="1432" applyFont="1" applyFill="1" applyAlignment="1">
      <alignment horizontal="center"/>
    </xf>
    <xf numFmtId="49" fontId="7" fillId="0" borderId="0" xfId="1341" applyNumberFormat="1" applyFont="1" applyFill="1"/>
    <xf numFmtId="49" fontId="7" fillId="0" borderId="0" xfId="1341" applyNumberFormat="1" applyFont="1" applyFill="1" applyAlignment="1">
      <alignment vertical="center"/>
    </xf>
    <xf numFmtId="183" fontId="106" fillId="0" borderId="0" xfId="1433" applyNumberFormat="1" applyFont="1" applyFill="1" applyAlignment="1">
      <alignment horizontal="center"/>
    </xf>
    <xf numFmtId="49" fontId="7" fillId="0" borderId="0" xfId="1030" applyNumberFormat="1" applyFont="1" applyFill="1"/>
    <xf numFmtId="0" fontId="16" fillId="0" borderId="16" xfId="1341" applyFont="1" applyFill="1" applyBorder="1" applyAlignment="1">
      <alignment horizontal="center" vertical="center"/>
    </xf>
    <xf numFmtId="0" fontId="16" fillId="0" borderId="17" xfId="1341" applyFont="1" applyFill="1" applyBorder="1" applyAlignment="1">
      <alignment horizontal="right" vertical="center"/>
    </xf>
    <xf numFmtId="0" fontId="16" fillId="0" borderId="18" xfId="1341" applyFont="1" applyFill="1" applyBorder="1" applyAlignment="1">
      <alignment horizontal="left" vertical="center"/>
    </xf>
    <xf numFmtId="49" fontId="16" fillId="0" borderId="19" xfId="1341" applyNumberFormat="1" applyFont="1" applyFill="1" applyBorder="1" applyAlignment="1">
      <alignment horizontal="center" vertical="center"/>
    </xf>
    <xf numFmtId="0" fontId="17" fillId="0" borderId="18" xfId="1341" applyFont="1" applyFill="1" applyBorder="1" applyAlignment="1">
      <alignment horizontal="center" vertical="center"/>
    </xf>
    <xf numFmtId="0" fontId="17" fillId="0" borderId="0" xfId="1341" applyFont="1" applyFill="1" applyAlignment="1">
      <alignment vertical="center"/>
    </xf>
    <xf numFmtId="0" fontId="107" fillId="0" borderId="0" xfId="1341" applyFont="1" applyFill="1" applyAlignment="1">
      <alignment vertical="center"/>
    </xf>
    <xf numFmtId="0" fontId="13" fillId="0" borderId="0" xfId="1341" applyFont="1" applyFill="1" applyAlignment="1">
      <alignment vertical="center"/>
    </xf>
    <xf numFmtId="0" fontId="12" fillId="0" borderId="14" xfId="1341" applyFont="1" applyFill="1" applyBorder="1" applyAlignment="1">
      <alignment horizontal="center" vertical="center"/>
    </xf>
    <xf numFmtId="0" fontId="12" fillId="0" borderId="14" xfId="1341" applyFont="1" applyFill="1" applyBorder="1" applyAlignment="1">
      <alignment horizontal="right" vertical="center"/>
    </xf>
    <xf numFmtId="0" fontId="11" fillId="0" borderId="21" xfId="1341" applyFont="1" applyFill="1" applyBorder="1" applyAlignment="1">
      <alignment horizontal="left" vertical="center"/>
    </xf>
    <xf numFmtId="167" fontId="91" fillId="0" borderId="21" xfId="1341" applyNumberFormat="1" applyFont="1" applyFill="1" applyBorder="1" applyAlignment="1">
      <alignment horizontal="center" vertical="center"/>
    </xf>
    <xf numFmtId="1" fontId="16" fillId="0" borderId="10" xfId="1341" applyNumberFormat="1" applyFont="1" applyFill="1" applyBorder="1" applyAlignment="1">
      <alignment horizontal="center" vertical="center"/>
    </xf>
    <xf numFmtId="183" fontId="11" fillId="0" borderId="10" xfId="1341" applyNumberFormat="1" applyFont="1" applyFill="1" applyBorder="1" applyAlignment="1">
      <alignment horizontal="center" vertical="center"/>
    </xf>
    <xf numFmtId="0" fontId="12" fillId="0" borderId="10" xfId="1433" applyFont="1" applyFill="1" applyBorder="1" applyAlignment="1">
      <alignment horizontal="center" vertical="center"/>
    </xf>
    <xf numFmtId="0" fontId="16" fillId="0" borderId="6" xfId="1341" applyFont="1" applyFill="1" applyBorder="1" applyAlignment="1">
      <alignment horizontal="center" vertical="center"/>
    </xf>
    <xf numFmtId="183" fontId="13" fillId="0" borderId="10" xfId="1341" applyNumberFormat="1" applyFont="1" applyFill="1" applyBorder="1" applyAlignment="1">
      <alignment horizontal="center" vertical="center"/>
    </xf>
    <xf numFmtId="0" fontId="17" fillId="0" borderId="10" xfId="1341" applyFont="1" applyFill="1" applyBorder="1" applyAlignment="1">
      <alignment horizontal="center" vertical="center"/>
    </xf>
    <xf numFmtId="0" fontId="7" fillId="0" borderId="0" xfId="1341" applyNumberFormat="1" applyFont="1" applyFill="1"/>
    <xf numFmtId="0" fontId="7" fillId="0" borderId="0" xfId="1341" applyNumberFormat="1" applyFont="1" applyFill="1" applyAlignment="1">
      <alignment vertical="center"/>
    </xf>
    <xf numFmtId="167" fontId="91" fillId="0" borderId="21" xfId="1341" applyNumberFormat="1" applyFont="1" applyFill="1" applyBorder="1" applyAlignment="1">
      <alignment horizontal="center"/>
    </xf>
    <xf numFmtId="183" fontId="11" fillId="0" borderId="10" xfId="0" applyNumberFormat="1" applyFont="1" applyFill="1" applyBorder="1" applyAlignment="1" applyProtection="1">
      <alignment horizontal="center" shrinkToFit="1"/>
    </xf>
    <xf numFmtId="0" fontId="7" fillId="0" borderId="0" xfId="1341" applyFont="1" applyFill="1" applyBorder="1" applyAlignment="1">
      <alignment horizontal="center"/>
    </xf>
    <xf numFmtId="0" fontId="12" fillId="0" borderId="0" xfId="1341" applyFont="1" applyFill="1" applyBorder="1" applyAlignment="1"/>
    <xf numFmtId="0" fontId="8" fillId="0" borderId="0" xfId="1341" applyNumberFormat="1" applyFont="1" applyFill="1" applyAlignment="1"/>
    <xf numFmtId="0" fontId="16" fillId="0" borderId="30" xfId="1341" applyFont="1" applyFill="1" applyBorder="1" applyAlignment="1">
      <alignment horizontal="center" vertical="center"/>
    </xf>
    <xf numFmtId="0" fontId="16" fillId="0" borderId="0" xfId="1341" applyFont="1" applyFill="1" applyBorder="1" applyAlignment="1">
      <alignment horizontal="center" vertical="center"/>
    </xf>
    <xf numFmtId="0" fontId="16" fillId="0" borderId="31" xfId="1341" applyFont="1" applyFill="1" applyBorder="1" applyAlignment="1">
      <alignment horizontal="right" vertical="center"/>
    </xf>
    <xf numFmtId="0" fontId="16" fillId="0" borderId="30" xfId="1341" applyFont="1" applyFill="1" applyBorder="1" applyAlignment="1">
      <alignment horizontal="left" vertical="center"/>
    </xf>
    <xf numFmtId="49" fontId="16" fillId="0" borderId="30" xfId="1341" applyNumberFormat="1" applyFont="1" applyFill="1" applyBorder="1" applyAlignment="1">
      <alignment horizontal="center" vertical="center"/>
    </xf>
    <xf numFmtId="49" fontId="16" fillId="0" borderId="32" xfId="1341" applyNumberFormat="1" applyFont="1" applyFill="1" applyBorder="1" applyAlignment="1">
      <alignment horizontal="center" vertical="center"/>
    </xf>
    <xf numFmtId="0" fontId="16" fillId="0" borderId="32" xfId="1341" applyFont="1" applyFill="1" applyBorder="1" applyAlignment="1">
      <alignment horizontal="center" vertical="center"/>
    </xf>
    <xf numFmtId="49" fontId="16" fillId="0" borderId="31" xfId="1341" applyNumberFormat="1" applyFont="1" applyFill="1" applyBorder="1" applyAlignment="1">
      <alignment horizontal="center" vertical="center"/>
    </xf>
    <xf numFmtId="0" fontId="16" fillId="0" borderId="31" xfId="1341" applyFont="1" applyFill="1" applyBorder="1" applyAlignment="1">
      <alignment horizontal="center" vertical="center"/>
    </xf>
    <xf numFmtId="1" fontId="108" fillId="0" borderId="10" xfId="1030" applyNumberFormat="1" applyFont="1" applyFill="1" applyBorder="1" applyAlignment="1">
      <alignment horizontal="center" vertical="center"/>
    </xf>
    <xf numFmtId="0" fontId="16" fillId="0" borderId="25" xfId="1030" applyNumberFormat="1" applyFont="1" applyFill="1" applyBorder="1" applyAlignment="1">
      <alignment horizontal="center" vertical="center"/>
    </xf>
    <xf numFmtId="0" fontId="7" fillId="0" borderId="0" xfId="1341" applyNumberFormat="1" applyFont="1" applyFill="1" applyAlignment="1">
      <alignment horizontal="left"/>
    </xf>
    <xf numFmtId="0" fontId="7" fillId="0" borderId="0" xfId="1341" applyNumberFormat="1" applyFont="1" applyFill="1" applyAlignment="1">
      <alignment horizontal="left" vertical="center"/>
    </xf>
    <xf numFmtId="0" fontId="17" fillId="0" borderId="0" xfId="1341" applyFont="1" applyFill="1" applyAlignment="1">
      <alignment horizontal="left" vertical="center"/>
    </xf>
    <xf numFmtId="1" fontId="7" fillId="0" borderId="10" xfId="1341" applyNumberFormat="1" applyFont="1" applyFill="1" applyBorder="1" applyAlignment="1">
      <alignment horizontal="center" vertical="center"/>
    </xf>
    <xf numFmtId="2" fontId="11" fillId="0" borderId="10" xfId="1030" applyNumberFormat="1" applyFont="1" applyFill="1" applyBorder="1" applyAlignment="1">
      <alignment horizontal="center"/>
    </xf>
    <xf numFmtId="169" fontId="7" fillId="0" borderId="10" xfId="1030" applyNumberFormat="1" applyFont="1" applyFill="1" applyBorder="1" applyAlignment="1">
      <alignment horizontal="center"/>
    </xf>
    <xf numFmtId="0" fontId="7" fillId="0" borderId="0" xfId="1341" applyFont="1" applyFill="1" applyBorder="1" applyAlignment="1">
      <alignment horizontal="left"/>
    </xf>
    <xf numFmtId="49" fontId="91" fillId="0" borderId="21" xfId="1341" applyNumberFormat="1" applyFont="1" applyFill="1" applyBorder="1" applyAlignment="1">
      <alignment horizontal="center" vertical="center"/>
    </xf>
    <xf numFmtId="0" fontId="7" fillId="0" borderId="0" xfId="1341" applyFont="1" applyFill="1" applyBorder="1" applyAlignment="1">
      <alignment horizontal="left" vertical="center"/>
    </xf>
    <xf numFmtId="0" fontId="7" fillId="0" borderId="0" xfId="1341" applyFont="1" applyFill="1" applyBorder="1" applyAlignment="1">
      <alignment horizontal="center" vertical="center"/>
    </xf>
    <xf numFmtId="0" fontId="12" fillId="0" borderId="0" xfId="1341" applyFont="1" applyFill="1" applyBorder="1"/>
    <xf numFmtId="0" fontId="8" fillId="0" borderId="0" xfId="1341" applyNumberFormat="1" applyFont="1" applyFill="1"/>
    <xf numFmtId="2" fontId="99" fillId="0" borderId="10" xfId="1431" applyNumberFormat="1" applyFont="1" applyFill="1" applyBorder="1" applyAlignment="1">
      <alignment horizontal="center" vertical="center"/>
    </xf>
    <xf numFmtId="2" fontId="94" fillId="0" borderId="10" xfId="1431" applyNumberFormat="1" applyFont="1" applyFill="1" applyBorder="1" applyAlignment="1">
      <alignment horizontal="center" vertical="center"/>
    </xf>
    <xf numFmtId="2" fontId="107" fillId="0" borderId="10" xfId="1030" applyNumberFormat="1" applyFont="1" applyFill="1" applyBorder="1" applyAlignment="1">
      <alignment horizontal="center" vertical="center"/>
    </xf>
    <xf numFmtId="2" fontId="13" fillId="0" borderId="10" xfId="0" applyNumberFormat="1" applyFont="1" applyFill="1" applyBorder="1" applyAlignment="1">
      <alignment horizontal="center" vertical="center"/>
    </xf>
    <xf numFmtId="2" fontId="109" fillId="0" borderId="10" xfId="0" applyNumberFormat="1" applyFont="1" applyFill="1" applyBorder="1" applyAlignment="1">
      <alignment horizontal="center"/>
    </xf>
    <xf numFmtId="2" fontId="110" fillId="0" borderId="10" xfId="0" applyNumberFormat="1" applyFont="1" applyFill="1" applyBorder="1" applyAlignment="1">
      <alignment horizontal="center"/>
    </xf>
    <xf numFmtId="0" fontId="11" fillId="0" borderId="22" xfId="1030" applyFont="1" applyFill="1" applyBorder="1" applyAlignment="1">
      <alignment horizontal="center"/>
    </xf>
    <xf numFmtId="0" fontId="11" fillId="0" borderId="23" xfId="1030" applyFont="1" applyFill="1" applyBorder="1" applyAlignment="1">
      <alignment horizontal="center"/>
    </xf>
    <xf numFmtId="0" fontId="11" fillId="0" borderId="24" xfId="1030" applyFont="1" applyFill="1" applyBorder="1" applyAlignment="1">
      <alignment horizontal="center"/>
    </xf>
  </cellXfs>
  <cellStyles count="1434">
    <cellStyle name="1 antraštė" xfId="1"/>
    <cellStyle name="1 antraštė 2" xfId="2"/>
    <cellStyle name="1 antraštė 3" xfId="3"/>
    <cellStyle name="1 antraštė 4" xfId="4"/>
    <cellStyle name="2 antraštė" xfId="5"/>
    <cellStyle name="2 antraštė 2" xfId="6"/>
    <cellStyle name="2 antraštė 3" xfId="7"/>
    <cellStyle name="2 antraštė 4" xfId="8"/>
    <cellStyle name="20% - Accent1 2" xfId="9"/>
    <cellStyle name="20% - Accent1 2 2" xfId="10"/>
    <cellStyle name="20% - Accent1 3" xfId="11"/>
    <cellStyle name="20% - Accent2 2" xfId="12"/>
    <cellStyle name="20% - Accent2 2 2" xfId="13"/>
    <cellStyle name="20% - Accent2 3" xfId="14"/>
    <cellStyle name="20% - Accent3 2" xfId="15"/>
    <cellStyle name="20% - Accent3 2 2" xfId="16"/>
    <cellStyle name="20% - Accent3 3" xfId="17"/>
    <cellStyle name="20% - Accent4 2" xfId="18"/>
    <cellStyle name="20% - Accent4 2 2" xfId="19"/>
    <cellStyle name="20% - Accent4 3" xfId="20"/>
    <cellStyle name="20% - Accent5 2" xfId="21"/>
    <cellStyle name="20% - Accent5 2 2" xfId="22"/>
    <cellStyle name="20% - Accent5 3" xfId="23"/>
    <cellStyle name="20% - Accent6 2" xfId="24"/>
    <cellStyle name="20% - Accent6 2 2" xfId="25"/>
    <cellStyle name="20% - Accent6 3" xfId="26"/>
    <cellStyle name="20% - Акцент1" xfId="27"/>
    <cellStyle name="20% - Акцент2" xfId="28"/>
    <cellStyle name="20% - Акцент3" xfId="29"/>
    <cellStyle name="20% - Акцент4" xfId="30"/>
    <cellStyle name="20% - Акцент5" xfId="31"/>
    <cellStyle name="20% - Акцент6" xfId="32"/>
    <cellStyle name="3 antraštė" xfId="33"/>
    <cellStyle name="3 antraštė 2" xfId="34"/>
    <cellStyle name="3 antraštė 3" xfId="35"/>
    <cellStyle name="3 antraštė 4" xfId="36"/>
    <cellStyle name="4 antraštė" xfId="37"/>
    <cellStyle name="4 antraštė 2" xfId="38"/>
    <cellStyle name="4 antraštė 3" xfId="39"/>
    <cellStyle name="4 antraštė 4" xfId="40"/>
    <cellStyle name="40% - Accent1 2" xfId="41"/>
    <cellStyle name="40% - Accent1 2 2" xfId="42"/>
    <cellStyle name="40% - Accent1 3" xfId="43"/>
    <cellStyle name="40% - Accent2 2" xfId="44"/>
    <cellStyle name="40% - Accent2 2 2" xfId="45"/>
    <cellStyle name="40% - Accent2 3" xfId="46"/>
    <cellStyle name="40% - Accent3 2" xfId="47"/>
    <cellStyle name="40% - Accent3 2 2" xfId="48"/>
    <cellStyle name="40% - Accent3 3" xfId="49"/>
    <cellStyle name="40% - Accent4 2" xfId="50"/>
    <cellStyle name="40% - Accent4 2 2" xfId="51"/>
    <cellStyle name="40% - Accent4 3" xfId="52"/>
    <cellStyle name="40% - Accent5 2" xfId="53"/>
    <cellStyle name="40% - Accent5 2 2" xfId="54"/>
    <cellStyle name="40% - Accent5 3" xfId="55"/>
    <cellStyle name="40% - Accent6 2" xfId="56"/>
    <cellStyle name="40% - Accent6 2 2" xfId="57"/>
    <cellStyle name="40% - Accent6 3" xfId="58"/>
    <cellStyle name="40% - Акцент1" xfId="59"/>
    <cellStyle name="40% - Акцент2" xfId="60"/>
    <cellStyle name="40% - Акцент3" xfId="61"/>
    <cellStyle name="40% - Акцент4" xfId="62"/>
    <cellStyle name="40% - Акцент5" xfId="63"/>
    <cellStyle name="40% - Акцент6" xfId="64"/>
    <cellStyle name="60% - Accent1 2" xfId="65"/>
    <cellStyle name="60% - Accent1 2 2" xfId="66"/>
    <cellStyle name="60% - Accent1 3" xfId="67"/>
    <cellStyle name="60% - Accent2 2" xfId="68"/>
    <cellStyle name="60% - Accent2 2 2" xfId="69"/>
    <cellStyle name="60% - Accent2 3" xfId="70"/>
    <cellStyle name="60% - Accent3 2" xfId="71"/>
    <cellStyle name="60% - Accent3 2 2" xfId="72"/>
    <cellStyle name="60% - Accent3 3" xfId="73"/>
    <cellStyle name="60% - Accent4 2" xfId="74"/>
    <cellStyle name="60% - Accent4 2 2" xfId="75"/>
    <cellStyle name="60% - Accent4 3" xfId="76"/>
    <cellStyle name="60% - Accent5 2" xfId="77"/>
    <cellStyle name="60% - Accent5 2 2" xfId="78"/>
    <cellStyle name="60% - Accent5 3" xfId="79"/>
    <cellStyle name="60% - Accent6 2" xfId="80"/>
    <cellStyle name="60% - Accent6 2 2" xfId="81"/>
    <cellStyle name="60% - Accent6 3" xfId="82"/>
    <cellStyle name="60% - Акцент1" xfId="83"/>
    <cellStyle name="60% - Акцент2" xfId="84"/>
    <cellStyle name="60% - Акцент3" xfId="85"/>
    <cellStyle name="60% - Акцент4" xfId="86"/>
    <cellStyle name="60% - Акцент5" xfId="87"/>
    <cellStyle name="60% - Акцент6" xfId="88"/>
    <cellStyle name="Accent1 2" xfId="89"/>
    <cellStyle name="Accent1 2 2" xfId="90"/>
    <cellStyle name="Accent1 3" xfId="91"/>
    <cellStyle name="Accent2 2" xfId="92"/>
    <cellStyle name="Accent2 2 2" xfId="93"/>
    <cellStyle name="Accent2 3" xfId="94"/>
    <cellStyle name="Accent3 2" xfId="95"/>
    <cellStyle name="Accent3 2 2" xfId="96"/>
    <cellStyle name="Accent3 3" xfId="97"/>
    <cellStyle name="Accent4 2" xfId="98"/>
    <cellStyle name="Accent4 2 2" xfId="99"/>
    <cellStyle name="Accent4 3" xfId="100"/>
    <cellStyle name="Accent5 2" xfId="101"/>
    <cellStyle name="Accent5 2 2" xfId="102"/>
    <cellStyle name="Accent5 3" xfId="103"/>
    <cellStyle name="Accent6 2" xfId="104"/>
    <cellStyle name="Accent6 2 2" xfId="105"/>
    <cellStyle name="Accent6 3" xfId="106"/>
    <cellStyle name="Aiškinamasis tekstas" xfId="107"/>
    <cellStyle name="Aiškinamasis tekstas 2" xfId="108"/>
    <cellStyle name="Aiškinamasis tekstas 3" xfId="109"/>
    <cellStyle name="Aiškinamasis tekstas 4" xfId="110"/>
    <cellStyle name="Bad 2" xfId="111"/>
    <cellStyle name="Bad 2 2" xfId="112"/>
    <cellStyle name="Bad 3" xfId="113"/>
    <cellStyle name="Calc Currency (0)" xfId="114"/>
    <cellStyle name="Calc Currency (0) 2" xfId="115"/>
    <cellStyle name="Calc Currency (0)_estafetes" xfId="116"/>
    <cellStyle name="Calc Currency (2)" xfId="117"/>
    <cellStyle name="Calc Currency (2) 2" xfId="118"/>
    <cellStyle name="Calc Currency (2)_estafetes" xfId="119"/>
    <cellStyle name="Calc Percent (0)" xfId="120"/>
    <cellStyle name="Calc Percent (1)" xfId="121"/>
    <cellStyle name="Calc Percent (2)" xfId="122"/>
    <cellStyle name="Calc Units (0)" xfId="123"/>
    <cellStyle name="Calc Units (0) 2" xfId="124"/>
    <cellStyle name="Calc Units (0)_estafetes" xfId="125"/>
    <cellStyle name="Calc Units (1)" xfId="126"/>
    <cellStyle name="Calc Units (1) 2" xfId="127"/>
    <cellStyle name="Calc Units (1)_estafetes" xfId="128"/>
    <cellStyle name="Calc Units (2)" xfId="129"/>
    <cellStyle name="Calc Units (2) 2" xfId="130"/>
    <cellStyle name="Calc Units (2)_estafetes" xfId="131"/>
    <cellStyle name="Calculation 2" xfId="132"/>
    <cellStyle name="Calculation 2 2" xfId="133"/>
    <cellStyle name="Calculation 3" xfId="134"/>
    <cellStyle name="Check Cell 2" xfId="135"/>
    <cellStyle name="Check Cell 2 2" xfId="136"/>
    <cellStyle name="Check Cell 3" xfId="137"/>
    <cellStyle name="Comma [00]" xfId="138"/>
    <cellStyle name="Comma [00] 2" xfId="139"/>
    <cellStyle name="Comma [00]_estafetes" xfId="140"/>
    <cellStyle name="Comma 10" xfId="141"/>
    <cellStyle name="Comma 11" xfId="142"/>
    <cellStyle name="Comma 12" xfId="143"/>
    <cellStyle name="Comma 13" xfId="144"/>
    <cellStyle name="Comma 14" xfId="145"/>
    <cellStyle name="Comma 15" xfId="146"/>
    <cellStyle name="Comma 16" xfId="147"/>
    <cellStyle name="Comma 17" xfId="148"/>
    <cellStyle name="Comma 18" xfId="149"/>
    <cellStyle name="Comma 19" xfId="150"/>
    <cellStyle name="Comma 2" xfId="151"/>
    <cellStyle name="Comma 2 2" xfId="152"/>
    <cellStyle name="Comma 2 3" xfId="153"/>
    <cellStyle name="Comma 2 4" xfId="154"/>
    <cellStyle name="Comma 2 5" xfId="155"/>
    <cellStyle name="Comma 2_20140201LLAFTaure" xfId="156"/>
    <cellStyle name="Comma 20" xfId="157"/>
    <cellStyle name="Comma 21" xfId="158"/>
    <cellStyle name="Comma 22" xfId="159"/>
    <cellStyle name="Comma 23" xfId="160"/>
    <cellStyle name="Comma 24" xfId="161"/>
    <cellStyle name="Comma 25" xfId="162"/>
    <cellStyle name="Comma 26" xfId="163"/>
    <cellStyle name="Comma 27" xfId="164"/>
    <cellStyle name="Comma 28" xfId="165"/>
    <cellStyle name="Comma 29" xfId="166"/>
    <cellStyle name="Comma 3" xfId="167"/>
    <cellStyle name="Comma 30" xfId="168"/>
    <cellStyle name="Comma 30 2" xfId="169"/>
    <cellStyle name="Comma 30 3" xfId="170"/>
    <cellStyle name="Comma 30_20140201LLAFTaure" xfId="171"/>
    <cellStyle name="Comma 31" xfId="172"/>
    <cellStyle name="Comma 32" xfId="173"/>
    <cellStyle name="Comma 33" xfId="174"/>
    <cellStyle name="Comma 34" xfId="175"/>
    <cellStyle name="Comma 35" xfId="176"/>
    <cellStyle name="Comma 36" xfId="177"/>
    <cellStyle name="Comma 37" xfId="178"/>
    <cellStyle name="Comma 38" xfId="179"/>
    <cellStyle name="Comma 39" xfId="180"/>
    <cellStyle name="Comma 4" xfId="181"/>
    <cellStyle name="Comma 40" xfId="182"/>
    <cellStyle name="Comma 41" xfId="183"/>
    <cellStyle name="Comma 42" xfId="184"/>
    <cellStyle name="Comma 5" xfId="185"/>
    <cellStyle name="Comma 6" xfId="186"/>
    <cellStyle name="Comma 7" xfId="187"/>
    <cellStyle name="Comma 8" xfId="188"/>
    <cellStyle name="Comma 9" xfId="189"/>
    <cellStyle name="Currency [00]" xfId="190"/>
    <cellStyle name="Currency [00] 2" xfId="191"/>
    <cellStyle name="Currency [00]_estafetes" xfId="192"/>
    <cellStyle name="Currency 2" xfId="193"/>
    <cellStyle name="Currency 2 2" xfId="194"/>
    <cellStyle name="Currency 2 3" xfId="195"/>
    <cellStyle name="Date Short" xfId="196"/>
    <cellStyle name="Dziesiętny [0]_PLDT" xfId="197"/>
    <cellStyle name="Dziesiętny_PLDT" xfId="198"/>
    <cellStyle name="Enter Currency (0)" xfId="199"/>
    <cellStyle name="Enter Currency (0) 2" xfId="200"/>
    <cellStyle name="Enter Currency (0)_estafetes" xfId="201"/>
    <cellStyle name="Enter Currency (2)" xfId="202"/>
    <cellStyle name="Enter Currency (2) 2" xfId="203"/>
    <cellStyle name="Enter Currency (2)_estafetes" xfId="204"/>
    <cellStyle name="Enter Units (0)" xfId="205"/>
    <cellStyle name="Enter Units (0) 2" xfId="206"/>
    <cellStyle name="Enter Units (0)_estafetes" xfId="207"/>
    <cellStyle name="Enter Units (1)" xfId="208"/>
    <cellStyle name="Enter Units (1) 2" xfId="209"/>
    <cellStyle name="Enter Units (1)_estafetes" xfId="210"/>
    <cellStyle name="Enter Units (2)" xfId="211"/>
    <cellStyle name="Enter Units (2) 2" xfId="212"/>
    <cellStyle name="Enter Units (2)_estafetes" xfId="213"/>
    <cellStyle name="Explanatory Text 2" xfId="214"/>
    <cellStyle name="Explanatory Text 2 2" xfId="215"/>
    <cellStyle name="Explanatory Text 3" xfId="216"/>
    <cellStyle name="Geras" xfId="217"/>
    <cellStyle name="Geras 2" xfId="218"/>
    <cellStyle name="Geras 3" xfId="219"/>
    <cellStyle name="Geras 4" xfId="220"/>
    <cellStyle name="Good 2" xfId="221"/>
    <cellStyle name="Good 2 2" xfId="222"/>
    <cellStyle name="Good 3" xfId="223"/>
    <cellStyle name="Grey" xfId="224"/>
    <cellStyle name="Grey 2" xfId="225"/>
    <cellStyle name="Grey_estafetes" xfId="226"/>
    <cellStyle name="Header1" xfId="227"/>
    <cellStyle name="Header1 2" xfId="228"/>
    <cellStyle name="Header1_100bb M" xfId="229"/>
    <cellStyle name="Header2" xfId="230"/>
    <cellStyle name="Header2 2" xfId="231"/>
    <cellStyle name="Header2_100bb M" xfId="232"/>
    <cellStyle name="Heading 1 2" xfId="233"/>
    <cellStyle name="Heading 1 2 2" xfId="234"/>
    <cellStyle name="Heading 1 3" xfId="235"/>
    <cellStyle name="Heading 2 2" xfId="236"/>
    <cellStyle name="Heading 2 2 2" xfId="237"/>
    <cellStyle name="Heading 2 3" xfId="238"/>
    <cellStyle name="Heading 3 2" xfId="239"/>
    <cellStyle name="Heading 3 2 2" xfId="240"/>
    <cellStyle name="Heading 3 3" xfId="241"/>
    <cellStyle name="Heading 4 2" xfId="242"/>
    <cellStyle name="Heading 4 2 2" xfId="243"/>
    <cellStyle name="Heading 4 3" xfId="244"/>
    <cellStyle name="Hiperłącze" xfId="245"/>
    <cellStyle name="Hiperłącze 2" xfId="246"/>
    <cellStyle name="Hiperłącze 2 2" xfId="247"/>
    <cellStyle name="Hiperłącze 3" xfId="248"/>
    <cellStyle name="Hiperłącze 4" xfId="249"/>
    <cellStyle name="Hiperłącze 5" xfId="250"/>
    <cellStyle name="Hiperłącze 6" xfId="251"/>
    <cellStyle name="Hiperłącze_7kove" xfId="252"/>
    <cellStyle name="Hipersaitas 2" xfId="253"/>
    <cellStyle name="Input [yellow]" xfId="254"/>
    <cellStyle name="Input [yellow] 2" xfId="255"/>
    <cellStyle name="Input [yellow]_estafetes" xfId="256"/>
    <cellStyle name="Input 2" xfId="257"/>
    <cellStyle name="Input 2 2" xfId="258"/>
    <cellStyle name="Input 3" xfId="259"/>
    <cellStyle name="Input 4" xfId="260"/>
    <cellStyle name="Input 5" xfId="261"/>
    <cellStyle name="Išvestis" xfId="270"/>
    <cellStyle name="Išvestis 2" xfId="271"/>
    <cellStyle name="Išvestis 3" xfId="272"/>
    <cellStyle name="Išvestis 4" xfId="273"/>
    <cellStyle name="Įprastas 2" xfId="262"/>
    <cellStyle name="Įprastas 2 2 2" xfId="263"/>
    <cellStyle name="Įprastas 3" xfId="264"/>
    <cellStyle name="Įprastas 4" xfId="265"/>
    <cellStyle name="Įspėjimo tekstas" xfId="266"/>
    <cellStyle name="Įspėjimo tekstas 2" xfId="267"/>
    <cellStyle name="Įspėjimo tekstas 3" xfId="268"/>
    <cellStyle name="Įspėjimo tekstas 4" xfId="269"/>
    <cellStyle name="Link Currency (0)" xfId="274"/>
    <cellStyle name="Link Currency (0) 2" xfId="275"/>
    <cellStyle name="Link Currency (0)_estafetes" xfId="276"/>
    <cellStyle name="Link Currency (2)" xfId="277"/>
    <cellStyle name="Link Currency (2) 2" xfId="278"/>
    <cellStyle name="Link Currency (2)_estafetes" xfId="279"/>
    <cellStyle name="Link Units (0)" xfId="280"/>
    <cellStyle name="Link Units (0) 2" xfId="281"/>
    <cellStyle name="Link Units (0)_estafetes" xfId="282"/>
    <cellStyle name="Link Units (1)" xfId="283"/>
    <cellStyle name="Link Units (1) 2" xfId="284"/>
    <cellStyle name="Link Units (1)_estafetes" xfId="285"/>
    <cellStyle name="Link Units (2)" xfId="286"/>
    <cellStyle name="Link Units (2) 2" xfId="287"/>
    <cellStyle name="Link Units (2)_estafetes" xfId="288"/>
    <cellStyle name="Linked Cell 2" xfId="289"/>
    <cellStyle name="Linked Cell 2 2" xfId="290"/>
    <cellStyle name="Linked Cell 3" xfId="291"/>
    <cellStyle name="Neutral 2" xfId="292"/>
    <cellStyle name="Neutral 2 2" xfId="293"/>
    <cellStyle name="Neutral 3" xfId="294"/>
    <cellStyle name="Normal" xfId="0" builtinId="0"/>
    <cellStyle name="Normal - Style1" xfId="295"/>
    <cellStyle name="Normal - Style1 2" xfId="296"/>
    <cellStyle name="Normal - Style1 3" xfId="297"/>
    <cellStyle name="Normal - Style1 4" xfId="298"/>
    <cellStyle name="Normal - Style1_7kove" xfId="299"/>
    <cellStyle name="Normal 10" xfId="300"/>
    <cellStyle name="Normal 10 10" xfId="301"/>
    <cellStyle name="Normal 10 11" xfId="302"/>
    <cellStyle name="Normal 10 2" xfId="303"/>
    <cellStyle name="Normal 10 2 2" xfId="304"/>
    <cellStyle name="Normal 10 2 2 2" xfId="305"/>
    <cellStyle name="Normal 10 2 2 3" xfId="306"/>
    <cellStyle name="Normal 10 2 2 4" xfId="307"/>
    <cellStyle name="Normal 10 2 2_4x200 V" xfId="308"/>
    <cellStyle name="Normal 10 2 3" xfId="309"/>
    <cellStyle name="Normal 10 2 4" xfId="310"/>
    <cellStyle name="Normal 10 2 5" xfId="311"/>
    <cellStyle name="Normal 10 2_4x200 M" xfId="312"/>
    <cellStyle name="Normal 10 3" xfId="313"/>
    <cellStyle name="Normal 10 3 2" xfId="314"/>
    <cellStyle name="Normal 10 3 3" xfId="315"/>
    <cellStyle name="Normal 10 3 4" xfId="316"/>
    <cellStyle name="Normal 10 3_4x200 M" xfId="317"/>
    <cellStyle name="Normal 10 4" xfId="318"/>
    <cellStyle name="Normal 10 4 2" xfId="1432"/>
    <cellStyle name="Normal 10 5" xfId="319"/>
    <cellStyle name="Normal 10 5 2" xfId="320"/>
    <cellStyle name="Normal 10 5 3" xfId="321"/>
    <cellStyle name="Normal 10 5 4" xfId="322"/>
    <cellStyle name="Normal 10 5_DALYVIAI" xfId="323"/>
    <cellStyle name="Normal 10 6" xfId="324"/>
    <cellStyle name="Normal 10 7" xfId="325"/>
    <cellStyle name="Normal 10 8" xfId="326"/>
    <cellStyle name="Normal 10 9" xfId="327"/>
    <cellStyle name="Normal 10_4x200 V" xfId="328"/>
    <cellStyle name="Normal 11" xfId="329"/>
    <cellStyle name="Normal 11 10" xfId="330"/>
    <cellStyle name="Normal 11 11" xfId="331"/>
    <cellStyle name="Normal 11 2" xfId="332"/>
    <cellStyle name="Normal 11 2 2" xfId="333"/>
    <cellStyle name="Normal 11 2 3" xfId="334"/>
    <cellStyle name="Normal 11 2 4" xfId="335"/>
    <cellStyle name="Normal 11 2 5" xfId="336"/>
    <cellStyle name="Normal 11 2_4x200 M" xfId="337"/>
    <cellStyle name="Normal 11 3" xfId="338"/>
    <cellStyle name="Normal 11 3 2" xfId="339"/>
    <cellStyle name="Normal 11 3 3" xfId="340"/>
    <cellStyle name="Normal 11 3 4" xfId="341"/>
    <cellStyle name="Normal 11 3_4x200 M" xfId="342"/>
    <cellStyle name="Normal 11 4" xfId="343"/>
    <cellStyle name="Normal 11 5" xfId="344"/>
    <cellStyle name="Normal 11 5 2" xfId="345"/>
    <cellStyle name="Normal 11 5 3" xfId="346"/>
    <cellStyle name="Normal 11 5 4" xfId="347"/>
    <cellStyle name="Normal 11 5_DALYVIAI" xfId="348"/>
    <cellStyle name="Normal 11 6" xfId="349"/>
    <cellStyle name="Normal 11 7" xfId="350"/>
    <cellStyle name="Normal 11 8" xfId="351"/>
    <cellStyle name="Normal 11 9" xfId="352"/>
    <cellStyle name="Normal 11_20140201LLAFTaure" xfId="353"/>
    <cellStyle name="Normal 12" xfId="354"/>
    <cellStyle name="Normal 12 2" xfId="355"/>
    <cellStyle name="Normal 12 2 2" xfId="356"/>
    <cellStyle name="Normal 12 2 3" xfId="357"/>
    <cellStyle name="Normal 12 2 4" xfId="358"/>
    <cellStyle name="Normal 12 2 5" xfId="359"/>
    <cellStyle name="Normal 12 2 6" xfId="360"/>
    <cellStyle name="Normal 12 2_20140201LLAFTaure" xfId="361"/>
    <cellStyle name="Normal 12 3" xfId="362"/>
    <cellStyle name="Normal 12 4" xfId="363"/>
    <cellStyle name="Normal 12 4 2" xfId="364"/>
    <cellStyle name="Normal 12 4 3" xfId="365"/>
    <cellStyle name="Normal 12 4 4" xfId="366"/>
    <cellStyle name="Normal 12 4_DALYVIAI" xfId="367"/>
    <cellStyle name="Normal 12 5" xfId="368"/>
    <cellStyle name="Normal 12 6" xfId="369"/>
    <cellStyle name="Normal 12 7" xfId="370"/>
    <cellStyle name="Normal 12 8" xfId="371"/>
    <cellStyle name="Normal 12_4x200 M" xfId="372"/>
    <cellStyle name="Normal 13" xfId="373"/>
    <cellStyle name="Normal 13 2" xfId="374"/>
    <cellStyle name="Normal 13 2 2" xfId="375"/>
    <cellStyle name="Normal 13 2 2 2" xfId="376"/>
    <cellStyle name="Normal 13 2 2 3" xfId="377"/>
    <cellStyle name="Normal 13 2 2 4" xfId="378"/>
    <cellStyle name="Normal 13 2 2_4x200 M" xfId="379"/>
    <cellStyle name="Normal 13 2 3" xfId="380"/>
    <cellStyle name="Normal 13 2 4" xfId="381"/>
    <cellStyle name="Normal 13 2 5" xfId="382"/>
    <cellStyle name="Normal 13 2 6" xfId="383"/>
    <cellStyle name="Normal 13 2 7" xfId="384"/>
    <cellStyle name="Normal 13 2 8" xfId="385"/>
    <cellStyle name="Normal 13 2_20140201LLAFTaure" xfId="386"/>
    <cellStyle name="Normal 13 3" xfId="387"/>
    <cellStyle name="Normal 13 3 2" xfId="388"/>
    <cellStyle name="Normal 13 3 2 2" xfId="389"/>
    <cellStyle name="Normal 13 3 3" xfId="390"/>
    <cellStyle name="Normal 13 3 4" xfId="391"/>
    <cellStyle name="Normal 13 3 5" xfId="392"/>
    <cellStyle name="Normal 13 3_DALYVIAI" xfId="393"/>
    <cellStyle name="Normal 13 4" xfId="394"/>
    <cellStyle name="Normal 13 5" xfId="395"/>
    <cellStyle name="Normal 13 6" xfId="396"/>
    <cellStyle name="Normal 13_100 M" xfId="397"/>
    <cellStyle name="Normal 14" xfId="398"/>
    <cellStyle name="Normal 14 10" xfId="399"/>
    <cellStyle name="Normal 14 11" xfId="400"/>
    <cellStyle name="Normal 14 2" xfId="401"/>
    <cellStyle name="Normal 14 2 2" xfId="402"/>
    <cellStyle name="Normal 14 2 2 2" xfId="403"/>
    <cellStyle name="Normal 14 2 2 3" xfId="404"/>
    <cellStyle name="Normal 14 2 2 4" xfId="405"/>
    <cellStyle name="Normal 14 2 2_4x200 M" xfId="406"/>
    <cellStyle name="Normal 14 2 3" xfId="407"/>
    <cellStyle name="Normal 14 2 4" xfId="408"/>
    <cellStyle name="Normal 14 2 5" xfId="409"/>
    <cellStyle name="Normal 14 2_DALYVIAI" xfId="410"/>
    <cellStyle name="Normal 14 3" xfId="411"/>
    <cellStyle name="Normal 14 3 2" xfId="412"/>
    <cellStyle name="Normal 14 3 3" xfId="413"/>
    <cellStyle name="Normal 14 3 4" xfId="414"/>
    <cellStyle name="Normal 14 3_DALYVIAI" xfId="415"/>
    <cellStyle name="Normal 14 4" xfId="416"/>
    <cellStyle name="Normal 14 5" xfId="417"/>
    <cellStyle name="Normal 14 6" xfId="418"/>
    <cellStyle name="Normal 14 7" xfId="419"/>
    <cellStyle name="Normal 14 8" xfId="420"/>
    <cellStyle name="Normal 14 9" xfId="421"/>
    <cellStyle name="Normal 14_20140201LLAFTaure" xfId="422"/>
    <cellStyle name="Normal 15" xfId="423"/>
    <cellStyle name="Normal 15 10" xfId="424"/>
    <cellStyle name="Normal 15 2" xfId="425"/>
    <cellStyle name="Normal 15 2 2" xfId="426"/>
    <cellStyle name="Normal 15 2 3" xfId="427"/>
    <cellStyle name="Normal 15 2 4" xfId="428"/>
    <cellStyle name="Normal 15 2_4x200 M" xfId="429"/>
    <cellStyle name="Normal 15 3" xfId="430"/>
    <cellStyle name="Normal 15 4" xfId="431"/>
    <cellStyle name="Normal 15 4 2" xfId="432"/>
    <cellStyle name="Normal 15 4 3" xfId="433"/>
    <cellStyle name="Normal 15 4 4" xfId="434"/>
    <cellStyle name="Normal 15 4_DALYVIAI" xfId="435"/>
    <cellStyle name="Normal 15 5" xfId="436"/>
    <cellStyle name="Normal 15 6" xfId="437"/>
    <cellStyle name="Normal 15 7" xfId="438"/>
    <cellStyle name="Normal 15 8" xfId="439"/>
    <cellStyle name="Normal 15 9" xfId="440"/>
    <cellStyle name="Normal 15_20140201LLAFTaure" xfId="441"/>
    <cellStyle name="Normal 16" xfId="442"/>
    <cellStyle name="Normal 16 10" xfId="443"/>
    <cellStyle name="Normal 16 2" xfId="444"/>
    <cellStyle name="Normal 16 2 2" xfId="445"/>
    <cellStyle name="Normal 16 2 3" xfId="446"/>
    <cellStyle name="Normal 16 2 4" xfId="447"/>
    <cellStyle name="Normal 16 2_4x200 M" xfId="448"/>
    <cellStyle name="Normal 16 3" xfId="449"/>
    <cellStyle name="Normal 16 4" xfId="450"/>
    <cellStyle name="Normal 16 5" xfId="451"/>
    <cellStyle name="Normal 16 6" xfId="452"/>
    <cellStyle name="Normal 16 7" xfId="453"/>
    <cellStyle name="Normal 16 8" xfId="454"/>
    <cellStyle name="Normal 16 9" xfId="455"/>
    <cellStyle name="Normal 16_20140201LLAFTaure" xfId="456"/>
    <cellStyle name="Normal 17" xfId="457"/>
    <cellStyle name="Normal 17 10" xfId="458"/>
    <cellStyle name="Normal 17 2" xfId="459"/>
    <cellStyle name="Normal 17 2 2" xfId="460"/>
    <cellStyle name="Normal 17 2 3" xfId="461"/>
    <cellStyle name="Normal 17 2 4" xfId="462"/>
    <cellStyle name="Normal 17 2_4x200 M" xfId="463"/>
    <cellStyle name="Normal 17 3" xfId="464"/>
    <cellStyle name="Normal 17 4" xfId="465"/>
    <cellStyle name="Normal 17 4 2" xfId="466"/>
    <cellStyle name="Normal 17 4 3" xfId="467"/>
    <cellStyle name="Normal 17 4 4" xfId="468"/>
    <cellStyle name="Normal 17 4_DALYVIAI" xfId="469"/>
    <cellStyle name="Normal 17 5" xfId="470"/>
    <cellStyle name="Normal 17 6" xfId="471"/>
    <cellStyle name="Normal 17 7" xfId="472"/>
    <cellStyle name="Normal 17 8" xfId="473"/>
    <cellStyle name="Normal 17 9" xfId="474"/>
    <cellStyle name="Normal 17_20140201LLAFTaure" xfId="475"/>
    <cellStyle name="Normal 18" xfId="476"/>
    <cellStyle name="Normal 18 10" xfId="477"/>
    <cellStyle name="Normal 18 2" xfId="478"/>
    <cellStyle name="Normal 18 2 2" xfId="479"/>
    <cellStyle name="Normal 18 2 2 2" xfId="480"/>
    <cellStyle name="Normal 18 2 2 3" xfId="481"/>
    <cellStyle name="Normal 18 2 2 4" xfId="482"/>
    <cellStyle name="Normal 18 2 2_4x200 M" xfId="483"/>
    <cellStyle name="Normal 18 2 3" xfId="484"/>
    <cellStyle name="Normal 18 2 4" xfId="485"/>
    <cellStyle name="Normal 18 2 5" xfId="486"/>
    <cellStyle name="Normal 18 2_DALYVIAI" xfId="487"/>
    <cellStyle name="Normal 18 3" xfId="488"/>
    <cellStyle name="Normal 18 3 2" xfId="489"/>
    <cellStyle name="Normal 18 3 3" xfId="490"/>
    <cellStyle name="Normal 18 3 4" xfId="491"/>
    <cellStyle name="Normal 18 3_DALYVIAI" xfId="492"/>
    <cellStyle name="Normal 18 4" xfId="493"/>
    <cellStyle name="Normal 18 5" xfId="494"/>
    <cellStyle name="Normal 18 6" xfId="495"/>
    <cellStyle name="Normal 18 7" xfId="496"/>
    <cellStyle name="Normal 18 8" xfId="497"/>
    <cellStyle name="Normal 18 9" xfId="498"/>
    <cellStyle name="Normal 18_20140201LLAFTaure" xfId="499"/>
    <cellStyle name="Normal 19" xfId="500"/>
    <cellStyle name="Normal 19 10" xfId="501"/>
    <cellStyle name="Normal 19 2" xfId="502"/>
    <cellStyle name="Normal 19 2 2" xfId="503"/>
    <cellStyle name="Normal 19 2 2 2" xfId="504"/>
    <cellStyle name="Normal 19 2 2 3" xfId="505"/>
    <cellStyle name="Normal 19 2 2 4" xfId="506"/>
    <cellStyle name="Normal 19 2 2_4x200 M" xfId="507"/>
    <cellStyle name="Normal 19 2 3" xfId="508"/>
    <cellStyle name="Normal 19 2 4" xfId="509"/>
    <cellStyle name="Normal 19 2 5" xfId="510"/>
    <cellStyle name="Normal 19 2_DALYVIAI" xfId="511"/>
    <cellStyle name="Normal 19 3" xfId="512"/>
    <cellStyle name="Normal 19 3 2" xfId="513"/>
    <cellStyle name="Normal 19 3 3" xfId="514"/>
    <cellStyle name="Normal 19 3 4" xfId="515"/>
    <cellStyle name="Normal 19 3_DALYVIAI" xfId="516"/>
    <cellStyle name="Normal 19 4" xfId="517"/>
    <cellStyle name="Normal 19 5" xfId="518"/>
    <cellStyle name="Normal 19 6" xfId="519"/>
    <cellStyle name="Normal 19 7" xfId="520"/>
    <cellStyle name="Normal 19 8" xfId="521"/>
    <cellStyle name="Normal 19 9" xfId="522"/>
    <cellStyle name="Normal 19_20140201LLAFTaure" xfId="523"/>
    <cellStyle name="Normal 2" xfId="524"/>
    <cellStyle name="Normal 2 10" xfId="525"/>
    <cellStyle name="Normal 2 10 2" xfId="526"/>
    <cellStyle name="Normal 2 11" xfId="527"/>
    <cellStyle name="Normal 2 11 2" xfId="528"/>
    <cellStyle name="Normal 2 12" xfId="529"/>
    <cellStyle name="Normal 2 12 2" xfId="530"/>
    <cellStyle name="Normal 2 13" xfId="531"/>
    <cellStyle name="Normal 2 13 2" xfId="532"/>
    <cellStyle name="Normal 2 14" xfId="533"/>
    <cellStyle name="Normal 2 14 2" xfId="534"/>
    <cellStyle name="Normal 2 15" xfId="535"/>
    <cellStyle name="Normal 2 15 2" xfId="536"/>
    <cellStyle name="Normal 2 16" xfId="537"/>
    <cellStyle name="Normal 2 17" xfId="538"/>
    <cellStyle name="Normal 2 18" xfId="539"/>
    <cellStyle name="Normal 2 19" xfId="540"/>
    <cellStyle name="Normal 2 2" xfId="541"/>
    <cellStyle name="Normal 2 2 10" xfId="542"/>
    <cellStyle name="Normal 2 2 10 2" xfId="543"/>
    <cellStyle name="Normal 2 2 10 3" xfId="544"/>
    <cellStyle name="Normal 2 2 10 4" xfId="545"/>
    <cellStyle name="Normal 2 2 10_4x200 V" xfId="546"/>
    <cellStyle name="Normal 2 2 11" xfId="547"/>
    <cellStyle name="Normal 2 2 12" xfId="548"/>
    <cellStyle name="Normal 2 2 13" xfId="549"/>
    <cellStyle name="Normal 2 2 13 2" xfId="550"/>
    <cellStyle name="Normal 2 2 14" xfId="551"/>
    <cellStyle name="Normal 2 2 15" xfId="552"/>
    <cellStyle name="Normal 2 2 16" xfId="553"/>
    <cellStyle name="Normal 2 2 17" xfId="554"/>
    <cellStyle name="Normal 2 2 18" xfId="555"/>
    <cellStyle name="Normal 2 2 19" xfId="556"/>
    <cellStyle name="Normal 2 2 2" xfId="557"/>
    <cellStyle name="Normal 2 2 2 10" xfId="558"/>
    <cellStyle name="Normal 2 2 2 2" xfId="559"/>
    <cellStyle name="Normal 2 2 2 2 2" xfId="560"/>
    <cellStyle name="Normal 2 2 2 2 3" xfId="561"/>
    <cellStyle name="Normal 2 2 2 2 4" xfId="562"/>
    <cellStyle name="Normal 2 2 2 2 5" xfId="563"/>
    <cellStyle name="Normal 2 2 2 2 5 2" xfId="564"/>
    <cellStyle name="Normal 2 2 2 2 5 2 2" xfId="565"/>
    <cellStyle name="Normal 2 2 2 2 5 3" xfId="566"/>
    <cellStyle name="Normal 2 2 2 2 5 3 2" xfId="567"/>
    <cellStyle name="Normal 2 2 2 2 5 4" xfId="568"/>
    <cellStyle name="Normal 2 2 2 2 5_4x200 V" xfId="569"/>
    <cellStyle name="Normal 2 2 2 2_4x200 V" xfId="570"/>
    <cellStyle name="Normal 2 2 2 3" xfId="571"/>
    <cellStyle name="Normal 2 2 2 4" xfId="572"/>
    <cellStyle name="Normal 2 2 2 4 2" xfId="573"/>
    <cellStyle name="Normal 2 2 2 4 3" xfId="574"/>
    <cellStyle name="Normal 2 2 2 4 4" xfId="575"/>
    <cellStyle name="Normal 2 2 2 4_4x200 M" xfId="576"/>
    <cellStyle name="Normal 2 2 2 5" xfId="577"/>
    <cellStyle name="Normal 2 2 2 6" xfId="578"/>
    <cellStyle name="Normal 2 2 2 7" xfId="579"/>
    <cellStyle name="Normal 2 2 2 8" xfId="580"/>
    <cellStyle name="Normal 2 2 2 9" xfId="581"/>
    <cellStyle name="Normal 2 2 2_4x200 V" xfId="582"/>
    <cellStyle name="Normal 2 2 20" xfId="583"/>
    <cellStyle name="Normal 2 2 21" xfId="584"/>
    <cellStyle name="Normal 2 2 22" xfId="585"/>
    <cellStyle name="Normal 2 2 23" xfId="586"/>
    <cellStyle name="Normal 2 2 24" xfId="587"/>
    <cellStyle name="Normal 2 2 25" xfId="588"/>
    <cellStyle name="Normal 2 2 26" xfId="589"/>
    <cellStyle name="Normal 2 2 27" xfId="590"/>
    <cellStyle name="Normal 2 2 28" xfId="591"/>
    <cellStyle name="Normal 2 2 29" xfId="592"/>
    <cellStyle name="Normal 2 2 3" xfId="593"/>
    <cellStyle name="Normal 2 2 3 10" xfId="594"/>
    <cellStyle name="Normal 2 2 3 11" xfId="595"/>
    <cellStyle name="Normal 2 2 3 12" xfId="596"/>
    <cellStyle name="Normal 2 2 3 2" xfId="597"/>
    <cellStyle name="Normal 2 2 3 2 10" xfId="598"/>
    <cellStyle name="Normal 2 2 3 2 2" xfId="599"/>
    <cellStyle name="Normal 2 2 3 2 2 2" xfId="600"/>
    <cellStyle name="Normal 2 2 3 2 2 2 2" xfId="601"/>
    <cellStyle name="Normal 2 2 3 2 2 2 3" xfId="602"/>
    <cellStyle name="Normal 2 2 3 2 2 2 4" xfId="603"/>
    <cellStyle name="Normal 2 2 3 2 2 2_4x200 M" xfId="604"/>
    <cellStyle name="Normal 2 2 3 2 2 3" xfId="605"/>
    <cellStyle name="Normal 2 2 3 2 2 3 2" xfId="606"/>
    <cellStyle name="Normal 2 2 3 2 2 3 3" xfId="607"/>
    <cellStyle name="Normal 2 2 3 2 2 3 4" xfId="608"/>
    <cellStyle name="Normal 2 2 3 2 2 3_4x200 M" xfId="609"/>
    <cellStyle name="Normal 2 2 3 2 2 4" xfId="610"/>
    <cellStyle name="Normal 2 2 3 2 2 4 2" xfId="611"/>
    <cellStyle name="Normal 2 2 3 2 2 4 3" xfId="612"/>
    <cellStyle name="Normal 2 2 3 2 2 4 4" xfId="613"/>
    <cellStyle name="Normal 2 2 3 2 2 4_4x200 M" xfId="614"/>
    <cellStyle name="Normal 2 2 3 2 2 5" xfId="615"/>
    <cellStyle name="Normal 2 2 3 2 2 5 2" xfId="616"/>
    <cellStyle name="Normal 2 2 3 2 2 5 3" xfId="617"/>
    <cellStyle name="Normal 2 2 3 2 2 5 4" xfId="618"/>
    <cellStyle name="Normal 2 2 3 2 2 5_4x200 M" xfId="619"/>
    <cellStyle name="Normal 2 2 3 2 2 6" xfId="620"/>
    <cellStyle name="Normal 2 2 3 2 2 7" xfId="621"/>
    <cellStyle name="Normal 2 2 3 2 2 8" xfId="622"/>
    <cellStyle name="Normal 2 2 3 2 2_4x200 M" xfId="623"/>
    <cellStyle name="Normal 2 2 3 2 3" xfId="624"/>
    <cellStyle name="Normal 2 2 3 2 4" xfId="625"/>
    <cellStyle name="Normal 2 2 3 2 5" xfId="626"/>
    <cellStyle name="Normal 2 2 3 2 6" xfId="627"/>
    <cellStyle name="Normal 2 2 3 2 7" xfId="628"/>
    <cellStyle name="Normal 2 2 3 2 8" xfId="629"/>
    <cellStyle name="Normal 2 2 3 2 9" xfId="630"/>
    <cellStyle name="Normal 2 2 3 2_4x200 M" xfId="631"/>
    <cellStyle name="Normal 2 2 3 3" xfId="632"/>
    <cellStyle name="Normal 2 2 3 3 10" xfId="633"/>
    <cellStyle name="Normal 2 2 3 3 2" xfId="634"/>
    <cellStyle name="Normal 2 2 3 3 2 2" xfId="635"/>
    <cellStyle name="Normal 2 2 3 3 2 3" xfId="636"/>
    <cellStyle name="Normal 2 2 3 3 2 4" xfId="637"/>
    <cellStyle name="Normal 2 2 3 3 2_4x200 M" xfId="638"/>
    <cellStyle name="Normal 2 2 3 3 3" xfId="639"/>
    <cellStyle name="Normal 2 2 3 3 3 2" xfId="640"/>
    <cellStyle name="Normal 2 2 3 3 3 3" xfId="641"/>
    <cellStyle name="Normal 2 2 3 3 3 4" xfId="642"/>
    <cellStyle name="Normal 2 2 3 3 3_4x200 M" xfId="643"/>
    <cellStyle name="Normal 2 2 3 3 4" xfId="644"/>
    <cellStyle name="Normal 2 2 3 3 5" xfId="645"/>
    <cellStyle name="Normal 2 2 3 3 6" xfId="646"/>
    <cellStyle name="Normal 2 2 3 3 7" xfId="647"/>
    <cellStyle name="Normal 2 2 3 3 8" xfId="648"/>
    <cellStyle name="Normal 2 2 3 3 9" xfId="649"/>
    <cellStyle name="Normal 2 2 3 3_4x200 M" xfId="650"/>
    <cellStyle name="Normal 2 2 3 4" xfId="651"/>
    <cellStyle name="Normal 2 2 3 4 10" xfId="652"/>
    <cellStyle name="Normal 2 2 3 4 2" xfId="653"/>
    <cellStyle name="Normal 2 2 3 4 2 2" xfId="654"/>
    <cellStyle name="Normal 2 2 3 4 2 2 2" xfId="655"/>
    <cellStyle name="Normal 2 2 3 4 2 2 3" xfId="656"/>
    <cellStyle name="Normal 2 2 3 4 2 2 4" xfId="657"/>
    <cellStyle name="Normal 2 2 3 4 2 2_4x200 M" xfId="658"/>
    <cellStyle name="Normal 2 2 3 4 2 3" xfId="659"/>
    <cellStyle name="Normal 2 2 3 4 2 3 2" xfId="660"/>
    <cellStyle name="Normal 2 2 3 4 2 3 3" xfId="661"/>
    <cellStyle name="Normal 2 2 3 4 2 3 4" xfId="662"/>
    <cellStyle name="Normal 2 2 3 4 2 3_4x200 M" xfId="663"/>
    <cellStyle name="Normal 2 2 3 4 2 4" xfId="664"/>
    <cellStyle name="Normal 2 2 3 4 2 5" xfId="665"/>
    <cellStyle name="Normal 2 2 3 4 2 6" xfId="666"/>
    <cellStyle name="Normal 2 2 3 4 2_4x200 M" xfId="667"/>
    <cellStyle name="Normal 2 2 3 4 3" xfId="668"/>
    <cellStyle name="Normal 2 2 3 4 4" xfId="669"/>
    <cellStyle name="Normal 2 2 3 4 5" xfId="670"/>
    <cellStyle name="Normal 2 2 3 4 6" xfId="671"/>
    <cellStyle name="Normal 2 2 3 4 7" xfId="672"/>
    <cellStyle name="Normal 2 2 3 4 8" xfId="673"/>
    <cellStyle name="Normal 2 2 3 4 9" xfId="674"/>
    <cellStyle name="Normal 2 2 3 4_4x200 M" xfId="675"/>
    <cellStyle name="Normal 2 2 3 5" xfId="676"/>
    <cellStyle name="Normal 2 2 3 5 2" xfId="677"/>
    <cellStyle name="Normal 2 2 3 5 2 2" xfId="678"/>
    <cellStyle name="Normal 2 2 3 5 2 3" xfId="679"/>
    <cellStyle name="Normal 2 2 3 5 2 4" xfId="680"/>
    <cellStyle name="Normal 2 2 3 5 2_4x200 M" xfId="681"/>
    <cellStyle name="Normal 2 2 3 5 3" xfId="682"/>
    <cellStyle name="Normal 2 2 3 5 3 2" xfId="683"/>
    <cellStyle name="Normal 2 2 3 5 3 3" xfId="684"/>
    <cellStyle name="Normal 2 2 3 5 3 4" xfId="685"/>
    <cellStyle name="Normal 2 2 3 5 3_4x200 M" xfId="686"/>
    <cellStyle name="Normal 2 2 3 5 4" xfId="687"/>
    <cellStyle name="Normal 2 2 3 5 4 2" xfId="688"/>
    <cellStyle name="Normal 2 2 3 5 4 3" xfId="689"/>
    <cellStyle name="Normal 2 2 3 5 4 4" xfId="690"/>
    <cellStyle name="Normal 2 2 3 5 4_4x200 M" xfId="691"/>
    <cellStyle name="Normal 2 2 3 5 5" xfId="692"/>
    <cellStyle name="Normal 2 2 3 5 5 2" xfId="693"/>
    <cellStyle name="Normal 2 2 3 5 5 3" xfId="694"/>
    <cellStyle name="Normal 2 2 3 5 5 4" xfId="695"/>
    <cellStyle name="Normal 2 2 3 5 5_4x200 M" xfId="696"/>
    <cellStyle name="Normal 2 2 3 5 6" xfId="697"/>
    <cellStyle name="Normal 2 2 3 5 7" xfId="698"/>
    <cellStyle name="Normal 2 2 3 5 8" xfId="699"/>
    <cellStyle name="Normal 2 2 3 5_4x200 M" xfId="700"/>
    <cellStyle name="Normal 2 2 3 6" xfId="701"/>
    <cellStyle name="Normal 2 2 3 6 10" xfId="702"/>
    <cellStyle name="Normal 2 2 3 6 11" xfId="703"/>
    <cellStyle name="Normal 2 2 3 6 12" xfId="704"/>
    <cellStyle name="Normal 2 2 3 6 13" xfId="705"/>
    <cellStyle name="Normal 2 2 3 6 2" xfId="706"/>
    <cellStyle name="Normal 2 2 3 6 2 2" xfId="707"/>
    <cellStyle name="Normal 2 2 3 6 2 2 2" xfId="708"/>
    <cellStyle name="Normal 2 2 3 6 2 2_7kove" xfId="709"/>
    <cellStyle name="Normal 2 2 3 6 2_4x200 M" xfId="710"/>
    <cellStyle name="Normal 2 2 3 6 3" xfId="711"/>
    <cellStyle name="Normal 2 2 3 6 3 2" xfId="712"/>
    <cellStyle name="Normal 2 2 3 6 3 2 10" xfId="713"/>
    <cellStyle name="Normal 2 2 3 6 3 2 11" xfId="714"/>
    <cellStyle name="Normal 2 2 3 6 3 2 2" xfId="715"/>
    <cellStyle name="Normal 2 2 3 6 3 2 3" xfId="716"/>
    <cellStyle name="Normal 2 2 3 6 3 2 4" xfId="717"/>
    <cellStyle name="Normal 2 2 3 6 3 2 5" xfId="718"/>
    <cellStyle name="Normal 2 2 3 6 3 2 6" xfId="719"/>
    <cellStyle name="Normal 2 2 3 6 3 2 7" xfId="720"/>
    <cellStyle name="Normal 2 2 3 6 3 2 8" xfId="721"/>
    <cellStyle name="Normal 2 2 3 6 3 2 9" xfId="722"/>
    <cellStyle name="Normal 2 2 3 6 3 2_Copy of rezultatai" xfId="723"/>
    <cellStyle name="Normal 2 2 3 6 3 3" xfId="724"/>
    <cellStyle name="Normal 2 2 3 6 3 4" xfId="725"/>
    <cellStyle name="Normal 2 2 3 6 3_4x200 M" xfId="726"/>
    <cellStyle name="Normal 2 2 3 6 4" xfId="727"/>
    <cellStyle name="Normal 2 2 3 6 5" xfId="728"/>
    <cellStyle name="Normal 2 2 3 6 6" xfId="729"/>
    <cellStyle name="Normal 2 2 3 6 7" xfId="730"/>
    <cellStyle name="Normal 2 2 3 6 8" xfId="731"/>
    <cellStyle name="Normal 2 2 3 6 9" xfId="732"/>
    <cellStyle name="Normal 2 2 3 6_4x200 M" xfId="733"/>
    <cellStyle name="Normal 2 2 3 7" xfId="734"/>
    <cellStyle name="Normal 2 2 3 8" xfId="735"/>
    <cellStyle name="Normal 2 2 3 9" xfId="736"/>
    <cellStyle name="Normal 2 2 3_4x200 M" xfId="737"/>
    <cellStyle name="Normal 2 2 30" xfId="738"/>
    <cellStyle name="Normal 2 2 31" xfId="739"/>
    <cellStyle name="Normal 2 2 32" xfId="740"/>
    <cellStyle name="Normal 2 2 33" xfId="741"/>
    <cellStyle name="Normal 2 2 34" xfId="742"/>
    <cellStyle name="Normal 2 2 35" xfId="743"/>
    <cellStyle name="Normal 2 2 36" xfId="744"/>
    <cellStyle name="Normal 2 2 37" xfId="745"/>
    <cellStyle name="Normal 2 2 38" xfId="746"/>
    <cellStyle name="Normal 2 2 4" xfId="747"/>
    <cellStyle name="Normal 2 2 4 2" xfId="748"/>
    <cellStyle name="Normal 2 2 4 2 2" xfId="749"/>
    <cellStyle name="Normal 2 2 4 2 3" xfId="750"/>
    <cellStyle name="Normal 2 2 4 2 4" xfId="751"/>
    <cellStyle name="Normal 2 2 4 2 5" xfId="752"/>
    <cellStyle name="Normal 2 2 4 2_4x200 M" xfId="753"/>
    <cellStyle name="Normal 2 2 4 3" xfId="754"/>
    <cellStyle name="Normal 2 2 4 4" xfId="755"/>
    <cellStyle name="Normal 2 2 4 5" xfId="756"/>
    <cellStyle name="Normal 2 2 4 6" xfId="757"/>
    <cellStyle name="Normal 2 2 4 7" xfId="758"/>
    <cellStyle name="Normal 2 2 4_4x200 M" xfId="759"/>
    <cellStyle name="Normal 2 2 5" xfId="760"/>
    <cellStyle name="Normal 2 2 5 10" xfId="761"/>
    <cellStyle name="Normal 2 2 5 2" xfId="762"/>
    <cellStyle name="Normal 2 2 5 2 2" xfId="763"/>
    <cellStyle name="Normal 2 2 5 2 2 2" xfId="764"/>
    <cellStyle name="Normal 2 2 5 2 2 3" xfId="765"/>
    <cellStyle name="Normal 2 2 5 2 2 4" xfId="766"/>
    <cellStyle name="Normal 2 2 5 2 2_4x200 M" xfId="767"/>
    <cellStyle name="Normal 2 2 5 2 3" xfId="768"/>
    <cellStyle name="Normal 2 2 5 2 3 2" xfId="769"/>
    <cellStyle name="Normal 2 2 5 2 3 3" xfId="770"/>
    <cellStyle name="Normal 2 2 5 2 3 4" xfId="771"/>
    <cellStyle name="Normal 2 2 5 2 3_4x200 M" xfId="772"/>
    <cellStyle name="Normal 2 2 5 2 4" xfId="773"/>
    <cellStyle name="Normal 2 2 5 2 5" xfId="774"/>
    <cellStyle name="Normal 2 2 5 2 6" xfId="775"/>
    <cellStyle name="Normal 2 2 5 2_4x200 M" xfId="776"/>
    <cellStyle name="Normal 2 2 5 3" xfId="777"/>
    <cellStyle name="Normal 2 2 5 4" xfId="778"/>
    <cellStyle name="Normal 2 2 5 5" xfId="779"/>
    <cellStyle name="Normal 2 2 5 6" xfId="780"/>
    <cellStyle name="Normal 2 2 5 7" xfId="781"/>
    <cellStyle name="Normal 2 2 5 8" xfId="782"/>
    <cellStyle name="Normal 2 2 5 9" xfId="783"/>
    <cellStyle name="Normal 2 2 5_4x200 M" xfId="784"/>
    <cellStyle name="Normal 2 2 6" xfId="785"/>
    <cellStyle name="Normal 2 2 6 2" xfId="786"/>
    <cellStyle name="Normal 2 2 6 3" xfId="787"/>
    <cellStyle name="Normal 2 2 6 4" xfId="788"/>
    <cellStyle name="Normal 2 2 6 5" xfId="789"/>
    <cellStyle name="Normal 2 2 6_4x200 M" xfId="790"/>
    <cellStyle name="Normal 2 2 7" xfId="791"/>
    <cellStyle name="Normal 2 2 7 2" xfId="792"/>
    <cellStyle name="Normal 2 2 7 3" xfId="793"/>
    <cellStyle name="Normal 2 2 7 4" xfId="794"/>
    <cellStyle name="Normal 2 2 7_4x200 M" xfId="795"/>
    <cellStyle name="Normal 2 2 8" xfId="796"/>
    <cellStyle name="Normal 2 2 8 2" xfId="797"/>
    <cellStyle name="Normal 2 2 8 3" xfId="798"/>
    <cellStyle name="Normal 2 2 8 4" xfId="799"/>
    <cellStyle name="Normal 2 2 8_4x200 M" xfId="800"/>
    <cellStyle name="Normal 2 2 9" xfId="801"/>
    <cellStyle name="Normal 2 2_20140201LLAFTaure" xfId="802"/>
    <cellStyle name="Normal 2 20" xfId="803"/>
    <cellStyle name="Normal 2 21" xfId="804"/>
    <cellStyle name="Normal 2 22" xfId="805"/>
    <cellStyle name="Normal 2 23" xfId="806"/>
    <cellStyle name="Normal 2 24" xfId="807"/>
    <cellStyle name="Normal 2 25" xfId="808"/>
    <cellStyle name="Normal 2 25 2" xfId="809"/>
    <cellStyle name="Normal 2 26" xfId="810"/>
    <cellStyle name="Normal 2 27" xfId="811"/>
    <cellStyle name="Normal 2 28" xfId="812"/>
    <cellStyle name="Normal 2 29" xfId="813"/>
    <cellStyle name="Normal 2 3" xfId="814"/>
    <cellStyle name="Normal 2 3 2" xfId="815"/>
    <cellStyle name="Normal 2 3 2 2" xfId="816"/>
    <cellStyle name="Normal 2 3 3" xfId="817"/>
    <cellStyle name="Normal 2 3_20140201LLAFTaure" xfId="818"/>
    <cellStyle name="Normal 2 4" xfId="819"/>
    <cellStyle name="Normal 2 4 10" xfId="820"/>
    <cellStyle name="Normal 2 4 2" xfId="821"/>
    <cellStyle name="Normal 2 4 2 2" xfId="822"/>
    <cellStyle name="Normal 2 4 3" xfId="823"/>
    <cellStyle name="Normal 2 4 3 2" xfId="824"/>
    <cellStyle name="Normal 2 4 3 3" xfId="825"/>
    <cellStyle name="Normal 2 4 3 4" xfId="826"/>
    <cellStyle name="Normal 2 4 3_4x200 V" xfId="827"/>
    <cellStyle name="Normal 2 4 4" xfId="828"/>
    <cellStyle name="Normal 2 4 5" xfId="829"/>
    <cellStyle name="Normal 2 4 6" xfId="830"/>
    <cellStyle name="Normal 2 4 7" xfId="831"/>
    <cellStyle name="Normal 2 4 8" xfId="832"/>
    <cellStyle name="Normal 2 4 9" xfId="833"/>
    <cellStyle name="Normal 2 4_20140201LLAFTaure" xfId="834"/>
    <cellStyle name="Normal 2 5" xfId="835"/>
    <cellStyle name="Normal 2 5 2" xfId="836"/>
    <cellStyle name="Normal 2 5_20140201LLAFTaure" xfId="837"/>
    <cellStyle name="Normal 2 6" xfId="838"/>
    <cellStyle name="Normal 2 6 2" xfId="839"/>
    <cellStyle name="Normal 2 7" xfId="840"/>
    <cellStyle name="Normal 2 7 2" xfId="841"/>
    <cellStyle name="Normal 2 7 3" xfId="842"/>
    <cellStyle name="Normal 2 7 4" xfId="843"/>
    <cellStyle name="Normal 2 7_DALYVIAI" xfId="844"/>
    <cellStyle name="Normal 2 8" xfId="845"/>
    <cellStyle name="Normal 2 9" xfId="846"/>
    <cellStyle name="Normal 2_06-22-23 LJcP" xfId="847"/>
    <cellStyle name="Normal 20" xfId="848"/>
    <cellStyle name="Normal 20 10" xfId="849"/>
    <cellStyle name="Normal 20 2" xfId="850"/>
    <cellStyle name="Normal 20 2 2" xfId="851"/>
    <cellStyle name="Normal 20 2 2 2" xfId="852"/>
    <cellStyle name="Normal 20 2 2 3" xfId="853"/>
    <cellStyle name="Normal 20 2 2 4" xfId="854"/>
    <cellStyle name="Normal 20 2 2_4x200 M" xfId="855"/>
    <cellStyle name="Normal 20 2 3" xfId="856"/>
    <cellStyle name="Normal 20 2 4" xfId="857"/>
    <cellStyle name="Normal 20 2 5" xfId="858"/>
    <cellStyle name="Normal 20 2_DALYVIAI" xfId="859"/>
    <cellStyle name="Normal 20 3" xfId="860"/>
    <cellStyle name="Normal 20 3 2" xfId="861"/>
    <cellStyle name="Normal 20 3 3" xfId="862"/>
    <cellStyle name="Normal 20 3 4" xfId="863"/>
    <cellStyle name="Normal 20 3_DALYVIAI" xfId="864"/>
    <cellStyle name="Normal 20 4" xfId="865"/>
    <cellStyle name="Normal 20 5" xfId="866"/>
    <cellStyle name="Normal 20 6" xfId="867"/>
    <cellStyle name="Normal 20 7" xfId="868"/>
    <cellStyle name="Normal 20 8" xfId="869"/>
    <cellStyle name="Normal 20 9" xfId="870"/>
    <cellStyle name="Normal 20_20140201LLAFTaure" xfId="871"/>
    <cellStyle name="Normal 21" xfId="872"/>
    <cellStyle name="Normal 21 2" xfId="873"/>
    <cellStyle name="Normal 21 2 2" xfId="874"/>
    <cellStyle name="Normal 21 2 2 2" xfId="875"/>
    <cellStyle name="Normal 21 2 2 3" xfId="876"/>
    <cellStyle name="Normal 21 2 2 4" xfId="877"/>
    <cellStyle name="Normal 21 2 2_4x200 V" xfId="878"/>
    <cellStyle name="Normal 21 2 3" xfId="879"/>
    <cellStyle name="Normal 21 2 4" xfId="880"/>
    <cellStyle name="Normal 21 2 5" xfId="881"/>
    <cellStyle name="Normal 21 2_DALYVIAI" xfId="882"/>
    <cellStyle name="Normal 21 3" xfId="883"/>
    <cellStyle name="Normal 21 3 2" xfId="884"/>
    <cellStyle name="Normal 21 3 3" xfId="885"/>
    <cellStyle name="Normal 21 3 4" xfId="886"/>
    <cellStyle name="Normal 21 3_DALYVIAI" xfId="887"/>
    <cellStyle name="Normal 21 4" xfId="888"/>
    <cellStyle name="Normal 21 5" xfId="889"/>
    <cellStyle name="Normal 21 6" xfId="890"/>
    <cellStyle name="Normal 21_4x200 V" xfId="891"/>
    <cellStyle name="Normal 22" xfId="892"/>
    <cellStyle name="Normal 22 10" xfId="893"/>
    <cellStyle name="Normal 22 2" xfId="894"/>
    <cellStyle name="Normal 22 2 2" xfId="895"/>
    <cellStyle name="Normal 22 2 2 2" xfId="896"/>
    <cellStyle name="Normal 22 2 2 3" xfId="897"/>
    <cellStyle name="Normal 22 2 2 4" xfId="898"/>
    <cellStyle name="Normal 22 2 2_4x200 M" xfId="899"/>
    <cellStyle name="Normal 22 2 3" xfId="900"/>
    <cellStyle name="Normal 22 2 4" xfId="901"/>
    <cellStyle name="Normal 22 2 5" xfId="902"/>
    <cellStyle name="Normal 22 2_DALYVIAI" xfId="903"/>
    <cellStyle name="Normal 22 3" xfId="904"/>
    <cellStyle name="Normal 22 3 2" xfId="905"/>
    <cellStyle name="Normal 22 3 3" xfId="906"/>
    <cellStyle name="Normal 22 3 4" xfId="907"/>
    <cellStyle name="Normal 22 3_DALYVIAI" xfId="908"/>
    <cellStyle name="Normal 22 4" xfId="909"/>
    <cellStyle name="Normal 22 5" xfId="910"/>
    <cellStyle name="Normal 22 6" xfId="911"/>
    <cellStyle name="Normal 22 7" xfId="912"/>
    <cellStyle name="Normal 22 8" xfId="913"/>
    <cellStyle name="Normal 22 9" xfId="914"/>
    <cellStyle name="Normal 22_20140201LLAFTaure" xfId="915"/>
    <cellStyle name="Normal 23" xfId="916"/>
    <cellStyle name="Normal 23 2" xfId="917"/>
    <cellStyle name="Normal 23 2 2" xfId="918"/>
    <cellStyle name="Normal 23 3" xfId="919"/>
    <cellStyle name="Normal 23 4" xfId="920"/>
    <cellStyle name="Normal 23 5" xfId="921"/>
    <cellStyle name="Normal 23_20140201LLAFTaure" xfId="922"/>
    <cellStyle name="Normal 24" xfId="923"/>
    <cellStyle name="Normal 24 2" xfId="924"/>
    <cellStyle name="Normal 24 3" xfId="925"/>
    <cellStyle name="Normal 24 4" xfId="926"/>
    <cellStyle name="Normal 24 5" xfId="927"/>
    <cellStyle name="Normal 24 6" xfId="928"/>
    <cellStyle name="Normal 24_DALYVIAI" xfId="929"/>
    <cellStyle name="Normal 25" xfId="930"/>
    <cellStyle name="Normal 25 2" xfId="931"/>
    <cellStyle name="Normal 25 3" xfId="932"/>
    <cellStyle name="Normal 25 4" xfId="933"/>
    <cellStyle name="Normal 25 5" xfId="934"/>
    <cellStyle name="Normal 25_20140201LLAFTaure" xfId="935"/>
    <cellStyle name="Normal 26" xfId="936"/>
    <cellStyle name="Normal 26 2" xfId="937"/>
    <cellStyle name="Normal 26 3" xfId="938"/>
    <cellStyle name="Normal 26 4" xfId="939"/>
    <cellStyle name="Normal 26 5" xfId="940"/>
    <cellStyle name="Normal 26 6" xfId="941"/>
    <cellStyle name="Normal 26 7" xfId="942"/>
    <cellStyle name="Normal 26_20140201LLAFTaure" xfId="943"/>
    <cellStyle name="Normal 27" xfId="944"/>
    <cellStyle name="Normal 27 2" xfId="945"/>
    <cellStyle name="Normal 28" xfId="946"/>
    <cellStyle name="Normal 29" xfId="947"/>
    <cellStyle name="Normal 3" xfId="948"/>
    <cellStyle name="Normal 3 10" xfId="949"/>
    <cellStyle name="Normal 3 11" xfId="950"/>
    <cellStyle name="Normal 3 12" xfId="951"/>
    <cellStyle name="Normal 3 12 2" xfId="952"/>
    <cellStyle name="Normal 3 12 2 2" xfId="953"/>
    <cellStyle name="Normal 3 12 3" xfId="954"/>
    <cellStyle name="Normal 3 12 4" xfId="955"/>
    <cellStyle name="Normal 3 12_DALYVIAI" xfId="956"/>
    <cellStyle name="Normal 3 13" xfId="957"/>
    <cellStyle name="Normal 3 14" xfId="958"/>
    <cellStyle name="Normal 3 15" xfId="959"/>
    <cellStyle name="Normal 3 16" xfId="960"/>
    <cellStyle name="Normal 3 17" xfId="961"/>
    <cellStyle name="Normal 3 18" xfId="962"/>
    <cellStyle name="Normal 3 19" xfId="963"/>
    <cellStyle name="Normal 3 2" xfId="964"/>
    <cellStyle name="Normal 3 2 2" xfId="965"/>
    <cellStyle name="Normal 3 2 3" xfId="966"/>
    <cellStyle name="Normal 3 2 4" xfId="967"/>
    <cellStyle name="Normal 3 20" xfId="968"/>
    <cellStyle name="Normal 3 21" xfId="969"/>
    <cellStyle name="Normal 3 22" xfId="970"/>
    <cellStyle name="Normal 3 23" xfId="971"/>
    <cellStyle name="Normal 3 24" xfId="972"/>
    <cellStyle name="Normal 3 25" xfId="973"/>
    <cellStyle name="Normal 3 26" xfId="974"/>
    <cellStyle name="Normal 3 27" xfId="975"/>
    <cellStyle name="Normal 3 28" xfId="976"/>
    <cellStyle name="Normal 3 29" xfId="977"/>
    <cellStyle name="Normal 3 3" xfId="978"/>
    <cellStyle name="Normal 3 3 2" xfId="979"/>
    <cellStyle name="Normal 3 3 3" xfId="980"/>
    <cellStyle name="Normal 3 3 4" xfId="981"/>
    <cellStyle name="Normal 3 3_4x200 V" xfId="982"/>
    <cellStyle name="Normal 3 30" xfId="983"/>
    <cellStyle name="Normal 3 31" xfId="984"/>
    <cellStyle name="Normal 3 32" xfId="985"/>
    <cellStyle name="Normal 3 33" xfId="986"/>
    <cellStyle name="Normal 3 34" xfId="987"/>
    <cellStyle name="Normal 3 35" xfId="988"/>
    <cellStyle name="Normal 3 36" xfId="989"/>
    <cellStyle name="Normal 3 37" xfId="990"/>
    <cellStyle name="Normal 3 38" xfId="991"/>
    <cellStyle name="Normal 3 39" xfId="992"/>
    <cellStyle name="Normal 3 4" xfId="993"/>
    <cellStyle name="Normal 3 4 2" xfId="994"/>
    <cellStyle name="Normal 3 4 3" xfId="995"/>
    <cellStyle name="Normal 3 4_4x200 V" xfId="996"/>
    <cellStyle name="Normal 3 40" xfId="997"/>
    <cellStyle name="Normal 3 41" xfId="998"/>
    <cellStyle name="Normal 3 42" xfId="999"/>
    <cellStyle name="Normal 3 5" xfId="1000"/>
    <cellStyle name="Normal 3 5 2" xfId="1001"/>
    <cellStyle name="Normal 3 5 3" xfId="1002"/>
    <cellStyle name="Normal 3 5_4x200 V" xfId="1003"/>
    <cellStyle name="Normal 3 6" xfId="1004"/>
    <cellStyle name="Normal 3 6 2" xfId="1005"/>
    <cellStyle name="Normal 3 7" xfId="1006"/>
    <cellStyle name="Normal 3 8" xfId="1007"/>
    <cellStyle name="Normal 3 8 2" xfId="1008"/>
    <cellStyle name="Normal 3 8_4x200 V" xfId="1009"/>
    <cellStyle name="Normal 3 9" xfId="1010"/>
    <cellStyle name="Normal 3 9 2" xfId="1011"/>
    <cellStyle name="Normal 3 9_4x200 V" xfId="1012"/>
    <cellStyle name="Normal 3_100 M" xfId="1013"/>
    <cellStyle name="Normal 30" xfId="1014"/>
    <cellStyle name="Normal 31" xfId="1015"/>
    <cellStyle name="Normal 32" xfId="1016"/>
    <cellStyle name="Normal 32 2" xfId="1017"/>
    <cellStyle name="Normal 32 3" xfId="1018"/>
    <cellStyle name="Normal 33" xfId="1019"/>
    <cellStyle name="Normal 33 2" xfId="1020"/>
    <cellStyle name="Normal 33 3" xfId="1021"/>
    <cellStyle name="Normal 34" xfId="1022"/>
    <cellStyle name="Normal 34 2" xfId="1023"/>
    <cellStyle name="Normal 35" xfId="1024"/>
    <cellStyle name="Normal 36" xfId="1025"/>
    <cellStyle name="Normal 37" xfId="1026"/>
    <cellStyle name="Normal 37 2" xfId="1027"/>
    <cellStyle name="Normal 38" xfId="1028"/>
    <cellStyle name="Normal 39" xfId="1029"/>
    <cellStyle name="Normal 4" xfId="1030"/>
    <cellStyle name="Normal 4 10" xfId="1031"/>
    <cellStyle name="Normal 4 11" xfId="1032"/>
    <cellStyle name="Normal 4 11 2" xfId="1033"/>
    <cellStyle name="Normal 4 11 3" xfId="1034"/>
    <cellStyle name="Normal 4 11 4" xfId="1035"/>
    <cellStyle name="Normal 4 11_DALYVIAI" xfId="1036"/>
    <cellStyle name="Normal 4 12" xfId="1037"/>
    <cellStyle name="Normal 4 13" xfId="1038"/>
    <cellStyle name="Normal 4 14" xfId="1039"/>
    <cellStyle name="Normal 4 15" xfId="1040"/>
    <cellStyle name="Normal 4 16" xfId="1041"/>
    <cellStyle name="Normal 4 17" xfId="1042"/>
    <cellStyle name="Normal 4 18" xfId="1043"/>
    <cellStyle name="Normal 4 19" xfId="1044"/>
    <cellStyle name="Normal 4 2" xfId="1045"/>
    <cellStyle name="Normal 4 2 10" xfId="1046"/>
    <cellStyle name="Normal 4 2 11" xfId="1047"/>
    <cellStyle name="Normal 4 2 12" xfId="1048"/>
    <cellStyle name="Normal 4 2 2" xfId="1049"/>
    <cellStyle name="Normal 4 2 2 2" xfId="1050"/>
    <cellStyle name="Normal 4 2 2 3" xfId="1051"/>
    <cellStyle name="Normal 4 2 2 4" xfId="1052"/>
    <cellStyle name="Normal 4 2 2_4x200 M" xfId="1053"/>
    <cellStyle name="Normal 4 2 3" xfId="1054"/>
    <cellStyle name="Normal 4 2 3 2" xfId="1055"/>
    <cellStyle name="Normal 4 2 3 3" xfId="1056"/>
    <cellStyle name="Normal 4 2 3 4" xfId="1057"/>
    <cellStyle name="Normal 4 2 3_4x200 M" xfId="1058"/>
    <cellStyle name="Normal 4 2 4" xfId="1059"/>
    <cellStyle name="Normal 4 2 5" xfId="1060"/>
    <cellStyle name="Normal 4 2 6" xfId="1061"/>
    <cellStyle name="Normal 4 2 7" xfId="1062"/>
    <cellStyle name="Normal 4 2 8" xfId="1063"/>
    <cellStyle name="Normal 4 2 9" xfId="1064"/>
    <cellStyle name="Normal 4 2_20140201LLAFTaure" xfId="1065"/>
    <cellStyle name="Normal 4 20" xfId="1066"/>
    <cellStyle name="Normal 4 21" xfId="1067"/>
    <cellStyle name="Normal 4 22" xfId="1068"/>
    <cellStyle name="Normal 4 23" xfId="1069"/>
    <cellStyle name="Normal 4 24" xfId="1070"/>
    <cellStyle name="Normal 4 25" xfId="1071"/>
    <cellStyle name="Normal 4 26" xfId="1072"/>
    <cellStyle name="Normal 4 27" xfId="1073"/>
    <cellStyle name="Normal 4 28" xfId="1074"/>
    <cellStyle name="Normal 4 29" xfId="1075"/>
    <cellStyle name="Normal 4 3" xfId="1076"/>
    <cellStyle name="Normal 4 3 2" xfId="1077"/>
    <cellStyle name="Normal 4 3 3" xfId="1078"/>
    <cellStyle name="Normal 4 3 4" xfId="1079"/>
    <cellStyle name="Normal 4 3 5" xfId="1080"/>
    <cellStyle name="Normal 4 3_4x200 M" xfId="1081"/>
    <cellStyle name="Normal 4 30" xfId="1082"/>
    <cellStyle name="Normal 4 31" xfId="1083"/>
    <cellStyle name="Normal 4 32" xfId="1084"/>
    <cellStyle name="Normal 4 33" xfId="1085"/>
    <cellStyle name="Normal 4 34" xfId="1086"/>
    <cellStyle name="Normal 4 35" xfId="1087"/>
    <cellStyle name="Normal 4 36" xfId="1088"/>
    <cellStyle name="Normal 4 37" xfId="1089"/>
    <cellStyle name="Normal 4 38" xfId="1090"/>
    <cellStyle name="Normal 4 39" xfId="1091"/>
    <cellStyle name="Normal 4 4" xfId="1092"/>
    <cellStyle name="Normal 4 4 2" xfId="1093"/>
    <cellStyle name="Normal 4 4 3" xfId="1094"/>
    <cellStyle name="Normal 4 4 4" xfId="1095"/>
    <cellStyle name="Normal 4 4 5" xfId="1096"/>
    <cellStyle name="Normal 4 4_4x200 M" xfId="1097"/>
    <cellStyle name="Normal 4 40" xfId="1098"/>
    <cellStyle name="Normal 4 41" xfId="1099"/>
    <cellStyle name="Normal 4 42" xfId="1100"/>
    <cellStyle name="Normal 4 43" xfId="1101"/>
    <cellStyle name="Normal 4 44" xfId="1102"/>
    <cellStyle name="Normal 4 45" xfId="1103"/>
    <cellStyle name="Normal 4 5" xfId="1104"/>
    <cellStyle name="Normal 4 5 2" xfId="1105"/>
    <cellStyle name="Normal 4 5 3" xfId="1106"/>
    <cellStyle name="Normal 4 5 4" xfId="1107"/>
    <cellStyle name="Normal 4 5 5" xfId="1108"/>
    <cellStyle name="Normal 4 5_4x200 M" xfId="1109"/>
    <cellStyle name="Normal 4 6" xfId="1110"/>
    <cellStyle name="Normal 4 6 2" xfId="1111"/>
    <cellStyle name="Normal 4 6 3" xfId="1112"/>
    <cellStyle name="Normal 4 6 4" xfId="1113"/>
    <cellStyle name="Normal 4 6 5" xfId="1114"/>
    <cellStyle name="Normal 4 6_4x200 M" xfId="1115"/>
    <cellStyle name="Normal 4 7" xfId="1116"/>
    <cellStyle name="Normal 4 7 2" xfId="1117"/>
    <cellStyle name="Normal 4 7 3" xfId="1118"/>
    <cellStyle name="Normal 4 7 4" xfId="1119"/>
    <cellStyle name="Normal 4 7 5" xfId="1120"/>
    <cellStyle name="Normal 4 7_4x200 M" xfId="1121"/>
    <cellStyle name="Normal 4 8" xfId="1122"/>
    <cellStyle name="Normal 4 8 2" xfId="1123"/>
    <cellStyle name="Normal 4 8 3" xfId="1124"/>
    <cellStyle name="Normal 4 8 4" xfId="1125"/>
    <cellStyle name="Normal 4 8 5" xfId="1126"/>
    <cellStyle name="Normal 4 8_4x200 M" xfId="1127"/>
    <cellStyle name="Normal 4 9" xfId="1128"/>
    <cellStyle name="Normal 4 9 10" xfId="1129"/>
    <cellStyle name="Normal 4 9 2" xfId="1130"/>
    <cellStyle name="Normal 4 9 2 2" xfId="1131"/>
    <cellStyle name="Normal 4 9 2 3" xfId="1132"/>
    <cellStyle name="Normal 4 9 2 4" xfId="1133"/>
    <cellStyle name="Normal 4 9 2_4x200 M" xfId="1134"/>
    <cellStyle name="Normal 4 9 3" xfId="1135"/>
    <cellStyle name="Normal 4 9 3 2" xfId="1136"/>
    <cellStyle name="Normal 4 9 3 3" xfId="1137"/>
    <cellStyle name="Normal 4 9 3 4" xfId="1138"/>
    <cellStyle name="Normal 4 9 3_4x200 M" xfId="1139"/>
    <cellStyle name="Normal 4 9 4" xfId="1140"/>
    <cellStyle name="Normal 4 9 4 2" xfId="1141"/>
    <cellStyle name="Normal 4 9 4 3" xfId="1142"/>
    <cellStyle name="Normal 4 9 4 4" xfId="1143"/>
    <cellStyle name="Normal 4 9 4_4x200 M" xfId="1144"/>
    <cellStyle name="Normal 4 9 5" xfId="1145"/>
    <cellStyle name="Normal 4 9 5 2" xfId="1146"/>
    <cellStyle name="Normal 4 9 5 3" xfId="1147"/>
    <cellStyle name="Normal 4 9 5 4" xfId="1148"/>
    <cellStyle name="Normal 4 9 5_4x200 M" xfId="1149"/>
    <cellStyle name="Normal 4 9 6" xfId="1150"/>
    <cellStyle name="Normal 4 9 6 2" xfId="1151"/>
    <cellStyle name="Normal 4 9 6 3" xfId="1152"/>
    <cellStyle name="Normal 4 9 6 4" xfId="1153"/>
    <cellStyle name="Normal 4 9 6_4x200 M" xfId="1154"/>
    <cellStyle name="Normal 4 9 7" xfId="1155"/>
    <cellStyle name="Normal 4 9 8" xfId="1156"/>
    <cellStyle name="Normal 4 9 9" xfId="1157"/>
    <cellStyle name="Normal 4 9_4x200 M" xfId="1158"/>
    <cellStyle name="Normal 4_20140201LLAFTaure" xfId="1159"/>
    <cellStyle name="Normal 40" xfId="1160"/>
    <cellStyle name="Normal 41" xfId="1161"/>
    <cellStyle name="Normal 42" xfId="1162"/>
    <cellStyle name="Normal 43" xfId="1163"/>
    <cellStyle name="Normal 44" xfId="1164"/>
    <cellStyle name="Normal 45" xfId="1165"/>
    <cellStyle name="Normal 46" xfId="1166"/>
    <cellStyle name="Normal 46 2" xfId="1167"/>
    <cellStyle name="Normal 47" xfId="1168"/>
    <cellStyle name="Normal 48" xfId="1169"/>
    <cellStyle name="Normal 49" xfId="1170"/>
    <cellStyle name="Normal 5" xfId="1171"/>
    <cellStyle name="Normal 5 10" xfId="1172"/>
    <cellStyle name="Normal 5 2" xfId="1173"/>
    <cellStyle name="Normal 5 2 10" xfId="1174"/>
    <cellStyle name="Normal 5 2 2" xfId="1175"/>
    <cellStyle name="Normal 5 2 2 2" xfId="1176"/>
    <cellStyle name="Normal 5 2 2 3" xfId="1177"/>
    <cellStyle name="Normal 5 2 2 4" xfId="1178"/>
    <cellStyle name="Normal 5 2 2_4x200 M" xfId="1179"/>
    <cellStyle name="Normal 5 2 3" xfId="1180"/>
    <cellStyle name="Normal 5 2 4" xfId="1181"/>
    <cellStyle name="Normal 5 2 5" xfId="1182"/>
    <cellStyle name="Normal 5 2 6" xfId="1183"/>
    <cellStyle name="Normal 5 2 7" xfId="1184"/>
    <cellStyle name="Normal 5 2 8" xfId="1185"/>
    <cellStyle name="Normal 5 2 9" xfId="1186"/>
    <cellStyle name="Normal 5 2_DALYVIAI" xfId="1187"/>
    <cellStyle name="Normal 5 3" xfId="1188"/>
    <cellStyle name="Normal 5 3 2" xfId="1189"/>
    <cellStyle name="Normal 5 3 3" xfId="1190"/>
    <cellStyle name="Normal 5 3 4" xfId="1191"/>
    <cellStyle name="Normal 5 3_DALYVIAI" xfId="1192"/>
    <cellStyle name="Normal 5 4" xfId="1193"/>
    <cellStyle name="Normal 5 5" xfId="1194"/>
    <cellStyle name="Normal 5 6" xfId="1195"/>
    <cellStyle name="Normal 5 7" xfId="1196"/>
    <cellStyle name="Normal 5 8" xfId="1197"/>
    <cellStyle name="Normal 5 9" xfId="1198"/>
    <cellStyle name="Normal 5_20140201LLAFTaure" xfId="1199"/>
    <cellStyle name="Normal 50" xfId="1200"/>
    <cellStyle name="Normal 51" xfId="1201"/>
    <cellStyle name="Normal 52" xfId="1202"/>
    <cellStyle name="Normal 53" xfId="1203"/>
    <cellStyle name="Normal 54" xfId="1204"/>
    <cellStyle name="Normal 55" xfId="1205"/>
    <cellStyle name="Normal 56" xfId="1206"/>
    <cellStyle name="Normal 57" xfId="1207"/>
    <cellStyle name="Normal 58" xfId="1208"/>
    <cellStyle name="Normal 59" xfId="1209"/>
    <cellStyle name="Normal 6" xfId="1210"/>
    <cellStyle name="Normal 6 10" xfId="1211"/>
    <cellStyle name="Normal 6 11" xfId="1212"/>
    <cellStyle name="Normal 6 12" xfId="1213"/>
    <cellStyle name="Normal 6 2" xfId="1214"/>
    <cellStyle name="Normal 6 2 2" xfId="1215"/>
    <cellStyle name="Normal 6 2 3" xfId="1216"/>
    <cellStyle name="Normal 6 2 4" xfId="1217"/>
    <cellStyle name="Normal 6 2 5" xfId="1218"/>
    <cellStyle name="Normal 6 2_4x200 M" xfId="1219"/>
    <cellStyle name="Normal 6 3" xfId="1220"/>
    <cellStyle name="Normal 6 3 2" xfId="1221"/>
    <cellStyle name="Normal 6 3 3" xfId="1222"/>
    <cellStyle name="Normal 6 3 4" xfId="1223"/>
    <cellStyle name="Normal 6 3_4x200 M" xfId="1224"/>
    <cellStyle name="Normal 6 4" xfId="1225"/>
    <cellStyle name="Normal 6 4 2" xfId="1226"/>
    <cellStyle name="Normal 6 4 3" xfId="1227"/>
    <cellStyle name="Normal 6 4 4" xfId="1228"/>
    <cellStyle name="Normal 6 4_4x200 M" xfId="1229"/>
    <cellStyle name="Normal 6 5" xfId="1230"/>
    <cellStyle name="Normal 6 6" xfId="1231"/>
    <cellStyle name="Normal 6 6 2" xfId="1232"/>
    <cellStyle name="Normal 6 6 3" xfId="1233"/>
    <cellStyle name="Normal 6 6 4" xfId="1234"/>
    <cellStyle name="Normal 6 6_DALYVIAI" xfId="1235"/>
    <cellStyle name="Normal 6 7" xfId="1236"/>
    <cellStyle name="Normal 6 8" xfId="1237"/>
    <cellStyle name="Normal 6 9" xfId="1238"/>
    <cellStyle name="Normal 6_4x200 M" xfId="1239"/>
    <cellStyle name="Normal 60" xfId="1240"/>
    <cellStyle name="Normal 7" xfId="1241"/>
    <cellStyle name="Normal 7 10" xfId="1242"/>
    <cellStyle name="Normal 7 11" xfId="1243"/>
    <cellStyle name="Normal 7 12" xfId="1244"/>
    <cellStyle name="Normal 7 2" xfId="1245"/>
    <cellStyle name="Normal 7 2 10" xfId="1246"/>
    <cellStyle name="Normal 7 2 2" xfId="1247"/>
    <cellStyle name="Normal 7 2 2 2" xfId="1248"/>
    <cellStyle name="Normal 7 2 2 3" xfId="1249"/>
    <cellStyle name="Normal 7 2 2 4" xfId="1250"/>
    <cellStyle name="Normal 7 2 2_DALYVIAI" xfId="1251"/>
    <cellStyle name="Normal 7 2 3" xfId="1252"/>
    <cellStyle name="Normal 7 2 4" xfId="1253"/>
    <cellStyle name="Normal 7 2 5" xfId="1254"/>
    <cellStyle name="Normal 7 2 6" xfId="1255"/>
    <cellStyle name="Normal 7 2 7" xfId="1256"/>
    <cellStyle name="Normal 7 2 8" xfId="1257"/>
    <cellStyle name="Normal 7 2 9" xfId="1258"/>
    <cellStyle name="Normal 7 2_4x200 M" xfId="1259"/>
    <cellStyle name="Normal 7 3" xfId="1260"/>
    <cellStyle name="Normal 7 4" xfId="1261"/>
    <cellStyle name="Normal 7 5" xfId="1262"/>
    <cellStyle name="Normal 7 6" xfId="1263"/>
    <cellStyle name="Normal 7 7" xfId="1264"/>
    <cellStyle name="Normal 7 8" xfId="1265"/>
    <cellStyle name="Normal 7 9" xfId="1266"/>
    <cellStyle name="Normal 7_20140201LLAFTaure" xfId="1267"/>
    <cellStyle name="Normal 8" xfId="1268"/>
    <cellStyle name="Normal 8 10" xfId="1269"/>
    <cellStyle name="Normal 8 2" xfId="1270"/>
    <cellStyle name="Normal 8 2 10" xfId="1271"/>
    <cellStyle name="Normal 8 2 2" xfId="1272"/>
    <cellStyle name="Normal 8 2 2 2" xfId="1273"/>
    <cellStyle name="Normal 8 2 2 3" xfId="1274"/>
    <cellStyle name="Normal 8 2 2 4" xfId="1275"/>
    <cellStyle name="Normal 8 2 2_4x200 M" xfId="1276"/>
    <cellStyle name="Normal 8 2 3" xfId="1277"/>
    <cellStyle name="Normal 8 2 4" xfId="1278"/>
    <cellStyle name="Normal 8 2 5" xfId="1279"/>
    <cellStyle name="Normal 8 2 6" xfId="1280"/>
    <cellStyle name="Normal 8 2 7" xfId="1281"/>
    <cellStyle name="Normal 8 2 8" xfId="1282"/>
    <cellStyle name="Normal 8 2 9" xfId="1283"/>
    <cellStyle name="Normal 8 2_4x200 M" xfId="1284"/>
    <cellStyle name="Normal 8 3" xfId="1285"/>
    <cellStyle name="Normal 8 4" xfId="1286"/>
    <cellStyle name="Normal 8 4 2" xfId="1287"/>
    <cellStyle name="Normal 8 4 3" xfId="1288"/>
    <cellStyle name="Normal 8 4 4" xfId="1289"/>
    <cellStyle name="Normal 8 4_DALYVIAI" xfId="1290"/>
    <cellStyle name="Normal 8 5" xfId="1291"/>
    <cellStyle name="Normal 8 6" xfId="1292"/>
    <cellStyle name="Normal 8 7" xfId="1293"/>
    <cellStyle name="Normal 8 8" xfId="1294"/>
    <cellStyle name="Normal 8 9" xfId="1295"/>
    <cellStyle name="Normal 8_20140201LLAFTaure" xfId="1296"/>
    <cellStyle name="Normal 9" xfId="1297"/>
    <cellStyle name="Normal 9 10" xfId="1298"/>
    <cellStyle name="Normal 9 11" xfId="1299"/>
    <cellStyle name="Normal 9 2" xfId="1300"/>
    <cellStyle name="Normal 9 2 2" xfId="1301"/>
    <cellStyle name="Normal 9 2 3" xfId="1302"/>
    <cellStyle name="Normal 9 2 4" xfId="1303"/>
    <cellStyle name="Normal 9 2 5" xfId="1304"/>
    <cellStyle name="Normal 9 2_4x200 M" xfId="1305"/>
    <cellStyle name="Normal 9 3" xfId="1306"/>
    <cellStyle name="Normal 9 3 2" xfId="1307"/>
    <cellStyle name="Normal 9 3 2 2" xfId="1308"/>
    <cellStyle name="Normal 9 3 2 3" xfId="1309"/>
    <cellStyle name="Normal 9 3 2 4" xfId="1310"/>
    <cellStyle name="Normal 9 3 2_4x200 M" xfId="1311"/>
    <cellStyle name="Normal 9 3 3" xfId="1312"/>
    <cellStyle name="Normal 9 3 4" xfId="1313"/>
    <cellStyle name="Normal 9 3 5" xfId="1314"/>
    <cellStyle name="Normal 9 3_4x200 M" xfId="1315"/>
    <cellStyle name="Normal 9 4" xfId="1316"/>
    <cellStyle name="Normal 9 4 2" xfId="1317"/>
    <cellStyle name="Normal 9 4 3" xfId="1318"/>
    <cellStyle name="Normal 9 4 4" xfId="1319"/>
    <cellStyle name="Normal 9 4_4x200 M" xfId="1320"/>
    <cellStyle name="Normal 9 5" xfId="1321"/>
    <cellStyle name="Normal 9 5 2" xfId="1322"/>
    <cellStyle name="Normal 9 5 3" xfId="1323"/>
    <cellStyle name="Normal 9 5 4" xfId="1324"/>
    <cellStyle name="Normal 9 5_4x200 M" xfId="1325"/>
    <cellStyle name="Normal 9 6" xfId="1326"/>
    <cellStyle name="Normal 9 7" xfId="1327"/>
    <cellStyle name="Normal 9 7 2" xfId="1328"/>
    <cellStyle name="Normal 9 7 3" xfId="1329"/>
    <cellStyle name="Normal 9 7 4" xfId="1330"/>
    <cellStyle name="Normal 9 7_DALYVIAI" xfId="1331"/>
    <cellStyle name="Normal 9 8" xfId="1332"/>
    <cellStyle name="Normal 9 9" xfId="1333"/>
    <cellStyle name="Normal 9_4x200 M" xfId="1334"/>
    <cellStyle name="Normal_60 bbM1" xfId="1335"/>
    <cellStyle name="Normale_Foglio1" xfId="1336"/>
    <cellStyle name="Note 2" xfId="1337"/>
    <cellStyle name="Output 2" xfId="1338"/>
    <cellStyle name="Output 2 2" xfId="1339"/>
    <cellStyle name="Output 3" xfId="1340"/>
    <cellStyle name="Paprastas 2" xfId="1341"/>
    <cellStyle name="Paprastas 2 2" xfId="1342"/>
    <cellStyle name="Paprastas 2 3" xfId="1343"/>
    <cellStyle name="Paprastas 2 4" xfId="1344"/>
    <cellStyle name="Paprastas 3" xfId="1345"/>
    <cellStyle name="Paprastas 3 2" xfId="1346"/>
    <cellStyle name="Paprastas 3_20140201LLAFTaure" xfId="1347"/>
    <cellStyle name="Paprastas 5" xfId="1348"/>
    <cellStyle name="Paprastas_100 V" xfId="1349"/>
    <cellStyle name="Paprastas_800 M 2" xfId="1433"/>
    <cellStyle name="Paprastas_Diskas M" xfId="1430"/>
    <cellStyle name="Paprastas_Ietis V" xfId="1431"/>
    <cellStyle name="Pastaba 2" xfId="1350"/>
    <cellStyle name="Pavadinimas" xfId="1351"/>
    <cellStyle name="Pavadinimas 2" xfId="1352"/>
    <cellStyle name="Pavadinimas 3" xfId="1353"/>
    <cellStyle name="Pavadinimas 4" xfId="1354"/>
    <cellStyle name="Percent [0]" xfId="1355"/>
    <cellStyle name="Percent [0] 2" xfId="1356"/>
    <cellStyle name="Percent [0]_estafetes" xfId="1357"/>
    <cellStyle name="Percent [00]" xfId="1358"/>
    <cellStyle name="Percent [00] 2" xfId="1359"/>
    <cellStyle name="Percent [00]_estafetes" xfId="1360"/>
    <cellStyle name="Percent [2]" xfId="1361"/>
    <cellStyle name="Percent [2] 2" xfId="1362"/>
    <cellStyle name="Percent [2] 2 2" xfId="1363"/>
    <cellStyle name="Percent [2] 3" xfId="1364"/>
    <cellStyle name="Percent [2] 4" xfId="1365"/>
    <cellStyle name="Percent [2] 5" xfId="1366"/>
    <cellStyle name="Percent [2]_estafetes" xfId="1367"/>
    <cellStyle name="PrePop Currency (0)" xfId="1368"/>
    <cellStyle name="PrePop Currency (0) 2" xfId="1369"/>
    <cellStyle name="PrePop Currency (0)_estafetes" xfId="1370"/>
    <cellStyle name="PrePop Currency (2)" xfId="1371"/>
    <cellStyle name="PrePop Currency (2) 2" xfId="1372"/>
    <cellStyle name="PrePop Currency (2)_estafetes" xfId="1373"/>
    <cellStyle name="PrePop Units (0)" xfId="1374"/>
    <cellStyle name="PrePop Units (0) 2" xfId="1375"/>
    <cellStyle name="PrePop Units (0)_estafetes" xfId="1376"/>
    <cellStyle name="PrePop Units (1)" xfId="1377"/>
    <cellStyle name="PrePop Units (1) 2" xfId="1378"/>
    <cellStyle name="PrePop Units (1)_estafetes" xfId="1379"/>
    <cellStyle name="PrePop Units (2)" xfId="1380"/>
    <cellStyle name="PrePop Units (2) 2" xfId="1381"/>
    <cellStyle name="PrePop Units (2)_estafetes" xfId="1382"/>
    <cellStyle name="Style 111111" xfId="1383"/>
    <cellStyle name="Suma" xfId="1384"/>
    <cellStyle name="Suma 2" xfId="1385"/>
    <cellStyle name="Suma 3" xfId="1386"/>
    <cellStyle name="Suma 4" xfId="1387"/>
    <cellStyle name="Text Indent A" xfId="1388"/>
    <cellStyle name="Text Indent B" xfId="1389"/>
    <cellStyle name="Text Indent B 2" xfId="1390"/>
    <cellStyle name="Text Indent B_estafetes" xfId="1391"/>
    <cellStyle name="Text Indent C" xfId="1392"/>
    <cellStyle name="Text Indent C 2" xfId="1393"/>
    <cellStyle name="Text Indent C_estafetes" xfId="1394"/>
    <cellStyle name="Title 2" xfId="1395"/>
    <cellStyle name="Title 2 2" xfId="1396"/>
    <cellStyle name="Title 3" xfId="1397"/>
    <cellStyle name="Total 2" xfId="1398"/>
    <cellStyle name="Total 2 2" xfId="1399"/>
    <cellStyle name="Total 3" xfId="1400"/>
    <cellStyle name="Walutowy [0]_PLDT" xfId="1401"/>
    <cellStyle name="Walutowy_PLDT" xfId="1402"/>
    <cellStyle name="Warning Text 2" xfId="1403"/>
    <cellStyle name="Warning Text 2 2" xfId="1404"/>
    <cellStyle name="Warning Text 3" xfId="1405"/>
    <cellStyle name="Акцент1" xfId="1406"/>
    <cellStyle name="Акцент2" xfId="1407"/>
    <cellStyle name="Акцент3" xfId="1408"/>
    <cellStyle name="Акцент4" xfId="1409"/>
    <cellStyle name="Акцент5" xfId="1410"/>
    <cellStyle name="Акцент6" xfId="1411"/>
    <cellStyle name="Ввод " xfId="1412"/>
    <cellStyle name="Вывод" xfId="1413"/>
    <cellStyle name="Вычисление" xfId="1414"/>
    <cellStyle name="Заголовок 1" xfId="1415"/>
    <cellStyle name="Заголовок 2" xfId="1416"/>
    <cellStyle name="Заголовок 3" xfId="1417"/>
    <cellStyle name="Заголовок 4" xfId="1418"/>
    <cellStyle name="Итог" xfId="1419"/>
    <cellStyle name="Контрольная ячейка" xfId="1420"/>
    <cellStyle name="Название" xfId="1421"/>
    <cellStyle name="Нейтральный" xfId="1422"/>
    <cellStyle name="Обычный_Итоговый спартакиады 1991-92 г" xfId="1423"/>
    <cellStyle name="Плохой" xfId="1424"/>
    <cellStyle name="Пояснение" xfId="1425"/>
    <cellStyle name="Примечание" xfId="1426"/>
    <cellStyle name="Связанная ячейка" xfId="1427"/>
    <cellStyle name="Текст предупреждения" xfId="1428"/>
    <cellStyle name="Хороший" xfId="14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1</xdr:row>
      <xdr:rowOff>47625</xdr:rowOff>
    </xdr:from>
    <xdr:to>
      <xdr:col>16</xdr:col>
      <xdr:colOff>1609725</xdr:colOff>
      <xdr:row>3</xdr:row>
      <xdr:rowOff>133350</xdr:rowOff>
    </xdr:to>
    <xdr:pic>
      <xdr:nvPicPr>
        <xdr:cNvPr id="1025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57775" y="2857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1</xdr:row>
      <xdr:rowOff>85725</xdr:rowOff>
    </xdr:from>
    <xdr:to>
      <xdr:col>11</xdr:col>
      <xdr:colOff>1600200</xdr:colOff>
      <xdr:row>3</xdr:row>
      <xdr:rowOff>133350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19675" y="3238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190500</xdr:colOff>
      <xdr:row>1</xdr:row>
      <xdr:rowOff>57150</xdr:rowOff>
    </xdr:from>
    <xdr:to>
      <xdr:col>11</xdr:col>
      <xdr:colOff>1647825</xdr:colOff>
      <xdr:row>3</xdr:row>
      <xdr:rowOff>104775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38775" y="2952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57150</xdr:colOff>
      <xdr:row>0</xdr:row>
      <xdr:rowOff>247650</xdr:rowOff>
    </xdr:from>
    <xdr:to>
      <xdr:col>19</xdr:col>
      <xdr:colOff>1038225</xdr:colOff>
      <xdr:row>3</xdr:row>
      <xdr:rowOff>76200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515100" y="247650"/>
          <a:ext cx="23812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152400</xdr:colOff>
      <xdr:row>0</xdr:row>
      <xdr:rowOff>247650</xdr:rowOff>
    </xdr:from>
    <xdr:to>
      <xdr:col>19</xdr:col>
      <xdr:colOff>990600</xdr:colOff>
      <xdr:row>3</xdr:row>
      <xdr:rowOff>180975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86525" y="247650"/>
          <a:ext cx="23812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0</xdr:row>
      <xdr:rowOff>142875</xdr:rowOff>
    </xdr:from>
    <xdr:to>
      <xdr:col>19</xdr:col>
      <xdr:colOff>0</xdr:colOff>
      <xdr:row>3</xdr:row>
      <xdr:rowOff>85725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76975" y="142875"/>
          <a:ext cx="23907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161925</xdr:colOff>
      <xdr:row>0</xdr:row>
      <xdr:rowOff>190500</xdr:rowOff>
    </xdr:from>
    <xdr:to>
      <xdr:col>18</xdr:col>
      <xdr:colOff>1285875</xdr:colOff>
      <xdr:row>3</xdr:row>
      <xdr:rowOff>123825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190500"/>
          <a:ext cx="22955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85725</xdr:colOff>
      <xdr:row>1</xdr:row>
      <xdr:rowOff>47625</xdr:rowOff>
    </xdr:from>
    <xdr:to>
      <xdr:col>16</xdr:col>
      <xdr:colOff>628650</xdr:colOff>
      <xdr:row>3</xdr:row>
      <xdr:rowOff>133350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57775" y="2857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1</xdr:row>
      <xdr:rowOff>95250</xdr:rowOff>
    </xdr:from>
    <xdr:to>
      <xdr:col>16</xdr:col>
      <xdr:colOff>1657350</xdr:colOff>
      <xdr:row>3</xdr:row>
      <xdr:rowOff>180975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29250" y="3333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</xdr:colOff>
      <xdr:row>0</xdr:row>
      <xdr:rowOff>28575</xdr:rowOff>
    </xdr:from>
    <xdr:to>
      <xdr:col>16</xdr:col>
      <xdr:colOff>1543050</xdr:colOff>
      <xdr:row>2</xdr:row>
      <xdr:rowOff>66675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200775" y="28575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0</xdr:row>
      <xdr:rowOff>228600</xdr:rowOff>
    </xdr:from>
    <xdr:to>
      <xdr:col>14</xdr:col>
      <xdr:colOff>161925</xdr:colOff>
      <xdr:row>3</xdr:row>
      <xdr:rowOff>38100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29275" y="22860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161925</xdr:colOff>
      <xdr:row>0</xdr:row>
      <xdr:rowOff>228600</xdr:rowOff>
    </xdr:from>
    <xdr:to>
      <xdr:col>14</xdr:col>
      <xdr:colOff>161925</xdr:colOff>
      <xdr:row>3</xdr:row>
      <xdr:rowOff>38100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29275" y="22860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295275</xdr:colOff>
      <xdr:row>0</xdr:row>
      <xdr:rowOff>209550</xdr:rowOff>
    </xdr:from>
    <xdr:to>
      <xdr:col>12</xdr:col>
      <xdr:colOff>2009775</xdr:colOff>
      <xdr:row>3</xdr:row>
      <xdr:rowOff>19050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2095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295275</xdr:colOff>
      <xdr:row>0</xdr:row>
      <xdr:rowOff>209550</xdr:rowOff>
    </xdr:from>
    <xdr:to>
      <xdr:col>14</xdr:col>
      <xdr:colOff>9525</xdr:colOff>
      <xdr:row>3</xdr:row>
      <xdr:rowOff>19050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2095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200025</xdr:colOff>
      <xdr:row>1</xdr:row>
      <xdr:rowOff>85725</xdr:rowOff>
    </xdr:from>
    <xdr:to>
      <xdr:col>11</xdr:col>
      <xdr:colOff>1600200</xdr:colOff>
      <xdr:row>3</xdr:row>
      <xdr:rowOff>133350</xdr:rowOff>
    </xdr:to>
    <xdr:pic>
      <xdr:nvPicPr>
        <xdr:cNvPr id="2" name="Paveikslėlis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19675" y="323850"/>
          <a:ext cx="24003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6"/>
  <sheetViews>
    <sheetView workbookViewId="0">
      <selection activeCell="E2" sqref="E2"/>
    </sheetView>
  </sheetViews>
  <sheetFormatPr defaultColWidth="9.140625" defaultRowHeight="12.75"/>
  <cols>
    <col min="1" max="1" width="5.140625" style="29" customWidth="1"/>
    <col min="2" max="2" width="4.28515625" style="29" customWidth="1"/>
    <col min="3" max="3" width="11.140625" style="23" customWidth="1"/>
    <col min="4" max="4" width="15.7109375" style="24" customWidth="1"/>
    <col min="5" max="5" width="9" style="25" customWidth="1"/>
    <col min="6" max="6" width="7.42578125" style="24" customWidth="1"/>
    <col min="7" max="7" width="8.42578125" style="26" customWidth="1"/>
    <col min="8" max="8" width="7" style="24" customWidth="1"/>
    <col min="9" max="9" width="5.42578125" style="7" hidden="1" customWidth="1"/>
    <col min="10" max="10" width="6.42578125" style="27" customWidth="1"/>
    <col min="11" max="11" width="4" style="27" customWidth="1"/>
    <col min="12" max="12" width="4.7109375" style="27" customWidth="1"/>
    <col min="13" max="13" width="6" style="27" hidden="1" customWidth="1"/>
    <col min="14" max="14" width="4" style="27" hidden="1" customWidth="1"/>
    <col min="15" max="15" width="4.7109375" style="27" hidden="1" customWidth="1"/>
    <col min="16" max="16" width="4.42578125" style="7" customWidth="1"/>
    <col min="17" max="17" width="25.28515625" style="24" customWidth="1"/>
    <col min="18" max="18" width="8.28515625" style="9" hidden="1" customWidth="1"/>
    <col min="19" max="19" width="4.140625" style="10" customWidth="1"/>
    <col min="20" max="21" width="2.28515625" style="24" customWidth="1"/>
    <col min="22" max="22" width="3.28515625" style="24" customWidth="1"/>
    <col min="23" max="16384" width="9.140625" style="24"/>
  </cols>
  <sheetData>
    <row r="1" spans="1:21" s="4" customFormat="1" ht="18.75" customHeight="1">
      <c r="A1" s="1" t="s">
        <v>0</v>
      </c>
      <c r="B1" s="2"/>
      <c r="C1" s="3"/>
      <c r="E1" s="5"/>
      <c r="G1" s="6"/>
      <c r="I1" s="7"/>
      <c r="J1" s="8"/>
      <c r="K1" s="8"/>
      <c r="L1" s="8"/>
      <c r="M1" s="8"/>
      <c r="N1" s="8"/>
      <c r="O1" s="8"/>
      <c r="P1" s="7"/>
      <c r="R1" s="9"/>
      <c r="S1" s="10"/>
    </row>
    <row r="2" spans="1:21" s="14" customFormat="1" ht="19.5" customHeight="1">
      <c r="A2" s="11" t="s">
        <v>1</v>
      </c>
      <c r="B2" s="12"/>
      <c r="C2" s="13"/>
      <c r="E2" s="15"/>
      <c r="G2" s="16"/>
      <c r="I2" s="17"/>
      <c r="J2" s="18"/>
      <c r="K2" s="18"/>
      <c r="L2" s="18"/>
      <c r="M2" s="18"/>
      <c r="N2" s="18"/>
      <c r="O2" s="18"/>
      <c r="P2" s="17"/>
      <c r="Q2" s="19"/>
      <c r="R2" s="20"/>
      <c r="S2" s="21"/>
    </row>
    <row r="3" spans="1:21" ht="15" customHeight="1">
      <c r="A3" s="22"/>
      <c r="B3" s="22"/>
      <c r="Q3" s="28"/>
    </row>
    <row r="4" spans="1:21" ht="15.75" customHeight="1">
      <c r="C4" s="30" t="s">
        <v>2</v>
      </c>
      <c r="E4" s="31"/>
      <c r="Q4" s="32"/>
    </row>
    <row r="5" spans="1:21" ht="3.75" customHeight="1"/>
    <row r="6" spans="1:21" ht="13.5" thickBot="1">
      <c r="B6" s="33"/>
      <c r="C6" s="34"/>
      <c r="D6" s="35">
        <v>1</v>
      </c>
      <c r="E6" s="36" t="s">
        <v>3</v>
      </c>
      <c r="F6" s="37">
        <v>2</v>
      </c>
      <c r="G6" s="38"/>
    </row>
    <row r="7" spans="1:21" s="49" customFormat="1" ht="13.5" thickBot="1">
      <c r="A7" s="39" t="s">
        <v>4</v>
      </c>
      <c r="B7" s="40" t="s">
        <v>5</v>
      </c>
      <c r="C7" s="41" t="s">
        <v>6</v>
      </c>
      <c r="D7" s="42" t="s">
        <v>7</v>
      </c>
      <c r="E7" s="43" t="s">
        <v>8</v>
      </c>
      <c r="F7" s="44" t="s">
        <v>9</v>
      </c>
      <c r="G7" s="44" t="s">
        <v>10</v>
      </c>
      <c r="H7" s="44" t="s">
        <v>11</v>
      </c>
      <c r="I7" s="43" t="s">
        <v>12</v>
      </c>
      <c r="J7" s="45" t="s">
        <v>13</v>
      </c>
      <c r="K7" s="44" t="s">
        <v>14</v>
      </c>
      <c r="L7" s="44" t="s">
        <v>15</v>
      </c>
      <c r="M7" s="44" t="s">
        <v>16</v>
      </c>
      <c r="N7" s="44" t="s">
        <v>14</v>
      </c>
      <c r="O7" s="44" t="s">
        <v>15</v>
      </c>
      <c r="P7" s="46" t="s">
        <v>17</v>
      </c>
      <c r="Q7" s="47" t="s">
        <v>18</v>
      </c>
      <c r="R7" s="48"/>
      <c r="S7" s="48"/>
    </row>
    <row r="8" spans="1:21" s="67" customFormat="1" ht="13.5" customHeight="1">
      <c r="A8" s="50" t="s">
        <v>19</v>
      </c>
      <c r="B8" s="51">
        <v>105</v>
      </c>
      <c r="C8" s="52" t="s">
        <v>20</v>
      </c>
      <c r="D8" s="53" t="s">
        <v>21</v>
      </c>
      <c r="E8" s="54" t="s">
        <v>22</v>
      </c>
      <c r="F8" s="55" t="s">
        <v>23</v>
      </c>
      <c r="G8" s="56" t="s">
        <v>24</v>
      </c>
      <c r="H8" s="55"/>
      <c r="I8" s="57">
        <f>IF(ISBLANK(J8),"",TRUNC(9.92*(J8-22)^2))</f>
        <v>614</v>
      </c>
      <c r="J8" s="58">
        <v>14.13</v>
      </c>
      <c r="K8" s="59">
        <v>-0.5</v>
      </c>
      <c r="L8" s="60">
        <v>0.246</v>
      </c>
      <c r="M8" s="61"/>
      <c r="N8" s="59"/>
      <c r="O8" s="62"/>
      <c r="P8" s="63" t="str">
        <f>IF(ISBLANK(J8),"",IF(J8&gt;14.94,"",IF(J8&lt;=11.4,"TSM",IF(J8&lt;=11.84,"SM",IF(J8&lt;=12.4,"KSM",IF(J8&lt;=13.04,"I A",IF(J8&lt;=13.84,"II A",IF(J8&lt;=14.94,"III A"))))))))</f>
        <v>III A</v>
      </c>
      <c r="Q8" s="64" t="s">
        <v>25</v>
      </c>
      <c r="R8" s="65" t="s">
        <v>26</v>
      </c>
      <c r="S8" s="66"/>
      <c r="T8" s="7"/>
      <c r="U8" s="7"/>
    </row>
    <row r="9" spans="1:21" s="67" customFormat="1" ht="15">
      <c r="A9" s="50" t="s">
        <v>27</v>
      </c>
      <c r="B9" s="51">
        <v>92</v>
      </c>
      <c r="C9" s="52" t="s">
        <v>28</v>
      </c>
      <c r="D9" s="53" t="s">
        <v>29</v>
      </c>
      <c r="E9" s="54" t="s">
        <v>30</v>
      </c>
      <c r="F9" s="55" t="s">
        <v>31</v>
      </c>
      <c r="G9" s="56" t="s">
        <v>32</v>
      </c>
      <c r="H9" s="55"/>
      <c r="I9" s="57">
        <f t="shared" ref="I9:I25" si="0">IF(ISBLANK(J9),"",TRUNC(9.92*(J9-22)^2))</f>
        <v>812</v>
      </c>
      <c r="J9" s="58">
        <v>12.95</v>
      </c>
      <c r="K9" s="59">
        <v>-0.5</v>
      </c>
      <c r="L9" s="60">
        <v>0.13400000000000001</v>
      </c>
      <c r="M9" s="61"/>
      <c r="N9" s="59"/>
      <c r="O9" s="62"/>
      <c r="P9" s="63" t="str">
        <f t="shared" ref="P9:P15" si="1">IF(ISBLANK(J9),"",IF(J9&gt;14.94,"",IF(J9&lt;=11.4,"TSM",IF(J9&lt;=11.84,"SM",IF(J9&lt;=12.4,"KSM",IF(J9&lt;=13.04,"I A",IF(J9&lt;=13.84,"II A",IF(J9&lt;=14.94,"III A"))))))))</f>
        <v>I A</v>
      </c>
      <c r="Q9" s="64" t="s">
        <v>33</v>
      </c>
      <c r="R9" s="65" t="s">
        <v>34</v>
      </c>
      <c r="S9" s="66"/>
      <c r="T9" s="7"/>
      <c r="U9" s="7"/>
    </row>
    <row r="10" spans="1:21" s="67" customFormat="1" ht="15">
      <c r="A10" s="50" t="s">
        <v>35</v>
      </c>
      <c r="B10" s="51">
        <v>101</v>
      </c>
      <c r="C10" s="52" t="s">
        <v>36</v>
      </c>
      <c r="D10" s="53" t="s">
        <v>37</v>
      </c>
      <c r="E10" s="54" t="s">
        <v>38</v>
      </c>
      <c r="F10" s="55" t="s">
        <v>23</v>
      </c>
      <c r="G10" s="56" t="s">
        <v>39</v>
      </c>
      <c r="H10" s="55"/>
      <c r="I10" s="57">
        <f t="shared" si="0"/>
        <v>943</v>
      </c>
      <c r="J10" s="58">
        <v>12.25</v>
      </c>
      <c r="K10" s="59">
        <v>-0.5</v>
      </c>
      <c r="L10" s="60">
        <v>0.20799999999999999</v>
      </c>
      <c r="M10" s="61"/>
      <c r="N10" s="59"/>
      <c r="O10" s="62"/>
      <c r="P10" s="63" t="str">
        <f t="shared" si="1"/>
        <v>KSM</v>
      </c>
      <c r="Q10" s="64" t="s">
        <v>25</v>
      </c>
      <c r="R10" s="65" t="s">
        <v>40</v>
      </c>
      <c r="S10" s="66"/>
      <c r="T10" s="7"/>
      <c r="U10" s="7"/>
    </row>
    <row r="11" spans="1:21" s="67" customFormat="1" ht="15">
      <c r="A11" s="50" t="s">
        <v>41</v>
      </c>
      <c r="B11" s="51"/>
      <c r="C11" s="52"/>
      <c r="D11" s="53"/>
      <c r="E11" s="54"/>
      <c r="F11" s="55"/>
      <c r="G11" s="56"/>
      <c r="H11" s="55"/>
      <c r="I11" s="57"/>
      <c r="J11" s="58"/>
      <c r="K11" s="59"/>
      <c r="L11" s="60"/>
      <c r="M11" s="61"/>
      <c r="N11" s="59"/>
      <c r="O11" s="62"/>
      <c r="P11" s="63"/>
      <c r="Q11" s="64"/>
      <c r="R11" s="65" t="s">
        <v>46</v>
      </c>
      <c r="S11" s="66"/>
      <c r="T11" s="7"/>
      <c r="U11" s="7"/>
    </row>
    <row r="12" spans="1:21" s="67" customFormat="1" ht="15">
      <c r="A12" s="50" t="s">
        <v>47</v>
      </c>
      <c r="B12" s="51">
        <v>104</v>
      </c>
      <c r="C12" s="52" t="s">
        <v>36</v>
      </c>
      <c r="D12" s="53" t="s">
        <v>48</v>
      </c>
      <c r="E12" s="54" t="s">
        <v>49</v>
      </c>
      <c r="F12" s="55" t="s">
        <v>23</v>
      </c>
      <c r="G12" s="56" t="s">
        <v>39</v>
      </c>
      <c r="H12" s="55"/>
      <c r="I12" s="57">
        <f t="shared" si="0"/>
        <v>872</v>
      </c>
      <c r="J12" s="58">
        <v>12.62</v>
      </c>
      <c r="K12" s="59">
        <v>-0.5</v>
      </c>
      <c r="L12" s="60">
        <v>0.17399999999999999</v>
      </c>
      <c r="M12" s="61"/>
      <c r="N12" s="59"/>
      <c r="O12" s="62"/>
      <c r="P12" s="63" t="str">
        <f t="shared" si="1"/>
        <v>I A</v>
      </c>
      <c r="Q12" s="64" t="s">
        <v>25</v>
      </c>
      <c r="R12" s="65" t="s">
        <v>50</v>
      </c>
      <c r="S12" s="66"/>
      <c r="T12" s="7"/>
      <c r="U12" s="7"/>
    </row>
    <row r="13" spans="1:21" s="67" customFormat="1" ht="15">
      <c r="A13" s="50" t="s">
        <v>51</v>
      </c>
      <c r="B13" s="51">
        <v>63</v>
      </c>
      <c r="C13" s="52" t="s">
        <v>52</v>
      </c>
      <c r="D13" s="53" t="s">
        <v>53</v>
      </c>
      <c r="E13" s="54" t="s">
        <v>54</v>
      </c>
      <c r="F13" s="55" t="s">
        <v>31</v>
      </c>
      <c r="G13" s="56" t="s">
        <v>32</v>
      </c>
      <c r="H13" s="55"/>
      <c r="I13" s="57">
        <f t="shared" si="0"/>
        <v>783</v>
      </c>
      <c r="J13" s="58">
        <v>13.11</v>
      </c>
      <c r="K13" s="59">
        <v>-0.5</v>
      </c>
      <c r="L13" s="60">
        <v>0.23300000000000001</v>
      </c>
      <c r="M13" s="61"/>
      <c r="N13" s="59"/>
      <c r="O13" s="62"/>
      <c r="P13" s="63" t="str">
        <f t="shared" si="1"/>
        <v>II A</v>
      </c>
      <c r="Q13" s="64" t="s">
        <v>55</v>
      </c>
      <c r="R13" s="65" t="s">
        <v>56</v>
      </c>
      <c r="S13" s="66"/>
      <c r="T13" s="7"/>
      <c r="U13" s="7"/>
    </row>
    <row r="14" spans="1:21" s="67" customFormat="1" ht="15">
      <c r="A14" s="50" t="s">
        <v>57</v>
      </c>
      <c r="B14" s="51">
        <v>50</v>
      </c>
      <c r="C14" s="52" t="s">
        <v>58</v>
      </c>
      <c r="D14" s="53" t="s">
        <v>59</v>
      </c>
      <c r="E14" s="54" t="s">
        <v>60</v>
      </c>
      <c r="F14" s="55" t="s">
        <v>61</v>
      </c>
      <c r="G14" s="56" t="s">
        <v>62</v>
      </c>
      <c r="H14" s="55"/>
      <c r="I14" s="57">
        <f t="shared" si="0"/>
        <v>556</v>
      </c>
      <c r="J14" s="58">
        <v>14.51</v>
      </c>
      <c r="K14" s="59">
        <v>-0.5</v>
      </c>
      <c r="L14" s="60">
        <v>0.3</v>
      </c>
      <c r="M14" s="61"/>
      <c r="N14" s="59"/>
      <c r="O14" s="62"/>
      <c r="P14" s="63" t="str">
        <f t="shared" si="1"/>
        <v>III A</v>
      </c>
      <c r="Q14" s="64" t="s">
        <v>63</v>
      </c>
      <c r="R14" s="65" t="s">
        <v>64</v>
      </c>
      <c r="S14" s="66"/>
      <c r="T14" s="7"/>
      <c r="U14" s="7"/>
    </row>
    <row r="15" spans="1:21" s="67" customFormat="1" ht="15">
      <c r="A15" s="50">
        <v>8</v>
      </c>
      <c r="B15" s="51"/>
      <c r="C15" s="52"/>
      <c r="D15" s="53"/>
      <c r="E15" s="54"/>
      <c r="F15" s="55"/>
      <c r="G15" s="56"/>
      <c r="H15" s="55"/>
      <c r="I15" s="57" t="str">
        <f t="shared" si="0"/>
        <v/>
      </c>
      <c r="J15" s="58"/>
      <c r="K15" s="59"/>
      <c r="L15" s="60"/>
      <c r="M15" s="61"/>
      <c r="N15" s="59"/>
      <c r="O15" s="62"/>
      <c r="P15" s="63" t="str">
        <f t="shared" si="1"/>
        <v/>
      </c>
      <c r="Q15" s="64"/>
      <c r="R15" s="65"/>
      <c r="S15" s="66"/>
      <c r="T15" s="7"/>
      <c r="U15" s="7"/>
    </row>
    <row r="16" spans="1:21" ht="3.75" customHeight="1">
      <c r="J16" s="68"/>
      <c r="K16" s="68"/>
      <c r="L16" s="68"/>
      <c r="M16" s="68"/>
      <c r="N16" s="68"/>
      <c r="O16" s="68"/>
      <c r="P16" s="17"/>
      <c r="Q16" s="69"/>
    </row>
    <row r="17" spans="1:21" ht="13.5" thickBot="1">
      <c r="B17" s="33"/>
      <c r="C17" s="34"/>
      <c r="D17" s="35">
        <v>2</v>
      </c>
      <c r="E17" s="36" t="s">
        <v>3</v>
      </c>
      <c r="F17" s="37">
        <v>2</v>
      </c>
      <c r="G17" s="38"/>
      <c r="J17" s="68"/>
      <c r="K17" s="68"/>
      <c r="L17" s="68"/>
      <c r="M17" s="68"/>
      <c r="N17" s="68"/>
      <c r="O17" s="68"/>
      <c r="P17" s="17"/>
      <c r="Q17" s="69"/>
    </row>
    <row r="18" spans="1:21" s="49" customFormat="1" ht="13.5" thickBot="1">
      <c r="A18" s="39" t="s">
        <v>4</v>
      </c>
      <c r="B18" s="40" t="s">
        <v>5</v>
      </c>
      <c r="C18" s="41" t="s">
        <v>6</v>
      </c>
      <c r="D18" s="42" t="s">
        <v>7</v>
      </c>
      <c r="E18" s="43" t="s">
        <v>8</v>
      </c>
      <c r="F18" s="44" t="s">
        <v>9</v>
      </c>
      <c r="G18" s="44" t="s">
        <v>10</v>
      </c>
      <c r="H18" s="44" t="s">
        <v>11</v>
      </c>
      <c r="I18" s="43" t="s">
        <v>12</v>
      </c>
      <c r="J18" s="70" t="s">
        <v>13</v>
      </c>
      <c r="K18" s="71" t="s">
        <v>14</v>
      </c>
      <c r="L18" s="71" t="s">
        <v>15</v>
      </c>
      <c r="M18" s="71" t="s">
        <v>16</v>
      </c>
      <c r="N18" s="71" t="s">
        <v>14</v>
      </c>
      <c r="O18" s="71" t="s">
        <v>15</v>
      </c>
      <c r="P18" s="72" t="s">
        <v>17</v>
      </c>
      <c r="Q18" s="73" t="s">
        <v>18</v>
      </c>
      <c r="R18" s="48"/>
      <c r="S18" s="48"/>
    </row>
    <row r="19" spans="1:21" s="67" customFormat="1" ht="15">
      <c r="A19" s="50">
        <v>1</v>
      </c>
      <c r="B19" s="51">
        <v>10</v>
      </c>
      <c r="C19" s="52" t="s">
        <v>65</v>
      </c>
      <c r="D19" s="53" t="s">
        <v>66</v>
      </c>
      <c r="E19" s="54" t="s">
        <v>67</v>
      </c>
      <c r="F19" s="55" t="s">
        <v>31</v>
      </c>
      <c r="G19" s="56" t="s">
        <v>32</v>
      </c>
      <c r="H19" s="55"/>
      <c r="I19" s="57">
        <f t="shared" si="0"/>
        <v>783</v>
      </c>
      <c r="J19" s="58">
        <v>13.11</v>
      </c>
      <c r="K19" s="59">
        <v>-1</v>
      </c>
      <c r="L19" s="60">
        <v>0.16900000000000001</v>
      </c>
      <c r="M19" s="61"/>
      <c r="N19" s="59"/>
      <c r="O19" s="62"/>
      <c r="P19" s="63" t="str">
        <f>IF(ISBLANK(J19),"",IF(J19&gt;14.94,"",IF(J19&lt;=11.4,"TSM",IF(J19&lt;=11.84,"SM",IF(J19&lt;=12.4,"KSM",IF(J19&lt;=13.04,"I A",IF(J19&lt;=13.84,"II A",IF(J19&lt;=14.94,"III A"))))))))</f>
        <v>II A</v>
      </c>
      <c r="Q19" s="64" t="s">
        <v>68</v>
      </c>
      <c r="R19" s="65" t="s">
        <v>69</v>
      </c>
      <c r="S19" s="66"/>
      <c r="T19" s="7"/>
      <c r="U19" s="7"/>
    </row>
    <row r="20" spans="1:21" s="67" customFormat="1" ht="15">
      <c r="A20" s="50">
        <v>2</v>
      </c>
      <c r="B20" s="51">
        <v>125</v>
      </c>
      <c r="C20" s="52" t="s">
        <v>70</v>
      </c>
      <c r="D20" s="53" t="s">
        <v>71</v>
      </c>
      <c r="E20" s="54" t="s">
        <v>72</v>
      </c>
      <c r="F20" s="55" t="s">
        <v>23</v>
      </c>
      <c r="G20" s="56" t="s">
        <v>73</v>
      </c>
      <c r="H20" s="55"/>
      <c r="I20" s="57">
        <f t="shared" si="0"/>
        <v>834</v>
      </c>
      <c r="J20" s="58">
        <v>12.83</v>
      </c>
      <c r="K20" s="59">
        <v>-1</v>
      </c>
      <c r="L20" s="60">
        <v>0.16</v>
      </c>
      <c r="M20" s="61"/>
      <c r="N20" s="59"/>
      <c r="O20" s="62"/>
      <c r="P20" s="63" t="str">
        <f t="shared" ref="P20:P25" si="2">IF(ISBLANK(J20),"",IF(J20&gt;14.94,"",IF(J20&lt;=11.4,"TSM",IF(J20&lt;=11.84,"SM",IF(J20&lt;=12.4,"KSM",IF(J20&lt;=13.04,"I A",IF(J20&lt;=13.84,"II A",IF(J20&lt;=14.94,"III A"))))))))</f>
        <v>I A</v>
      </c>
      <c r="Q20" s="64" t="s">
        <v>74</v>
      </c>
      <c r="R20" s="65" t="s">
        <v>75</v>
      </c>
      <c r="S20" s="66"/>
      <c r="T20" s="7"/>
      <c r="U20" s="7"/>
    </row>
    <row r="21" spans="1:21" s="67" customFormat="1" ht="15">
      <c r="A21" s="50">
        <v>3</v>
      </c>
      <c r="B21" s="51">
        <v>99</v>
      </c>
      <c r="C21" s="52" t="s">
        <v>76</v>
      </c>
      <c r="D21" s="53" t="s">
        <v>77</v>
      </c>
      <c r="E21" s="54" t="s">
        <v>78</v>
      </c>
      <c r="F21" s="55" t="s">
        <v>31</v>
      </c>
      <c r="G21" s="56" t="s">
        <v>32</v>
      </c>
      <c r="H21" s="55"/>
      <c r="I21" s="57">
        <f t="shared" si="0"/>
        <v>889</v>
      </c>
      <c r="J21" s="58">
        <v>12.53</v>
      </c>
      <c r="K21" s="59">
        <v>-1</v>
      </c>
      <c r="L21" s="60">
        <v>0.27900000000000003</v>
      </c>
      <c r="M21" s="61"/>
      <c r="N21" s="59"/>
      <c r="O21" s="62"/>
      <c r="P21" s="63" t="str">
        <f t="shared" si="2"/>
        <v>I A</v>
      </c>
      <c r="Q21" s="64" t="s">
        <v>79</v>
      </c>
      <c r="R21" s="65" t="s">
        <v>80</v>
      </c>
      <c r="S21" s="66"/>
      <c r="T21" s="7"/>
      <c r="U21" s="7"/>
    </row>
    <row r="22" spans="1:21" s="67" customFormat="1" ht="15">
      <c r="A22" s="50">
        <v>4</v>
      </c>
      <c r="B22" s="51">
        <v>106</v>
      </c>
      <c r="C22" s="52" t="s">
        <v>81</v>
      </c>
      <c r="D22" s="53" t="s">
        <v>82</v>
      </c>
      <c r="E22" s="54" t="s">
        <v>83</v>
      </c>
      <c r="F22" s="55" t="s">
        <v>23</v>
      </c>
      <c r="G22" s="56" t="s">
        <v>39</v>
      </c>
      <c r="H22" s="55" t="s">
        <v>43</v>
      </c>
      <c r="I22" s="57">
        <f t="shared" si="0"/>
        <v>943</v>
      </c>
      <c r="J22" s="58">
        <v>12.25</v>
      </c>
      <c r="K22" s="59">
        <v>-1</v>
      </c>
      <c r="L22" s="60">
        <v>0.22600000000000001</v>
      </c>
      <c r="M22" s="61"/>
      <c r="N22" s="59"/>
      <c r="O22" s="62"/>
      <c r="P22" s="63" t="str">
        <f t="shared" si="2"/>
        <v>KSM</v>
      </c>
      <c r="Q22" s="64" t="s">
        <v>25</v>
      </c>
      <c r="R22" s="65" t="s">
        <v>84</v>
      </c>
      <c r="S22" s="66"/>
      <c r="T22" s="7"/>
      <c r="U22" s="7"/>
    </row>
    <row r="23" spans="1:21" s="67" customFormat="1" ht="15">
      <c r="A23" s="50">
        <v>5</v>
      </c>
      <c r="B23" s="51">
        <v>64</v>
      </c>
      <c r="C23" s="52" t="s">
        <v>85</v>
      </c>
      <c r="D23" s="53" t="s">
        <v>86</v>
      </c>
      <c r="E23" s="54" t="s">
        <v>87</v>
      </c>
      <c r="F23" s="55" t="s">
        <v>31</v>
      </c>
      <c r="G23" s="56" t="s">
        <v>32</v>
      </c>
      <c r="H23" s="55"/>
      <c r="I23" s="57">
        <f t="shared" si="0"/>
        <v>859</v>
      </c>
      <c r="J23" s="58">
        <v>12.69</v>
      </c>
      <c r="K23" s="59">
        <v>-1</v>
      </c>
      <c r="L23" s="60">
        <v>0.17499999999999999</v>
      </c>
      <c r="M23" s="61"/>
      <c r="N23" s="59"/>
      <c r="O23" s="62"/>
      <c r="P23" s="63" t="str">
        <f t="shared" si="2"/>
        <v>I A</v>
      </c>
      <c r="Q23" s="64" t="s">
        <v>55</v>
      </c>
      <c r="R23" s="65" t="s">
        <v>88</v>
      </c>
      <c r="S23" s="66"/>
      <c r="T23" s="7"/>
      <c r="U23" s="7"/>
    </row>
    <row r="24" spans="1:21" s="67" customFormat="1" ht="15">
      <c r="A24" s="50">
        <v>6</v>
      </c>
      <c r="B24" s="51">
        <v>100</v>
      </c>
      <c r="C24" s="52" t="s">
        <v>89</v>
      </c>
      <c r="D24" s="53" t="s">
        <v>90</v>
      </c>
      <c r="E24" s="54" t="s">
        <v>91</v>
      </c>
      <c r="F24" s="55" t="s">
        <v>23</v>
      </c>
      <c r="G24" s="56" t="s">
        <v>39</v>
      </c>
      <c r="H24" s="55"/>
      <c r="I24" s="57">
        <f t="shared" si="0"/>
        <v>756</v>
      </c>
      <c r="J24" s="58">
        <v>13.27</v>
      </c>
      <c r="K24" s="59">
        <v>-1</v>
      </c>
      <c r="L24" s="60">
        <v>0.20499999999999999</v>
      </c>
      <c r="M24" s="61"/>
      <c r="N24" s="59"/>
      <c r="O24" s="62"/>
      <c r="P24" s="63" t="str">
        <f t="shared" si="2"/>
        <v>II A</v>
      </c>
      <c r="Q24" s="64" t="s">
        <v>25</v>
      </c>
      <c r="R24" s="65" t="s">
        <v>92</v>
      </c>
      <c r="S24" s="66"/>
      <c r="T24" s="7"/>
      <c r="U24" s="7"/>
    </row>
    <row r="25" spans="1:21" s="67" customFormat="1" ht="15">
      <c r="A25" s="50">
        <v>7</v>
      </c>
      <c r="B25" s="51">
        <v>39</v>
      </c>
      <c r="C25" s="52" t="s">
        <v>93</v>
      </c>
      <c r="D25" s="53" t="s">
        <v>94</v>
      </c>
      <c r="E25" s="54" t="s">
        <v>95</v>
      </c>
      <c r="F25" s="55" t="s">
        <v>61</v>
      </c>
      <c r="G25" s="56" t="s">
        <v>62</v>
      </c>
      <c r="H25" s="55"/>
      <c r="I25" s="57">
        <f t="shared" si="0"/>
        <v>615</v>
      </c>
      <c r="J25" s="58">
        <v>14.12</v>
      </c>
      <c r="K25" s="59">
        <v>-1</v>
      </c>
      <c r="L25" s="60">
        <v>0.20699999999999999</v>
      </c>
      <c r="M25" s="61"/>
      <c r="N25" s="59"/>
      <c r="O25" s="62"/>
      <c r="P25" s="63" t="str">
        <f t="shared" si="2"/>
        <v>III A</v>
      </c>
      <c r="Q25" s="64" t="s">
        <v>63</v>
      </c>
      <c r="R25" s="65" t="s">
        <v>96</v>
      </c>
      <c r="S25" s="66"/>
      <c r="T25" s="7"/>
      <c r="U25" s="7"/>
    </row>
    <row r="26" spans="1:21" s="67" customFormat="1" ht="15">
      <c r="A26" s="50">
        <v>8</v>
      </c>
      <c r="B26" s="51"/>
      <c r="C26" s="52"/>
      <c r="D26" s="53"/>
      <c r="E26" s="54"/>
      <c r="F26" s="55"/>
      <c r="G26" s="56"/>
      <c r="H26" s="55"/>
      <c r="I26" s="57"/>
      <c r="J26" s="58"/>
      <c r="K26" s="59"/>
      <c r="L26" s="60"/>
      <c r="M26" s="61"/>
      <c r="N26" s="59"/>
      <c r="O26" s="62"/>
      <c r="P26" s="63"/>
      <c r="Q26" s="64"/>
      <c r="R26" s="65" t="s">
        <v>34</v>
      </c>
      <c r="S26" s="66"/>
      <c r="T26" s="7"/>
      <c r="U26" s="7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2"/>
  <sheetViews>
    <sheetView workbookViewId="0">
      <selection activeCell="D12" sqref="D12"/>
    </sheetView>
  </sheetViews>
  <sheetFormatPr defaultColWidth="9.140625" defaultRowHeight="12.75"/>
  <cols>
    <col min="1" max="1" width="5.140625" style="29" customWidth="1"/>
    <col min="2" max="2" width="3.85546875" style="29" customWidth="1"/>
    <col min="3" max="3" width="9.42578125" style="23" customWidth="1"/>
    <col min="4" max="4" width="12.140625" style="24" customWidth="1"/>
    <col min="5" max="5" width="9.28515625" style="25" customWidth="1"/>
    <col min="6" max="6" width="12.85546875" style="24" customWidth="1"/>
    <col min="7" max="7" width="8.28515625" style="24" customWidth="1"/>
    <col min="8" max="8" width="11.28515625" style="24" customWidth="1"/>
    <col min="9" max="9" width="7.85546875" style="7" hidden="1" customWidth="1"/>
    <col min="10" max="10" width="8.28515625" style="27" customWidth="1"/>
    <col min="11" max="11" width="6.7109375" style="7" customWidth="1"/>
    <col min="12" max="12" width="24.5703125" style="24" customWidth="1"/>
    <col min="13" max="13" width="5.85546875" style="10" hidden="1" customWidth="1"/>
    <col min="14" max="14" width="5.85546875" style="174" customWidth="1"/>
    <col min="15" max="16" width="3.28515625" style="24" customWidth="1"/>
    <col min="17" max="16384" width="9.140625" style="24"/>
  </cols>
  <sheetData>
    <row r="1" spans="1:16" s="4" customFormat="1" ht="18.75" customHeight="1">
      <c r="A1" s="1" t="s">
        <v>0</v>
      </c>
      <c r="B1" s="2"/>
      <c r="C1" s="3"/>
      <c r="E1" s="5"/>
      <c r="I1" s="7"/>
      <c r="J1" s="8"/>
      <c r="K1" s="7"/>
      <c r="M1" s="10"/>
      <c r="N1" s="174"/>
    </row>
    <row r="2" spans="1:16" s="14" customFormat="1" ht="22.9" customHeight="1">
      <c r="A2" s="11" t="s">
        <v>1</v>
      </c>
      <c r="B2" s="12"/>
      <c r="C2" s="13"/>
      <c r="E2" s="15"/>
      <c r="I2" s="17"/>
      <c r="J2" s="18"/>
      <c r="K2" s="17"/>
      <c r="L2" s="19"/>
      <c r="M2" s="21"/>
      <c r="N2" s="175"/>
    </row>
    <row r="3" spans="1:16" ht="15" customHeight="1">
      <c r="A3" s="22"/>
      <c r="B3" s="22"/>
      <c r="L3" s="28"/>
    </row>
    <row r="4" spans="1:16" ht="15.75" customHeight="1">
      <c r="C4" s="30" t="s">
        <v>287</v>
      </c>
      <c r="E4" s="31"/>
      <c r="L4" s="32"/>
    </row>
    <row r="5" spans="1:16" ht="3.75" customHeight="1">
      <c r="I5" s="176">
        <v>1.1574074074074073E-5</v>
      </c>
    </row>
    <row r="6" spans="1:16" ht="13.5" thickBot="1">
      <c r="B6" s="33"/>
      <c r="C6" s="34"/>
      <c r="D6" s="35"/>
      <c r="E6" s="36" t="s">
        <v>437</v>
      </c>
      <c r="F6" s="37"/>
      <c r="G6" s="177"/>
    </row>
    <row r="7" spans="1:16" s="185" customFormat="1" ht="13.5" thickBot="1">
      <c r="A7" s="178" t="s">
        <v>147</v>
      </c>
      <c r="B7" s="70" t="s">
        <v>5</v>
      </c>
      <c r="C7" s="179" t="s">
        <v>6</v>
      </c>
      <c r="D7" s="180" t="s">
        <v>7</v>
      </c>
      <c r="E7" s="181" t="s">
        <v>8</v>
      </c>
      <c r="F7" s="71" t="s">
        <v>9</v>
      </c>
      <c r="G7" s="182" t="s">
        <v>10</v>
      </c>
      <c r="H7" s="71" t="s">
        <v>11</v>
      </c>
      <c r="I7" s="181" t="s">
        <v>12</v>
      </c>
      <c r="J7" s="71" t="s">
        <v>288</v>
      </c>
      <c r="K7" s="72" t="s">
        <v>17</v>
      </c>
      <c r="L7" s="73" t="s">
        <v>18</v>
      </c>
      <c r="M7" s="183"/>
      <c r="N7" s="183"/>
      <c r="O7" s="184"/>
      <c r="P7" s="184"/>
    </row>
    <row r="8" spans="1:16" ht="15" customHeight="1">
      <c r="A8" s="99">
        <v>1</v>
      </c>
      <c r="B8" s="186">
        <v>94</v>
      </c>
      <c r="C8" s="187" t="s">
        <v>140</v>
      </c>
      <c r="D8" s="188" t="s">
        <v>289</v>
      </c>
      <c r="E8" s="189" t="s">
        <v>290</v>
      </c>
      <c r="F8" s="64" t="s">
        <v>291</v>
      </c>
      <c r="G8" s="64" t="s">
        <v>292</v>
      </c>
      <c r="H8" s="64"/>
      <c r="I8" s="190">
        <f t="shared" ref="I8:I22" si="0">IF(ISBLANK(J8),"",TRUNC(0.0688*((J8/$I$5)-250)^2))</f>
        <v>1073</v>
      </c>
      <c r="J8" s="191">
        <v>1.4478009259259262E-3</v>
      </c>
      <c r="K8" s="192" t="str">
        <f t="shared" ref="K8:K22" si="1">IF(ISBLANK(J8),"",IF(J8&gt;0.00200231481481481,"",IF(J8&lt;=0.00140393518518519,"TSM",IF(J8&lt;=0.00145833333333333,"SM",IF(J8&lt;=0.00153935185185185,"KSM",IF(J8&lt;=0.00164351851851852,"I A",IF(J8&lt;=0.00179398148148148,"II A",IF(J8&lt;=0.00200231481481481,"III A"))))))))</f>
        <v>SM</v>
      </c>
      <c r="L8" s="55" t="s">
        <v>293</v>
      </c>
      <c r="M8" s="174" t="s">
        <v>294</v>
      </c>
    </row>
    <row r="9" spans="1:16" ht="15" customHeight="1">
      <c r="A9" s="99">
        <v>2</v>
      </c>
      <c r="B9" s="186">
        <v>9</v>
      </c>
      <c r="C9" s="187" t="s">
        <v>295</v>
      </c>
      <c r="D9" s="188" t="s">
        <v>296</v>
      </c>
      <c r="E9" s="189" t="s">
        <v>297</v>
      </c>
      <c r="F9" s="64" t="s">
        <v>31</v>
      </c>
      <c r="G9" s="64" t="s">
        <v>32</v>
      </c>
      <c r="H9" s="64" t="s">
        <v>115</v>
      </c>
      <c r="I9" s="190">
        <f t="shared" si="0"/>
        <v>1017</v>
      </c>
      <c r="J9" s="191">
        <v>1.4856481481481483E-3</v>
      </c>
      <c r="K9" s="192" t="str">
        <f t="shared" si="1"/>
        <v>KSM</v>
      </c>
      <c r="L9" s="64" t="s">
        <v>68</v>
      </c>
      <c r="M9" s="174" t="s">
        <v>298</v>
      </c>
    </row>
    <row r="10" spans="1:16" ht="15" customHeight="1">
      <c r="A10" s="99">
        <v>3</v>
      </c>
      <c r="B10" s="186">
        <v>93</v>
      </c>
      <c r="C10" s="187" t="s">
        <v>295</v>
      </c>
      <c r="D10" s="188" t="s">
        <v>299</v>
      </c>
      <c r="E10" s="189" t="s">
        <v>300</v>
      </c>
      <c r="F10" s="64" t="s">
        <v>31</v>
      </c>
      <c r="G10" s="64" t="s">
        <v>32</v>
      </c>
      <c r="H10" s="64"/>
      <c r="I10" s="190">
        <f t="shared" si="0"/>
        <v>967</v>
      </c>
      <c r="J10" s="191">
        <v>1.5207175925925926E-3</v>
      </c>
      <c r="K10" s="192" t="str">
        <f t="shared" si="1"/>
        <v>KSM</v>
      </c>
      <c r="L10" s="64" t="s">
        <v>33</v>
      </c>
      <c r="M10" s="174" t="s">
        <v>301</v>
      </c>
    </row>
    <row r="11" spans="1:16" ht="15" customHeight="1">
      <c r="A11" s="99">
        <v>4</v>
      </c>
      <c r="B11" s="186">
        <v>72</v>
      </c>
      <c r="C11" s="187" t="s">
        <v>302</v>
      </c>
      <c r="D11" s="188" t="s">
        <v>303</v>
      </c>
      <c r="E11" s="189" t="s">
        <v>304</v>
      </c>
      <c r="F11" s="64" t="s">
        <v>161</v>
      </c>
      <c r="G11" s="64"/>
      <c r="H11" s="64"/>
      <c r="I11" s="190">
        <f t="shared" si="0"/>
        <v>929</v>
      </c>
      <c r="J11" s="191">
        <v>1.5482638888888887E-3</v>
      </c>
      <c r="K11" s="192" t="str">
        <f t="shared" si="1"/>
        <v>I A</v>
      </c>
      <c r="L11" s="64"/>
      <c r="M11" s="174" t="s">
        <v>305</v>
      </c>
    </row>
    <row r="12" spans="1:16" ht="15" customHeight="1">
      <c r="A12" s="99">
        <v>5</v>
      </c>
      <c r="B12" s="186">
        <v>73</v>
      </c>
      <c r="C12" s="187" t="s">
        <v>306</v>
      </c>
      <c r="D12" s="188" t="s">
        <v>307</v>
      </c>
      <c r="E12" s="189" t="s">
        <v>308</v>
      </c>
      <c r="F12" s="64" t="s">
        <v>161</v>
      </c>
      <c r="G12" s="64"/>
      <c r="H12" s="64"/>
      <c r="I12" s="190">
        <f t="shared" si="0"/>
        <v>913</v>
      </c>
      <c r="J12" s="191">
        <v>1.5598379629629632E-3</v>
      </c>
      <c r="K12" s="192" t="str">
        <f t="shared" si="1"/>
        <v>I A</v>
      </c>
      <c r="L12" s="64"/>
      <c r="M12" s="174" t="s">
        <v>309</v>
      </c>
    </row>
    <row r="13" spans="1:16" ht="15" customHeight="1">
      <c r="A13" s="99">
        <v>6</v>
      </c>
      <c r="B13" s="186">
        <v>38</v>
      </c>
      <c r="C13" s="187" t="s">
        <v>310</v>
      </c>
      <c r="D13" s="188" t="s">
        <v>311</v>
      </c>
      <c r="E13" s="189" t="s">
        <v>312</v>
      </c>
      <c r="F13" s="64" t="s">
        <v>61</v>
      </c>
      <c r="G13" s="64" t="s">
        <v>62</v>
      </c>
      <c r="H13" s="64"/>
      <c r="I13" s="190">
        <f t="shared" si="0"/>
        <v>903</v>
      </c>
      <c r="J13" s="191">
        <v>1.5672453703703701E-3</v>
      </c>
      <c r="K13" s="192" t="str">
        <f t="shared" si="1"/>
        <v>I A</v>
      </c>
      <c r="L13" s="64" t="s">
        <v>63</v>
      </c>
      <c r="M13" s="174" t="s">
        <v>313</v>
      </c>
    </row>
    <row r="14" spans="1:16" ht="15" customHeight="1">
      <c r="A14" s="99">
        <v>7</v>
      </c>
      <c r="B14" s="186">
        <v>119</v>
      </c>
      <c r="C14" s="187" t="s">
        <v>314</v>
      </c>
      <c r="D14" s="188" t="s">
        <v>315</v>
      </c>
      <c r="E14" s="189" t="s">
        <v>316</v>
      </c>
      <c r="F14" s="64" t="s">
        <v>317</v>
      </c>
      <c r="G14" s="64" t="s">
        <v>318</v>
      </c>
      <c r="H14" s="64"/>
      <c r="I14" s="190">
        <f t="shared" si="0"/>
        <v>887</v>
      </c>
      <c r="J14" s="191">
        <v>1.5789351851851852E-3</v>
      </c>
      <c r="K14" s="192" t="str">
        <f t="shared" si="1"/>
        <v>I A</v>
      </c>
      <c r="L14" s="64" t="s">
        <v>319</v>
      </c>
      <c r="M14" s="174" t="s">
        <v>320</v>
      </c>
    </row>
    <row r="15" spans="1:16" ht="15" customHeight="1">
      <c r="A15" s="99">
        <v>8</v>
      </c>
      <c r="B15" s="186">
        <v>13</v>
      </c>
      <c r="C15" s="187" t="s">
        <v>42</v>
      </c>
      <c r="D15" s="188" t="s">
        <v>321</v>
      </c>
      <c r="E15" s="189" t="s">
        <v>322</v>
      </c>
      <c r="F15" s="64" t="s">
        <v>242</v>
      </c>
      <c r="G15" s="64" t="s">
        <v>243</v>
      </c>
      <c r="H15" s="64" t="s">
        <v>323</v>
      </c>
      <c r="I15" s="190">
        <f t="shared" si="0"/>
        <v>886</v>
      </c>
      <c r="J15" s="191">
        <v>1.5799768518518517E-3</v>
      </c>
      <c r="K15" s="192" t="str">
        <f t="shared" si="1"/>
        <v>I A</v>
      </c>
      <c r="L15" s="64" t="s">
        <v>324</v>
      </c>
      <c r="M15" s="174" t="s">
        <v>325</v>
      </c>
    </row>
    <row r="16" spans="1:16" ht="15" customHeight="1">
      <c r="A16" s="99">
        <v>9</v>
      </c>
      <c r="B16" s="186">
        <v>86</v>
      </c>
      <c r="C16" s="187" t="s">
        <v>326</v>
      </c>
      <c r="D16" s="188" t="s">
        <v>327</v>
      </c>
      <c r="E16" s="189" t="s">
        <v>328</v>
      </c>
      <c r="F16" s="64" t="s">
        <v>291</v>
      </c>
      <c r="G16" s="64" t="s">
        <v>329</v>
      </c>
      <c r="H16" s="64"/>
      <c r="I16" s="190">
        <f t="shared" si="0"/>
        <v>794</v>
      </c>
      <c r="J16" s="191">
        <v>1.6496527777777779E-3</v>
      </c>
      <c r="K16" s="192" t="str">
        <f t="shared" si="1"/>
        <v>II A</v>
      </c>
      <c r="L16" s="64" t="s">
        <v>330</v>
      </c>
      <c r="M16" s="174" t="s">
        <v>331</v>
      </c>
    </row>
    <row r="17" spans="1:13" ht="15" customHeight="1">
      <c r="A17" s="99">
        <v>10</v>
      </c>
      <c r="B17" s="186">
        <v>118</v>
      </c>
      <c r="C17" s="187" t="s">
        <v>332</v>
      </c>
      <c r="D17" s="188" t="s">
        <v>333</v>
      </c>
      <c r="E17" s="189" t="s">
        <v>334</v>
      </c>
      <c r="F17" s="64" t="s">
        <v>317</v>
      </c>
      <c r="G17" s="64" t="s">
        <v>318</v>
      </c>
      <c r="H17" s="64"/>
      <c r="I17" s="190">
        <f t="shared" si="0"/>
        <v>771</v>
      </c>
      <c r="J17" s="191">
        <v>1.6679398148148148E-3</v>
      </c>
      <c r="K17" s="192" t="str">
        <f t="shared" si="1"/>
        <v>II A</v>
      </c>
      <c r="L17" s="64" t="s">
        <v>319</v>
      </c>
      <c r="M17" s="174" t="s">
        <v>335</v>
      </c>
    </row>
    <row r="18" spans="1:13" ht="15" customHeight="1">
      <c r="A18" s="99">
        <v>11</v>
      </c>
      <c r="B18" s="186">
        <v>87</v>
      </c>
      <c r="C18" s="187" t="s">
        <v>336</v>
      </c>
      <c r="D18" s="188" t="s">
        <v>337</v>
      </c>
      <c r="E18" s="189" t="s">
        <v>338</v>
      </c>
      <c r="F18" s="64" t="s">
        <v>339</v>
      </c>
      <c r="G18" s="64" t="s">
        <v>329</v>
      </c>
      <c r="H18" s="64" t="s">
        <v>115</v>
      </c>
      <c r="I18" s="190">
        <f t="shared" si="0"/>
        <v>719</v>
      </c>
      <c r="J18" s="191">
        <v>1.7098379629629631E-3</v>
      </c>
      <c r="K18" s="192" t="str">
        <f t="shared" si="1"/>
        <v>II A</v>
      </c>
      <c r="L18" s="64" t="s">
        <v>340</v>
      </c>
      <c r="M18" s="174" t="s">
        <v>341</v>
      </c>
    </row>
    <row r="19" spans="1:13" ht="15" customHeight="1">
      <c r="A19" s="99">
        <v>12</v>
      </c>
      <c r="B19" s="186">
        <v>18</v>
      </c>
      <c r="C19" s="187" t="s">
        <v>306</v>
      </c>
      <c r="D19" s="188" t="s">
        <v>342</v>
      </c>
      <c r="E19" s="189" t="s">
        <v>343</v>
      </c>
      <c r="F19" s="64" t="s">
        <v>31</v>
      </c>
      <c r="G19" s="64" t="s">
        <v>32</v>
      </c>
      <c r="H19" s="64"/>
      <c r="I19" s="190">
        <f t="shared" si="0"/>
        <v>684</v>
      </c>
      <c r="J19" s="191">
        <v>1.7390046296296294E-3</v>
      </c>
      <c r="K19" s="192" t="str">
        <f t="shared" si="1"/>
        <v>II A</v>
      </c>
      <c r="L19" s="64" t="s">
        <v>97</v>
      </c>
      <c r="M19" s="174" t="s">
        <v>34</v>
      </c>
    </row>
    <row r="20" spans="1:13" ht="15" customHeight="1">
      <c r="A20" s="99">
        <v>13</v>
      </c>
      <c r="B20" s="186">
        <v>25</v>
      </c>
      <c r="C20" s="187" t="s">
        <v>295</v>
      </c>
      <c r="D20" s="188" t="s">
        <v>344</v>
      </c>
      <c r="E20" s="189" t="s">
        <v>345</v>
      </c>
      <c r="F20" s="64" t="s">
        <v>346</v>
      </c>
      <c r="G20" s="64"/>
      <c r="H20" s="64"/>
      <c r="I20" s="190">
        <f t="shared" si="0"/>
        <v>654</v>
      </c>
      <c r="J20" s="191">
        <v>1.7644675925925926E-3</v>
      </c>
      <c r="K20" s="192" t="str">
        <f t="shared" si="1"/>
        <v>II A</v>
      </c>
      <c r="L20" s="64" t="s">
        <v>97</v>
      </c>
      <c r="M20" s="174" t="s">
        <v>347</v>
      </c>
    </row>
    <row r="21" spans="1:13" ht="15" customHeight="1">
      <c r="A21" s="99"/>
      <c r="B21" s="186">
        <v>112</v>
      </c>
      <c r="C21" s="187" t="s">
        <v>348</v>
      </c>
      <c r="D21" s="188" t="s">
        <v>349</v>
      </c>
      <c r="E21" s="189" t="s">
        <v>350</v>
      </c>
      <c r="F21" s="64" t="s">
        <v>291</v>
      </c>
      <c r="G21" s="64" t="s">
        <v>351</v>
      </c>
      <c r="H21" s="64" t="s">
        <v>115</v>
      </c>
      <c r="I21" s="190" t="e">
        <f t="shared" si="0"/>
        <v>#VALUE!</v>
      </c>
      <c r="J21" s="191" t="s">
        <v>352</v>
      </c>
      <c r="K21" s="192" t="str">
        <f t="shared" si="1"/>
        <v/>
      </c>
      <c r="L21" s="64" t="s">
        <v>353</v>
      </c>
      <c r="M21" s="174" t="s">
        <v>354</v>
      </c>
    </row>
    <row r="22" spans="1:13" ht="15" customHeight="1">
      <c r="A22" s="99"/>
      <c r="B22" s="186">
        <v>74</v>
      </c>
      <c r="C22" s="187" t="s">
        <v>355</v>
      </c>
      <c r="D22" s="188" t="s">
        <v>356</v>
      </c>
      <c r="E22" s="189" t="s">
        <v>357</v>
      </c>
      <c r="F22" s="64" t="s">
        <v>161</v>
      </c>
      <c r="G22" s="64"/>
      <c r="H22" s="64"/>
      <c r="I22" s="190" t="e">
        <f t="shared" si="0"/>
        <v>#VALUE!</v>
      </c>
      <c r="J22" s="191" t="s">
        <v>44</v>
      </c>
      <c r="K22" s="192" t="str">
        <f t="shared" si="1"/>
        <v/>
      </c>
      <c r="L22" s="64"/>
      <c r="M22" s="174" t="s">
        <v>358</v>
      </c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O18"/>
  <sheetViews>
    <sheetView workbookViewId="0">
      <selection activeCell="H23" sqref="H23"/>
    </sheetView>
  </sheetViews>
  <sheetFormatPr defaultColWidth="9.140625" defaultRowHeight="12.75"/>
  <cols>
    <col min="1" max="1" width="5.140625" style="29" customWidth="1"/>
    <col min="2" max="2" width="4.5703125" style="29" customWidth="1"/>
    <col min="3" max="3" width="10.7109375" style="23" customWidth="1"/>
    <col min="4" max="4" width="14.140625" style="24" customWidth="1"/>
    <col min="5" max="5" width="9.28515625" style="25" customWidth="1"/>
    <col min="6" max="6" width="13" style="24" customWidth="1"/>
    <col min="7" max="7" width="10.28515625" style="24" customWidth="1"/>
    <col min="8" max="8" width="11.5703125" style="24" customWidth="1"/>
    <col min="9" max="9" width="6.28515625" style="7" hidden="1" customWidth="1"/>
    <col min="10" max="10" width="8.7109375" style="27" customWidth="1"/>
    <col min="11" max="11" width="5.42578125" style="7" customWidth="1"/>
    <col min="12" max="12" width="25.85546875" style="24" customWidth="1"/>
    <col min="13" max="14" width="5.85546875" style="174" customWidth="1"/>
    <col min="15" max="15" width="3.28515625" style="24" customWidth="1"/>
    <col min="16" max="16384" width="9.140625" style="24"/>
  </cols>
  <sheetData>
    <row r="1" spans="1:15" s="4" customFormat="1" ht="18.75" customHeight="1">
      <c r="A1" s="1" t="s">
        <v>0</v>
      </c>
      <c r="B1" s="2"/>
      <c r="C1" s="3"/>
      <c r="E1" s="5"/>
      <c r="I1" s="7"/>
      <c r="J1" s="8"/>
      <c r="K1" s="7"/>
      <c r="M1" s="174"/>
      <c r="N1" s="174"/>
    </row>
    <row r="2" spans="1:15" s="14" customFormat="1" ht="22.9" customHeight="1">
      <c r="A2" s="11" t="s">
        <v>1</v>
      </c>
      <c r="B2" s="12"/>
      <c r="C2" s="13"/>
      <c r="E2" s="15"/>
      <c r="I2" s="17"/>
      <c r="J2" s="18"/>
      <c r="K2" s="17"/>
      <c r="L2" s="19"/>
      <c r="M2" s="175"/>
      <c r="N2" s="175"/>
    </row>
    <row r="3" spans="1:15" ht="15" customHeight="1">
      <c r="A3" s="22"/>
      <c r="B3" s="22"/>
      <c r="L3" s="28"/>
    </row>
    <row r="4" spans="1:15" ht="15.75" customHeight="1">
      <c r="C4" s="30" t="s">
        <v>359</v>
      </c>
      <c r="E4" s="31"/>
      <c r="L4" s="32"/>
    </row>
    <row r="5" spans="1:15" ht="3.75" customHeight="1"/>
    <row r="6" spans="1:15" ht="13.5" thickBot="1">
      <c r="B6" s="33"/>
      <c r="C6" s="34"/>
      <c r="D6" s="35"/>
      <c r="E6" s="36" t="s">
        <v>16</v>
      </c>
      <c r="F6" s="37"/>
      <c r="G6" s="177"/>
    </row>
    <row r="7" spans="1:15" s="185" customFormat="1" ht="13.5" thickBot="1">
      <c r="A7" s="178" t="s">
        <v>147</v>
      </c>
      <c r="B7" s="193" t="s">
        <v>5</v>
      </c>
      <c r="C7" s="179" t="s">
        <v>6</v>
      </c>
      <c r="D7" s="180" t="s">
        <v>7</v>
      </c>
      <c r="E7" s="181" t="s">
        <v>8</v>
      </c>
      <c r="F7" s="71" t="s">
        <v>9</v>
      </c>
      <c r="G7" s="71" t="s">
        <v>10</v>
      </c>
      <c r="H7" s="71" t="s">
        <v>11</v>
      </c>
      <c r="I7" s="181" t="s">
        <v>12</v>
      </c>
      <c r="J7" s="70" t="s">
        <v>288</v>
      </c>
      <c r="K7" s="72" t="s">
        <v>17</v>
      </c>
      <c r="L7" s="73" t="s">
        <v>18</v>
      </c>
      <c r="M7" s="183"/>
      <c r="N7" s="183"/>
      <c r="O7" s="184"/>
    </row>
    <row r="8" spans="1:15" ht="15" customHeight="1">
      <c r="A8" s="99">
        <v>1</v>
      </c>
      <c r="B8" s="186">
        <v>66</v>
      </c>
      <c r="C8" s="187" t="s">
        <v>360</v>
      </c>
      <c r="D8" s="188" t="s">
        <v>361</v>
      </c>
      <c r="E8" s="189" t="s">
        <v>362</v>
      </c>
      <c r="F8" s="64" t="s">
        <v>363</v>
      </c>
      <c r="G8" s="64" t="s">
        <v>32</v>
      </c>
      <c r="H8" s="64" t="s">
        <v>115</v>
      </c>
      <c r="I8" s="190" t="e">
        <f>IF(ISBLANK(J8),"",TRUNC(0.04066*((J8/#REF!)-385)^2))</f>
        <v>#REF!</v>
      </c>
      <c r="J8" s="194">
        <v>2.6332175925925928E-3</v>
      </c>
      <c r="K8" s="195" t="str">
        <f t="shared" ref="K8:K18" si="0">IF(ISBLANK(J8),"",IF(J8&gt;0.00353009259259259,"",IF(J8&lt;=0.00253472222222222,"TSM",IF(J8&lt;=0.00261574074074074,"SM",IF(J8&lt;=0.00273148148148148,"KSM",IF(J8&lt;=0.00289351851851852,"I A",IF(J8&lt;=0.00318287037037037,"II A",IF(J8&lt;=0.00353009259259259,"III A"))))))))</f>
        <v>KSM</v>
      </c>
      <c r="L8" s="64" t="s">
        <v>364</v>
      </c>
    </row>
    <row r="9" spans="1:15" ht="15" customHeight="1">
      <c r="A9" s="99">
        <v>2</v>
      </c>
      <c r="B9" s="186">
        <v>67</v>
      </c>
      <c r="C9" s="187" t="s">
        <v>365</v>
      </c>
      <c r="D9" s="188" t="s">
        <v>366</v>
      </c>
      <c r="E9" s="189" t="s">
        <v>367</v>
      </c>
      <c r="F9" s="64" t="s">
        <v>368</v>
      </c>
      <c r="G9" s="64" t="s">
        <v>32</v>
      </c>
      <c r="H9" s="64" t="s">
        <v>115</v>
      </c>
      <c r="I9" s="190" t="e">
        <f>IF(ISBLANK(J9),"",TRUNC(0.04066*((J9/#REF!)-385)^2))</f>
        <v>#REF!</v>
      </c>
      <c r="J9" s="194">
        <v>2.7091435185185187E-3</v>
      </c>
      <c r="K9" s="195" t="str">
        <f t="shared" si="0"/>
        <v>KSM</v>
      </c>
      <c r="L9" s="64" t="s">
        <v>369</v>
      </c>
    </row>
    <row r="10" spans="1:15" ht="15" customHeight="1">
      <c r="A10" s="99">
        <v>3</v>
      </c>
      <c r="B10" s="186">
        <v>79</v>
      </c>
      <c r="C10" s="187" t="s">
        <v>217</v>
      </c>
      <c r="D10" s="188" t="s">
        <v>370</v>
      </c>
      <c r="E10" s="189" t="s">
        <v>371</v>
      </c>
      <c r="F10" s="64" t="s">
        <v>372</v>
      </c>
      <c r="G10" s="64" t="s">
        <v>373</v>
      </c>
      <c r="H10" s="64"/>
      <c r="I10" s="190" t="e">
        <f>IF(ISBLANK(J10),"",TRUNC(0.04066*((J10/#REF!)-385)^2))</f>
        <v>#REF!</v>
      </c>
      <c r="J10" s="194">
        <v>2.7358796296296298E-3</v>
      </c>
      <c r="K10" s="195" t="str">
        <f t="shared" si="0"/>
        <v>I A</v>
      </c>
      <c r="L10" s="64" t="s">
        <v>374</v>
      </c>
    </row>
    <row r="11" spans="1:15" ht="15" customHeight="1">
      <c r="A11" s="99">
        <v>4</v>
      </c>
      <c r="B11" s="186">
        <v>110</v>
      </c>
      <c r="C11" s="187" t="s">
        <v>375</v>
      </c>
      <c r="D11" s="188" t="s">
        <v>376</v>
      </c>
      <c r="E11" s="189" t="s">
        <v>377</v>
      </c>
      <c r="F11" s="64" t="s">
        <v>161</v>
      </c>
      <c r="G11" s="64"/>
      <c r="H11" s="64"/>
      <c r="I11" s="190" t="e">
        <f>IF(ISBLANK(J11),"",TRUNC(0.04066*((J11/#REF!)-385)^2))</f>
        <v>#REF!</v>
      </c>
      <c r="J11" s="194">
        <v>2.7396990740740745E-3</v>
      </c>
      <c r="K11" s="195" t="str">
        <f t="shared" si="0"/>
        <v>I A</v>
      </c>
      <c r="L11" s="64" t="s">
        <v>378</v>
      </c>
    </row>
    <row r="12" spans="1:15" ht="15" customHeight="1">
      <c r="A12" s="99">
        <v>5</v>
      </c>
      <c r="B12" s="186">
        <v>59</v>
      </c>
      <c r="C12" s="187" t="s">
        <v>379</v>
      </c>
      <c r="D12" s="188" t="s">
        <v>380</v>
      </c>
      <c r="E12" s="189" t="s">
        <v>381</v>
      </c>
      <c r="F12" s="64" t="s">
        <v>382</v>
      </c>
      <c r="G12" s="64" t="s">
        <v>383</v>
      </c>
      <c r="H12" s="64" t="s">
        <v>384</v>
      </c>
      <c r="I12" s="190" t="e">
        <f>IF(ISBLANK(J12),"",TRUNC(0.04066*((J12/#REF!)-385)^2))</f>
        <v>#REF!</v>
      </c>
      <c r="J12" s="194">
        <v>2.803009259259259E-3</v>
      </c>
      <c r="K12" s="195" t="str">
        <f t="shared" si="0"/>
        <v>I A</v>
      </c>
      <c r="L12" s="64" t="s">
        <v>385</v>
      </c>
    </row>
    <row r="13" spans="1:15" ht="15" customHeight="1">
      <c r="A13" s="99">
        <v>6</v>
      </c>
      <c r="B13" s="186">
        <v>22</v>
      </c>
      <c r="C13" s="187" t="s">
        <v>386</v>
      </c>
      <c r="D13" s="188" t="s">
        <v>387</v>
      </c>
      <c r="E13" s="189" t="s">
        <v>388</v>
      </c>
      <c r="F13" s="64" t="s">
        <v>346</v>
      </c>
      <c r="G13" s="64" t="s">
        <v>32</v>
      </c>
      <c r="H13" s="64"/>
      <c r="I13" s="190" t="e">
        <f>IF(ISBLANK(J13),"",TRUNC(0.04066*((J13/#REF!)-385)^2))</f>
        <v>#REF!</v>
      </c>
      <c r="J13" s="194">
        <v>2.8188657407407411E-3</v>
      </c>
      <c r="K13" s="195" t="str">
        <f t="shared" si="0"/>
        <v>I A</v>
      </c>
      <c r="L13" s="64" t="s">
        <v>97</v>
      </c>
    </row>
    <row r="14" spans="1:15" ht="15" customHeight="1">
      <c r="A14" s="99">
        <v>7</v>
      </c>
      <c r="B14" s="186">
        <v>7</v>
      </c>
      <c r="C14" s="187" t="s">
        <v>199</v>
      </c>
      <c r="D14" s="188" t="s">
        <v>389</v>
      </c>
      <c r="E14" s="189" t="s">
        <v>390</v>
      </c>
      <c r="F14" s="64" t="s">
        <v>31</v>
      </c>
      <c r="G14" s="64"/>
      <c r="H14" s="64" t="s">
        <v>391</v>
      </c>
      <c r="I14" s="190" t="e">
        <f>IF(ISBLANK(J14),"",TRUNC(0.04066*((J14/$I$5)-385)^2))</f>
        <v>#DIV/0!</v>
      </c>
      <c r="J14" s="194">
        <v>2.889583333333333E-3</v>
      </c>
      <c r="K14" s="195" t="str">
        <f t="shared" si="0"/>
        <v>I A</v>
      </c>
      <c r="L14" s="64" t="s">
        <v>392</v>
      </c>
    </row>
    <row r="15" spans="1:15" ht="15" customHeight="1">
      <c r="A15" s="99">
        <v>8</v>
      </c>
      <c r="B15" s="186">
        <v>58</v>
      </c>
      <c r="C15" s="187" t="s">
        <v>393</v>
      </c>
      <c r="D15" s="188" t="s">
        <v>394</v>
      </c>
      <c r="E15" s="189" t="s">
        <v>395</v>
      </c>
      <c r="F15" s="64" t="s">
        <v>382</v>
      </c>
      <c r="G15" s="64" t="s">
        <v>383</v>
      </c>
      <c r="H15" s="64" t="s">
        <v>384</v>
      </c>
      <c r="I15" s="190" t="e">
        <f>IF(ISBLANK(J15),"",TRUNC(0.04066*((J15/#REF!)-385)^2))</f>
        <v>#REF!</v>
      </c>
      <c r="J15" s="194">
        <v>2.8969907407407412E-3</v>
      </c>
      <c r="K15" s="195" t="str">
        <f t="shared" si="0"/>
        <v>II A</v>
      </c>
      <c r="L15" s="64" t="s">
        <v>396</v>
      </c>
    </row>
    <row r="16" spans="1:15" ht="15" customHeight="1">
      <c r="A16" s="99">
        <v>9</v>
      </c>
      <c r="B16" s="186">
        <v>68</v>
      </c>
      <c r="C16" s="187" t="s">
        <v>397</v>
      </c>
      <c r="D16" s="188" t="s">
        <v>398</v>
      </c>
      <c r="E16" s="189" t="s">
        <v>399</v>
      </c>
      <c r="F16" s="64" t="s">
        <v>400</v>
      </c>
      <c r="G16" s="64" t="s">
        <v>32</v>
      </c>
      <c r="H16" s="64" t="s">
        <v>115</v>
      </c>
      <c r="I16" s="190" t="e">
        <f>IF(ISBLANK(J16),"",TRUNC(0.04066*((J16/#REF!)-385)^2))</f>
        <v>#REF!</v>
      </c>
      <c r="J16" s="194">
        <v>2.9348379629629633E-3</v>
      </c>
      <c r="K16" s="195" t="str">
        <f t="shared" si="0"/>
        <v>II A</v>
      </c>
      <c r="L16" s="64" t="s">
        <v>401</v>
      </c>
    </row>
    <row r="17" spans="1:12" ht="15" customHeight="1">
      <c r="A17" s="99">
        <v>10</v>
      </c>
      <c r="B17" s="186">
        <v>60</v>
      </c>
      <c r="C17" s="187" t="s">
        <v>402</v>
      </c>
      <c r="D17" s="188" t="s">
        <v>403</v>
      </c>
      <c r="E17" s="189" t="s">
        <v>404</v>
      </c>
      <c r="F17" s="64" t="s">
        <v>382</v>
      </c>
      <c r="G17" s="64" t="s">
        <v>383</v>
      </c>
      <c r="H17" s="64"/>
      <c r="I17" s="190" t="e">
        <f>IF(ISBLANK(J17),"",TRUNC(0.04066*((J17/$J$5)-385)^2))</f>
        <v>#DIV/0!</v>
      </c>
      <c r="J17" s="194">
        <v>3.0440972222222219E-3</v>
      </c>
      <c r="K17" s="195" t="str">
        <f t="shared" si="0"/>
        <v>II A</v>
      </c>
      <c r="L17" s="64" t="s">
        <v>396</v>
      </c>
    </row>
    <row r="18" spans="1:12" ht="15" customHeight="1">
      <c r="A18" s="99">
        <v>11</v>
      </c>
      <c r="B18" s="186">
        <v>17</v>
      </c>
      <c r="C18" s="187" t="s">
        <v>405</v>
      </c>
      <c r="D18" s="188" t="s">
        <v>406</v>
      </c>
      <c r="E18" s="189" t="s">
        <v>407</v>
      </c>
      <c r="F18" s="64" t="s">
        <v>31</v>
      </c>
      <c r="G18" s="64" t="s">
        <v>32</v>
      </c>
      <c r="H18" s="64"/>
      <c r="I18" s="190" t="e">
        <f>IF(ISBLANK(J18),"",TRUNC(0.04066*((J18/#REF!)-385)^2))</f>
        <v>#REF!</v>
      </c>
      <c r="J18" s="194">
        <v>3.0682870370370365E-3</v>
      </c>
      <c r="K18" s="195" t="str">
        <f t="shared" si="0"/>
        <v>II A</v>
      </c>
      <c r="L18" s="64" t="s">
        <v>97</v>
      </c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12"/>
  <sheetViews>
    <sheetView workbookViewId="0">
      <selection activeCell="R20" sqref="R20"/>
    </sheetView>
  </sheetViews>
  <sheetFormatPr defaultColWidth="9.140625" defaultRowHeight="12.75"/>
  <cols>
    <col min="1" max="1" width="5.140625" style="144" customWidth="1"/>
    <col min="2" max="2" width="3.85546875" style="144" customWidth="1"/>
    <col min="3" max="3" width="8.7109375" style="146" customWidth="1"/>
    <col min="4" max="4" width="10.7109375" style="146" customWidth="1"/>
    <col min="5" max="5" width="9.140625" style="146" customWidth="1"/>
    <col min="6" max="6" width="11.7109375" style="146" customWidth="1"/>
    <col min="7" max="7" width="7.140625" style="146" customWidth="1"/>
    <col min="8" max="8" width="7.85546875" style="146" customWidth="1"/>
    <col min="9" max="9" width="5.28515625" style="146" hidden="1" customWidth="1"/>
    <col min="10" max="17" width="5.42578125" style="144" customWidth="1"/>
    <col min="18" max="18" width="5.7109375" style="146" customWidth="1"/>
    <col min="19" max="19" width="4.42578125" style="146" customWidth="1"/>
    <col min="20" max="20" width="20.28515625" style="173" customWidth="1"/>
    <col min="21" max="21" width="3" style="140" customWidth="1"/>
    <col min="22" max="16384" width="9.140625" style="146"/>
  </cols>
  <sheetData>
    <row r="1" spans="1:21" s="137" customFormat="1" ht="20.25">
      <c r="A1" s="1" t="s">
        <v>0</v>
      </c>
      <c r="B1" s="136"/>
      <c r="E1" s="138"/>
      <c r="F1" s="138"/>
      <c r="G1" s="138"/>
      <c r="H1" s="138"/>
      <c r="T1" s="139"/>
      <c r="U1" s="140"/>
    </row>
    <row r="2" spans="1:21" s="137" customFormat="1" ht="18.75">
      <c r="A2" s="11" t="s">
        <v>1</v>
      </c>
      <c r="B2" s="141"/>
      <c r="E2" s="138"/>
      <c r="F2" s="138"/>
      <c r="G2" s="138"/>
      <c r="H2" s="138"/>
      <c r="T2" s="19"/>
      <c r="U2" s="142"/>
    </row>
    <row r="3" spans="1:21" s="137" customFormat="1" ht="15" customHeight="1">
      <c r="A3" s="143"/>
      <c r="B3" s="143"/>
      <c r="E3" s="138"/>
      <c r="F3" s="138"/>
      <c r="G3" s="138"/>
      <c r="H3" s="138"/>
      <c r="T3" s="28"/>
      <c r="U3" s="140"/>
    </row>
    <row r="4" spans="1:21" ht="18.75">
      <c r="C4" s="145" t="s">
        <v>263</v>
      </c>
      <c r="J4" s="147"/>
      <c r="K4" s="147"/>
      <c r="L4" s="147"/>
      <c r="M4" s="147"/>
      <c r="N4" s="147"/>
      <c r="O4" s="147"/>
      <c r="P4" s="147"/>
      <c r="Q4" s="147"/>
      <c r="T4" s="148"/>
    </row>
    <row r="5" spans="1:21" ht="4.7" customHeight="1">
      <c r="C5" s="145"/>
      <c r="J5" s="147"/>
      <c r="K5" s="147"/>
      <c r="L5" s="147"/>
      <c r="M5" s="147"/>
      <c r="N5" s="147"/>
      <c r="O5" s="147"/>
      <c r="P5" s="147"/>
      <c r="Q5" s="147"/>
      <c r="T5" s="148"/>
    </row>
    <row r="6" spans="1:21" s="151" customFormat="1" ht="11.25" thickBot="1">
      <c r="A6" s="149"/>
      <c r="B6" s="149"/>
      <c r="C6" s="150"/>
      <c r="J6" s="149"/>
      <c r="K6" s="149"/>
      <c r="L6" s="149"/>
      <c r="M6" s="149"/>
      <c r="N6" s="149"/>
      <c r="O6" s="149"/>
      <c r="P6" s="149"/>
      <c r="Q6" s="149"/>
      <c r="U6" s="140"/>
    </row>
    <row r="7" spans="1:21" s="161" customFormat="1" ht="21" customHeight="1" thickBot="1">
      <c r="A7" s="152" t="s">
        <v>264</v>
      </c>
      <c r="B7" s="153" t="s">
        <v>5</v>
      </c>
      <c r="C7" s="154" t="s">
        <v>6</v>
      </c>
      <c r="D7" s="155" t="s">
        <v>7</v>
      </c>
      <c r="E7" s="156" t="s">
        <v>8</v>
      </c>
      <c r="F7" s="156" t="s">
        <v>9</v>
      </c>
      <c r="G7" s="157" t="s">
        <v>10</v>
      </c>
      <c r="H7" s="156" t="s">
        <v>11</v>
      </c>
      <c r="I7" s="156" t="s">
        <v>12</v>
      </c>
      <c r="J7" s="158">
        <v>1.88</v>
      </c>
      <c r="K7" s="158">
        <v>1.93</v>
      </c>
      <c r="L7" s="158">
        <v>1.98</v>
      </c>
      <c r="M7" s="158">
        <v>2.0299999999999998</v>
      </c>
      <c r="N7" s="158">
        <v>2.08</v>
      </c>
      <c r="O7" s="158">
        <v>2.13</v>
      </c>
      <c r="P7" s="158">
        <v>2.17</v>
      </c>
      <c r="Q7" s="158">
        <v>2.21</v>
      </c>
      <c r="R7" s="156" t="s">
        <v>101</v>
      </c>
      <c r="S7" s="156" t="s">
        <v>17</v>
      </c>
      <c r="T7" s="159" t="s">
        <v>18</v>
      </c>
      <c r="U7" s="160"/>
    </row>
    <row r="8" spans="1:21" ht="18" customHeight="1">
      <c r="A8" s="162">
        <v>1</v>
      </c>
      <c r="B8" s="163">
        <v>53</v>
      </c>
      <c r="C8" s="164" t="s">
        <v>265</v>
      </c>
      <c r="D8" s="165" t="s">
        <v>266</v>
      </c>
      <c r="E8" s="166" t="s">
        <v>267</v>
      </c>
      <c r="F8" s="167" t="s">
        <v>268</v>
      </c>
      <c r="G8" s="168" t="s">
        <v>73</v>
      </c>
      <c r="H8" s="167" t="s">
        <v>115</v>
      </c>
      <c r="I8" s="169"/>
      <c r="J8" s="170"/>
      <c r="K8" s="170"/>
      <c r="L8" s="170"/>
      <c r="M8" s="170"/>
      <c r="N8" s="170" t="s">
        <v>269</v>
      </c>
      <c r="O8" s="170" t="s">
        <v>269</v>
      </c>
      <c r="P8" s="170" t="s">
        <v>270</v>
      </c>
      <c r="Q8" s="170" t="s">
        <v>269</v>
      </c>
      <c r="R8" s="171">
        <v>2.21</v>
      </c>
      <c r="S8" s="163" t="str">
        <f>IF(ISBLANK(R8),"",IF(R8&lt;1.6,"",IF(R8&gt;=2.28,"TSM",IF(R8&gt;=2.15,"SM",IF(R8&gt;=2.03,"KSM",IF(R8&gt;=1.9,"I A",IF(R8&gt;=1.75,"II A",IF(R8&gt;=1.6,"III A"))))))))</f>
        <v>SM</v>
      </c>
      <c r="T8" s="172" t="s">
        <v>224</v>
      </c>
      <c r="U8" s="142"/>
    </row>
    <row r="9" spans="1:21" ht="18" customHeight="1">
      <c r="A9" s="162">
        <v>2</v>
      </c>
      <c r="B9" s="163">
        <v>77</v>
      </c>
      <c r="C9" s="164" t="s">
        <v>271</v>
      </c>
      <c r="D9" s="165" t="s">
        <v>272</v>
      </c>
      <c r="E9" s="166" t="s">
        <v>273</v>
      </c>
      <c r="F9" s="167" t="s">
        <v>274</v>
      </c>
      <c r="G9" s="168"/>
      <c r="H9" s="167"/>
      <c r="I9" s="169"/>
      <c r="J9" s="170"/>
      <c r="K9" s="170"/>
      <c r="L9" s="170" t="s">
        <v>269</v>
      </c>
      <c r="M9" s="170" t="s">
        <v>269</v>
      </c>
      <c r="N9" s="170" t="s">
        <v>269</v>
      </c>
      <c r="O9" s="170" t="s">
        <v>269</v>
      </c>
      <c r="P9" s="170" t="s">
        <v>275</v>
      </c>
      <c r="Q9" s="170" t="s">
        <v>276</v>
      </c>
      <c r="R9" s="171">
        <v>2.17</v>
      </c>
      <c r="S9" s="163" t="str">
        <f>IF(ISBLANK(R9),"",IF(R9&lt;1.6,"",IF(R9&gt;=2.28,"TSM",IF(R9&gt;=2.15,"SM",IF(R9&gt;=2.03,"KSM",IF(R9&gt;=1.9,"I A",IF(R9&gt;=1.75,"II A",IF(R9&gt;=1.6,"III A"))))))))</f>
        <v>SM</v>
      </c>
      <c r="T9" s="172"/>
      <c r="U9" s="142"/>
    </row>
    <row r="10" spans="1:21" ht="18" customHeight="1">
      <c r="A10" s="162">
        <v>3</v>
      </c>
      <c r="B10" s="163">
        <v>55</v>
      </c>
      <c r="C10" s="164" t="s">
        <v>277</v>
      </c>
      <c r="D10" s="165" t="s">
        <v>278</v>
      </c>
      <c r="E10" s="166" t="s">
        <v>279</v>
      </c>
      <c r="F10" s="167" t="s">
        <v>23</v>
      </c>
      <c r="G10" s="168" t="s">
        <v>73</v>
      </c>
      <c r="H10" s="167" t="s">
        <v>170</v>
      </c>
      <c r="I10" s="169"/>
      <c r="J10" s="170"/>
      <c r="K10" s="170" t="s">
        <v>269</v>
      </c>
      <c r="L10" s="170" t="s">
        <v>269</v>
      </c>
      <c r="M10" s="170" t="s">
        <v>269</v>
      </c>
      <c r="N10" s="170" t="s">
        <v>269</v>
      </c>
      <c r="O10" s="170" t="s">
        <v>276</v>
      </c>
      <c r="P10" s="170"/>
      <c r="Q10" s="170"/>
      <c r="R10" s="171">
        <v>2.08</v>
      </c>
      <c r="S10" s="163" t="str">
        <f>IF(ISBLANK(R10),"",IF(R10&lt;1.6,"",IF(R10&gt;=2.28,"TSM",IF(R10&gt;=2.15,"SM",IF(R10&gt;=2.03,"KSM",IF(R10&gt;=1.9,"I A",IF(R10&gt;=1.75,"II A",IF(R10&gt;=1.6,"III A"))))))))</f>
        <v>KSM</v>
      </c>
      <c r="T10" s="172" t="s">
        <v>224</v>
      </c>
      <c r="U10" s="142"/>
    </row>
    <row r="11" spans="1:21" ht="18" customHeight="1">
      <c r="A11" s="162">
        <v>3</v>
      </c>
      <c r="B11" s="163">
        <v>56</v>
      </c>
      <c r="C11" s="164" t="s">
        <v>185</v>
      </c>
      <c r="D11" s="165" t="s">
        <v>280</v>
      </c>
      <c r="E11" s="166" t="s">
        <v>281</v>
      </c>
      <c r="F11" s="167" t="s">
        <v>282</v>
      </c>
      <c r="G11" s="168" t="s">
        <v>32</v>
      </c>
      <c r="H11" s="167" t="s">
        <v>170</v>
      </c>
      <c r="I11" s="169"/>
      <c r="J11" s="170"/>
      <c r="K11" s="170" t="s">
        <v>269</v>
      </c>
      <c r="L11" s="170" t="s">
        <v>269</v>
      </c>
      <c r="M11" s="170" t="s">
        <v>269</v>
      </c>
      <c r="N11" s="170" t="s">
        <v>269</v>
      </c>
      <c r="O11" s="170" t="s">
        <v>34</v>
      </c>
      <c r="P11" s="170"/>
      <c r="Q11" s="170"/>
      <c r="R11" s="171">
        <v>2.08</v>
      </c>
      <c r="S11" s="163" t="str">
        <f>IF(ISBLANK(R11),"",IF(R11&lt;1.6,"",IF(R11&gt;=2.28,"TSM",IF(R11&gt;=2.15,"SM",IF(R11&gt;=2.03,"KSM",IF(R11&gt;=1.9,"I A",IF(R11&gt;=1.75,"II A",IF(R11&gt;=1.6,"III A"))))))))</f>
        <v>KSM</v>
      </c>
      <c r="T11" s="172" t="s">
        <v>283</v>
      </c>
      <c r="U11" s="142"/>
    </row>
    <row r="12" spans="1:21" ht="18" customHeight="1">
      <c r="A12" s="162">
        <v>5</v>
      </c>
      <c r="B12" s="163">
        <v>54</v>
      </c>
      <c r="C12" s="164" t="s">
        <v>112</v>
      </c>
      <c r="D12" s="165" t="s">
        <v>284</v>
      </c>
      <c r="E12" s="166" t="s">
        <v>285</v>
      </c>
      <c r="F12" s="167" t="s">
        <v>23</v>
      </c>
      <c r="G12" s="168" t="s">
        <v>73</v>
      </c>
      <c r="H12" s="167" t="s">
        <v>115</v>
      </c>
      <c r="I12" s="169"/>
      <c r="J12" s="170" t="s">
        <v>269</v>
      </c>
      <c r="K12" s="170" t="s">
        <v>275</v>
      </c>
      <c r="L12" s="170" t="s">
        <v>275</v>
      </c>
      <c r="M12" s="170" t="s">
        <v>276</v>
      </c>
      <c r="N12" s="170"/>
      <c r="O12" s="170"/>
      <c r="P12" s="170"/>
      <c r="Q12" s="170"/>
      <c r="R12" s="171">
        <v>1.98</v>
      </c>
      <c r="S12" s="163" t="str">
        <f>IF(ISBLANK(R12),"",IF(R12&lt;1.6,"",IF(R12&gt;=2.28,"TSM",IF(R12&gt;=2.15,"SM",IF(R12&gt;=2.03,"KSM",IF(R12&gt;=1.9,"I A",IF(R12&gt;=1.75,"II A",IF(R12&gt;=1.6,"III A"))))))))</f>
        <v>I A</v>
      </c>
      <c r="T12" s="172" t="s">
        <v>286</v>
      </c>
      <c r="U12" s="142"/>
    </row>
  </sheetData>
  <printOptions horizontalCentered="1"/>
  <pageMargins left="0.15" right="0.15" top="0.78740157480314998" bottom="0.59055118110236204" header="0.511811023622047" footer="0.39370078740157499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G23"/>
  <sheetViews>
    <sheetView showZeros="0" topLeftCell="A7" workbookViewId="0">
      <selection activeCell="F26" sqref="F26"/>
    </sheetView>
  </sheetViews>
  <sheetFormatPr defaultColWidth="9.140625" defaultRowHeight="12.75"/>
  <cols>
    <col min="1" max="1" width="3" style="76" customWidth="1"/>
    <col min="2" max="2" width="4.5703125" style="79" customWidth="1"/>
    <col min="3" max="3" width="3.85546875" style="76" customWidth="1"/>
    <col min="4" max="4" width="10" style="76" customWidth="1"/>
    <col min="5" max="5" width="12.140625" style="76" customWidth="1"/>
    <col min="6" max="6" width="9" style="76" customWidth="1"/>
    <col min="7" max="7" width="14.7109375" style="76" customWidth="1"/>
    <col min="8" max="8" width="6.42578125" style="76" customWidth="1"/>
    <col min="9" max="9" width="6.7109375" style="76" customWidth="1"/>
    <col min="10" max="10" width="5.85546875" style="129" hidden="1" customWidth="1"/>
    <col min="11" max="13" width="5.42578125" style="82" customWidth="1"/>
    <col min="14" max="14" width="3.140625" style="82" bestFit="1" customWidth="1"/>
    <col min="15" max="17" width="6.140625" style="82" customWidth="1"/>
    <col min="18" max="18" width="5.42578125" style="82" customWidth="1"/>
    <col min="19" max="19" width="5.42578125" style="129" customWidth="1"/>
    <col min="20" max="20" width="16.7109375" style="76" customWidth="1"/>
    <col min="21" max="16384" width="9.140625" style="76"/>
  </cols>
  <sheetData>
    <row r="1" spans="2:33" ht="20.25">
      <c r="B1" s="1" t="s">
        <v>0</v>
      </c>
      <c r="C1" s="74"/>
      <c r="D1" s="75"/>
      <c r="F1" s="75"/>
      <c r="G1" s="75"/>
      <c r="H1" s="75"/>
      <c r="I1" s="75"/>
      <c r="J1" s="76"/>
      <c r="K1" s="76"/>
      <c r="L1" s="77"/>
      <c r="M1" s="76"/>
      <c r="N1" s="76"/>
      <c r="O1" s="76"/>
      <c r="P1" s="76"/>
      <c r="Q1" s="76"/>
      <c r="R1" s="76"/>
      <c r="S1" s="76"/>
      <c r="T1" s="4"/>
    </row>
    <row r="2" spans="2:33" ht="18.75">
      <c r="B2" s="11" t="s">
        <v>1</v>
      </c>
      <c r="C2" s="78"/>
      <c r="D2" s="75"/>
      <c r="F2" s="75"/>
      <c r="G2" s="75"/>
      <c r="H2" s="75"/>
      <c r="I2" s="75"/>
      <c r="J2" s="76"/>
      <c r="K2" s="76"/>
      <c r="L2" s="77"/>
      <c r="M2" s="76"/>
      <c r="N2" s="76"/>
      <c r="O2" s="76"/>
      <c r="P2" s="76"/>
      <c r="Q2" s="76"/>
      <c r="R2" s="76"/>
      <c r="S2" s="76"/>
      <c r="T2" s="19"/>
    </row>
    <row r="3" spans="2:33" ht="6.75" customHeight="1">
      <c r="D3" s="80"/>
      <c r="F3" s="75"/>
      <c r="G3" s="75"/>
      <c r="H3" s="75"/>
      <c r="I3" s="75"/>
      <c r="J3" s="76"/>
      <c r="K3" s="76"/>
      <c r="L3" s="76"/>
      <c r="M3" s="76"/>
      <c r="N3" s="76"/>
      <c r="O3" s="76"/>
      <c r="P3" s="76"/>
      <c r="Q3" s="76"/>
      <c r="R3" s="76"/>
      <c r="S3" s="76"/>
    </row>
    <row r="4" spans="2:33" s="84" customFormat="1" ht="18.75" customHeight="1">
      <c r="B4" s="81"/>
      <c r="C4" s="82"/>
      <c r="D4" s="83" t="s">
        <v>438</v>
      </c>
      <c r="E4" s="83"/>
      <c r="J4" s="82"/>
      <c r="K4" s="85"/>
      <c r="L4" s="82"/>
      <c r="M4" s="82"/>
      <c r="N4" s="82"/>
      <c r="O4" s="82"/>
      <c r="P4" s="82"/>
      <c r="Q4" s="82"/>
      <c r="R4" s="82"/>
      <c r="S4" s="82"/>
      <c r="T4" s="28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</row>
    <row r="5" spans="2:33" s="84" customFormat="1" ht="6" customHeight="1" thickBot="1">
      <c r="B5" s="81"/>
      <c r="C5" s="82"/>
      <c r="D5" s="83"/>
      <c r="E5" s="83"/>
      <c r="J5" s="82"/>
      <c r="K5" s="85"/>
      <c r="L5" s="82"/>
      <c r="M5" s="82"/>
      <c r="N5" s="82"/>
      <c r="O5" s="82"/>
      <c r="P5" s="82"/>
      <c r="Q5" s="82"/>
      <c r="R5" s="82"/>
      <c r="S5" s="82"/>
      <c r="T5" s="28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</row>
    <row r="6" spans="2:33" s="86" customFormat="1" ht="13.5" thickBot="1">
      <c r="B6" s="79"/>
      <c r="F6" s="84"/>
      <c r="J6" s="87"/>
      <c r="K6" s="232" t="s">
        <v>99</v>
      </c>
      <c r="L6" s="233"/>
      <c r="M6" s="233"/>
      <c r="N6" s="233"/>
      <c r="O6" s="233"/>
      <c r="P6" s="233"/>
      <c r="Q6" s="234"/>
      <c r="R6" s="87"/>
      <c r="S6" s="87"/>
    </row>
    <row r="7" spans="2:33" s="98" customFormat="1" ht="22.5" customHeight="1" thickBot="1">
      <c r="B7" s="213" t="s">
        <v>147</v>
      </c>
      <c r="C7" s="89" t="s">
        <v>5</v>
      </c>
      <c r="D7" s="90" t="s">
        <v>6</v>
      </c>
      <c r="E7" s="91" t="s">
        <v>7</v>
      </c>
      <c r="F7" s="92" t="s">
        <v>8</v>
      </c>
      <c r="G7" s="93" t="s">
        <v>9</v>
      </c>
      <c r="H7" s="71" t="s">
        <v>10</v>
      </c>
      <c r="I7" s="93" t="s">
        <v>11</v>
      </c>
      <c r="J7" s="93" t="s">
        <v>12</v>
      </c>
      <c r="K7" s="94">
        <v>1</v>
      </c>
      <c r="L7" s="95">
        <v>2</v>
      </c>
      <c r="M7" s="95">
        <v>3</v>
      </c>
      <c r="N7" s="95" t="s">
        <v>100</v>
      </c>
      <c r="O7" s="95">
        <v>4</v>
      </c>
      <c r="P7" s="95">
        <v>5</v>
      </c>
      <c r="Q7" s="96">
        <v>6</v>
      </c>
      <c r="R7" s="97" t="s">
        <v>101</v>
      </c>
      <c r="S7" s="93" t="s">
        <v>17</v>
      </c>
      <c r="T7" s="93" t="s">
        <v>18</v>
      </c>
    </row>
    <row r="8" spans="2:33" s="113" customFormat="1" ht="22.5" customHeight="1">
      <c r="B8" s="99">
        <v>1</v>
      </c>
      <c r="C8" s="100">
        <v>113</v>
      </c>
      <c r="D8" s="101" t="s">
        <v>439</v>
      </c>
      <c r="E8" s="102" t="s">
        <v>440</v>
      </c>
      <c r="F8" s="103" t="s">
        <v>441</v>
      </c>
      <c r="G8" s="104" t="s">
        <v>442</v>
      </c>
      <c r="H8" s="104" t="s">
        <v>318</v>
      </c>
      <c r="I8" s="105"/>
      <c r="J8" s="212">
        <f t="shared" ref="J8:J16" si="0">IF(ISBLANK(R8),"",TRUNC(0.042172*(R8+687.7)^2)-20000)</f>
        <v>999</v>
      </c>
      <c r="K8" s="107">
        <v>17.21</v>
      </c>
      <c r="L8" s="107">
        <v>17.399999999999999</v>
      </c>
      <c r="M8" s="107">
        <v>17.36</v>
      </c>
      <c r="N8" s="108">
        <v>8</v>
      </c>
      <c r="O8" s="107">
        <v>17.72</v>
      </c>
      <c r="P8" s="107">
        <v>17.95</v>
      </c>
      <c r="Q8" s="107">
        <v>17.71</v>
      </c>
      <c r="R8" s="58">
        <f t="shared" ref="R8:R15" si="1">MAX(K8:M8,O8:Q8)</f>
        <v>17.95</v>
      </c>
      <c r="S8" s="110" t="str">
        <f t="shared" ref="S8:S15" si="2">IF(ISBLANK(R8),"",IF(R8&lt;10.2,"",IF(R8&gt;=19.9,"TSM",IF(R8&gt;=17.5,"SM",IF(R8&gt;=15.6,"KSM",IF(R8&gt;=13.8,"I A",IF(R8&gt;=12,"II A",IF(R8&gt;=10.2,"III A"))))))))</f>
        <v>SM</v>
      </c>
      <c r="T8" s="111" t="s">
        <v>443</v>
      </c>
      <c r="U8" s="112"/>
    </row>
    <row r="9" spans="2:33" s="113" customFormat="1" ht="22.5" customHeight="1">
      <c r="B9" s="99">
        <v>2</v>
      </c>
      <c r="C9" s="100">
        <v>114</v>
      </c>
      <c r="D9" s="101" t="s">
        <v>226</v>
      </c>
      <c r="E9" s="102" t="s">
        <v>444</v>
      </c>
      <c r="F9" s="103" t="s">
        <v>445</v>
      </c>
      <c r="G9" s="104" t="s">
        <v>317</v>
      </c>
      <c r="H9" s="104" t="s">
        <v>318</v>
      </c>
      <c r="I9" s="105"/>
      <c r="J9" s="212">
        <f t="shared" si="0"/>
        <v>943</v>
      </c>
      <c r="K9" s="107">
        <v>16.75</v>
      </c>
      <c r="L9" s="107">
        <v>17.02</v>
      </c>
      <c r="M9" s="107" t="s">
        <v>105</v>
      </c>
      <c r="N9" s="108">
        <v>7</v>
      </c>
      <c r="O9" s="107">
        <v>16.690000000000001</v>
      </c>
      <c r="P9" s="107" t="s">
        <v>105</v>
      </c>
      <c r="Q9" s="107" t="s">
        <v>105</v>
      </c>
      <c r="R9" s="58">
        <f t="shared" si="1"/>
        <v>17.02</v>
      </c>
      <c r="S9" s="110" t="str">
        <f t="shared" si="2"/>
        <v>KSM</v>
      </c>
      <c r="T9" s="111" t="s">
        <v>446</v>
      </c>
      <c r="U9" s="112"/>
    </row>
    <row r="10" spans="2:33" s="113" customFormat="1" ht="22.5" customHeight="1">
      <c r="B10" s="99">
        <v>3</v>
      </c>
      <c r="C10" s="100">
        <v>30</v>
      </c>
      <c r="D10" s="101" t="s">
        <v>447</v>
      </c>
      <c r="E10" s="102" t="s">
        <v>448</v>
      </c>
      <c r="F10" s="103" t="s">
        <v>449</v>
      </c>
      <c r="G10" s="104" t="s">
        <v>450</v>
      </c>
      <c r="H10" s="104" t="s">
        <v>32</v>
      </c>
      <c r="I10" s="105" t="s">
        <v>115</v>
      </c>
      <c r="J10" s="212">
        <f t="shared" si="0"/>
        <v>915</v>
      </c>
      <c r="K10" s="107">
        <v>16.440000000000001</v>
      </c>
      <c r="L10" s="107" t="s">
        <v>105</v>
      </c>
      <c r="M10" s="107" t="s">
        <v>105</v>
      </c>
      <c r="N10" s="108">
        <v>6</v>
      </c>
      <c r="O10" s="107" t="s">
        <v>105</v>
      </c>
      <c r="P10" s="107">
        <v>16.46</v>
      </c>
      <c r="Q10" s="107">
        <v>16.55</v>
      </c>
      <c r="R10" s="58">
        <f t="shared" si="1"/>
        <v>16.55</v>
      </c>
      <c r="S10" s="110" t="str">
        <f t="shared" si="2"/>
        <v>KSM</v>
      </c>
      <c r="T10" s="111" t="s">
        <v>451</v>
      </c>
      <c r="U10" s="112"/>
    </row>
    <row r="11" spans="2:33" s="113" customFormat="1" ht="22.5" customHeight="1">
      <c r="B11" s="99">
        <v>4</v>
      </c>
      <c r="C11" s="100">
        <v>109</v>
      </c>
      <c r="D11" s="101" t="s">
        <v>452</v>
      </c>
      <c r="E11" s="102" t="s">
        <v>453</v>
      </c>
      <c r="F11" s="103" t="s">
        <v>454</v>
      </c>
      <c r="G11" s="104" t="s">
        <v>23</v>
      </c>
      <c r="H11" s="104" t="s">
        <v>73</v>
      </c>
      <c r="I11" s="105"/>
      <c r="J11" s="212">
        <f t="shared" si="0"/>
        <v>902</v>
      </c>
      <c r="K11" s="107">
        <v>16.32</v>
      </c>
      <c r="L11" s="107">
        <v>15.8</v>
      </c>
      <c r="M11" s="107" t="s">
        <v>105</v>
      </c>
      <c r="N11" s="108">
        <v>4</v>
      </c>
      <c r="O11" s="107">
        <v>15.41</v>
      </c>
      <c r="P11" s="107">
        <v>16.309999999999999</v>
      </c>
      <c r="Q11" s="107" t="s">
        <v>105</v>
      </c>
      <c r="R11" s="58">
        <f t="shared" si="1"/>
        <v>16.32</v>
      </c>
      <c r="S11" s="110" t="str">
        <f t="shared" si="2"/>
        <v>KSM</v>
      </c>
      <c r="T11" s="111" t="s">
        <v>455</v>
      </c>
      <c r="U11" s="112"/>
    </row>
    <row r="12" spans="2:33" s="113" customFormat="1" ht="22.5" customHeight="1">
      <c r="B12" s="99">
        <v>5</v>
      </c>
      <c r="C12" s="100">
        <v>116</v>
      </c>
      <c r="D12" s="101" t="s">
        <v>365</v>
      </c>
      <c r="E12" s="102" t="s">
        <v>456</v>
      </c>
      <c r="F12" s="103" t="s">
        <v>457</v>
      </c>
      <c r="G12" s="104" t="s">
        <v>317</v>
      </c>
      <c r="H12" s="104" t="s">
        <v>318</v>
      </c>
      <c r="I12" s="105"/>
      <c r="J12" s="212">
        <f t="shared" si="0"/>
        <v>901</v>
      </c>
      <c r="K12" s="107">
        <v>16.170000000000002</v>
      </c>
      <c r="L12" s="107">
        <v>16.27</v>
      </c>
      <c r="M12" s="107">
        <v>16.309999999999999</v>
      </c>
      <c r="N12" s="108">
        <v>5</v>
      </c>
      <c r="O12" s="107">
        <v>15.88</v>
      </c>
      <c r="P12" s="107" t="s">
        <v>105</v>
      </c>
      <c r="Q12" s="107">
        <v>15.96</v>
      </c>
      <c r="R12" s="58">
        <f t="shared" si="1"/>
        <v>16.309999999999999</v>
      </c>
      <c r="S12" s="110" t="str">
        <f t="shared" si="2"/>
        <v>KSM</v>
      </c>
      <c r="T12" s="111" t="s">
        <v>446</v>
      </c>
      <c r="U12" s="112"/>
    </row>
    <row r="13" spans="2:33" s="113" customFormat="1" ht="22.5" customHeight="1">
      <c r="B13" s="99">
        <v>6</v>
      </c>
      <c r="C13" s="100">
        <v>115</v>
      </c>
      <c r="D13" s="101" t="s">
        <v>180</v>
      </c>
      <c r="E13" s="102" t="s">
        <v>458</v>
      </c>
      <c r="F13" s="103" t="s">
        <v>459</v>
      </c>
      <c r="G13" s="104" t="s">
        <v>460</v>
      </c>
      <c r="H13" s="104" t="s">
        <v>318</v>
      </c>
      <c r="I13" s="105"/>
      <c r="J13" s="212">
        <f t="shared" si="0"/>
        <v>843</v>
      </c>
      <c r="K13" s="107">
        <v>14.84</v>
      </c>
      <c r="L13" s="107">
        <v>15.33</v>
      </c>
      <c r="M13" s="107" t="s">
        <v>105</v>
      </c>
      <c r="N13" s="108">
        <v>3</v>
      </c>
      <c r="O13" s="107">
        <v>15.13</v>
      </c>
      <c r="P13" s="107" t="s">
        <v>105</v>
      </c>
      <c r="Q13" s="107">
        <v>15.3</v>
      </c>
      <c r="R13" s="58">
        <f t="shared" si="1"/>
        <v>15.33</v>
      </c>
      <c r="S13" s="110" t="str">
        <f t="shared" si="2"/>
        <v>I A</v>
      </c>
      <c r="T13" s="111" t="s">
        <v>461</v>
      </c>
      <c r="U13" s="112"/>
    </row>
    <row r="14" spans="2:33" s="113" customFormat="1" ht="22.5" customHeight="1">
      <c r="B14" s="99">
        <v>7</v>
      </c>
      <c r="C14" s="100">
        <v>123</v>
      </c>
      <c r="D14" s="101" t="s">
        <v>439</v>
      </c>
      <c r="E14" s="102" t="s">
        <v>462</v>
      </c>
      <c r="F14" s="103" t="s">
        <v>463</v>
      </c>
      <c r="G14" s="104" t="s">
        <v>31</v>
      </c>
      <c r="H14" s="104"/>
      <c r="I14" s="105"/>
      <c r="J14" s="212">
        <f t="shared" si="0"/>
        <v>776</v>
      </c>
      <c r="K14" s="107">
        <v>13.53</v>
      </c>
      <c r="L14" s="107">
        <v>14.01</v>
      </c>
      <c r="M14" s="107">
        <v>13.9</v>
      </c>
      <c r="N14" s="108">
        <v>1</v>
      </c>
      <c r="O14" s="107" t="s">
        <v>105</v>
      </c>
      <c r="P14" s="107">
        <v>13.91</v>
      </c>
      <c r="Q14" s="107">
        <v>14.2</v>
      </c>
      <c r="R14" s="58">
        <f t="shared" si="1"/>
        <v>14.2</v>
      </c>
      <c r="S14" s="110" t="str">
        <f t="shared" si="2"/>
        <v>I A</v>
      </c>
      <c r="T14" s="111" t="s">
        <v>111</v>
      </c>
      <c r="U14" s="112"/>
    </row>
    <row r="15" spans="2:33" s="113" customFormat="1" ht="22.5" customHeight="1">
      <c r="B15" s="99">
        <v>8</v>
      </c>
      <c r="C15" s="100">
        <v>121</v>
      </c>
      <c r="D15" s="101" t="s">
        <v>464</v>
      </c>
      <c r="E15" s="102" t="s">
        <v>108</v>
      </c>
      <c r="F15" s="103" t="s">
        <v>109</v>
      </c>
      <c r="G15" s="104" t="s">
        <v>31</v>
      </c>
      <c r="H15" s="104" t="s">
        <v>32</v>
      </c>
      <c r="I15" s="105"/>
      <c r="J15" s="212">
        <f t="shared" si="0"/>
        <v>765</v>
      </c>
      <c r="K15" s="107">
        <v>13.48</v>
      </c>
      <c r="L15" s="107">
        <v>13.49</v>
      </c>
      <c r="M15" s="107">
        <v>14.02</v>
      </c>
      <c r="N15" s="108">
        <v>2</v>
      </c>
      <c r="O15" s="107" t="s">
        <v>105</v>
      </c>
      <c r="P15" s="107" t="s">
        <v>105</v>
      </c>
      <c r="Q15" s="107" t="s">
        <v>105</v>
      </c>
      <c r="R15" s="58">
        <f t="shared" si="1"/>
        <v>14.02</v>
      </c>
      <c r="S15" s="110" t="str">
        <f t="shared" si="2"/>
        <v>I A</v>
      </c>
      <c r="T15" s="111" t="s">
        <v>111</v>
      </c>
      <c r="U15" s="112"/>
    </row>
    <row r="16" spans="2:33" s="113" customFormat="1" ht="22.5" customHeight="1">
      <c r="B16" s="99"/>
      <c r="C16" s="100">
        <v>122</v>
      </c>
      <c r="D16" s="101" t="s">
        <v>465</v>
      </c>
      <c r="E16" s="102" t="s">
        <v>466</v>
      </c>
      <c r="F16" s="103" t="s">
        <v>467</v>
      </c>
      <c r="G16" s="104" t="s">
        <v>31</v>
      </c>
      <c r="H16" s="104"/>
      <c r="I16" s="105"/>
      <c r="J16" s="212" t="e">
        <f t="shared" si="0"/>
        <v>#VALUE!</v>
      </c>
      <c r="K16" s="107" t="s">
        <v>105</v>
      </c>
      <c r="L16" s="107" t="s">
        <v>105</v>
      </c>
      <c r="M16" s="107" t="s">
        <v>105</v>
      </c>
      <c r="N16" s="108"/>
      <c r="O16" s="107"/>
      <c r="P16" s="107"/>
      <c r="Q16" s="107"/>
      <c r="R16" s="58" t="s">
        <v>468</v>
      </c>
      <c r="S16" s="110"/>
      <c r="T16" s="111" t="s">
        <v>111</v>
      </c>
      <c r="U16" s="112"/>
    </row>
    <row r="19" spans="2:33" s="84" customFormat="1" ht="18.75" customHeight="1">
      <c r="B19" s="81"/>
      <c r="C19" s="82"/>
      <c r="D19" s="83" t="s">
        <v>474</v>
      </c>
      <c r="E19" s="83"/>
      <c r="J19" s="82"/>
      <c r="K19" s="85"/>
      <c r="L19" s="82"/>
      <c r="M19" s="82"/>
      <c r="N19" s="82"/>
      <c r="O19" s="82"/>
      <c r="P19" s="82"/>
      <c r="Q19" s="82"/>
      <c r="R19" s="82"/>
      <c r="S19" s="82"/>
      <c r="T19" s="28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</row>
    <row r="20" spans="2:33" s="84" customFormat="1" ht="6" customHeight="1" thickBot="1">
      <c r="B20" s="81"/>
      <c r="C20" s="82"/>
      <c r="D20" s="83"/>
      <c r="E20" s="83"/>
      <c r="J20" s="82"/>
      <c r="K20" s="85"/>
      <c r="L20" s="82"/>
      <c r="M20" s="82"/>
      <c r="N20" s="82"/>
      <c r="O20" s="82"/>
      <c r="P20" s="82"/>
      <c r="Q20" s="82"/>
      <c r="R20" s="82"/>
      <c r="S20" s="82"/>
      <c r="T20" s="28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</row>
    <row r="21" spans="2:33" s="86" customFormat="1" ht="13.5" thickBot="1">
      <c r="B21" s="79"/>
      <c r="F21" s="84"/>
      <c r="J21" s="87"/>
      <c r="K21" s="232" t="s">
        <v>99</v>
      </c>
      <c r="L21" s="233"/>
      <c r="M21" s="233"/>
      <c r="N21" s="233"/>
      <c r="O21" s="233"/>
      <c r="P21" s="233"/>
      <c r="Q21" s="234"/>
      <c r="R21" s="87"/>
      <c r="S21" s="87"/>
    </row>
    <row r="22" spans="2:33" s="98" customFormat="1" ht="22.5" customHeight="1" thickBot="1">
      <c r="B22" s="88" t="s">
        <v>147</v>
      </c>
      <c r="C22" s="89" t="s">
        <v>5</v>
      </c>
      <c r="D22" s="90" t="s">
        <v>6</v>
      </c>
      <c r="E22" s="91" t="s">
        <v>7</v>
      </c>
      <c r="F22" s="92" t="s">
        <v>8</v>
      </c>
      <c r="G22" s="93" t="s">
        <v>9</v>
      </c>
      <c r="H22" s="71" t="s">
        <v>10</v>
      </c>
      <c r="I22" s="93" t="s">
        <v>11</v>
      </c>
      <c r="J22" s="93" t="s">
        <v>12</v>
      </c>
      <c r="K22" s="94">
        <v>1</v>
      </c>
      <c r="L22" s="95">
        <v>2</v>
      </c>
      <c r="M22" s="95">
        <v>3</v>
      </c>
      <c r="N22" s="95" t="s">
        <v>100</v>
      </c>
      <c r="O22" s="95">
        <v>4</v>
      </c>
      <c r="P22" s="95">
        <v>5</v>
      </c>
      <c r="Q22" s="96">
        <v>6</v>
      </c>
      <c r="R22" s="97" t="s">
        <v>101</v>
      </c>
      <c r="S22" s="93" t="s">
        <v>17</v>
      </c>
      <c r="T22" s="93" t="s">
        <v>18</v>
      </c>
    </row>
    <row r="23" spans="2:33" s="113" customFormat="1" ht="22.5" customHeight="1">
      <c r="B23" s="99" t="s">
        <v>128</v>
      </c>
      <c r="C23" s="100">
        <v>128</v>
      </c>
      <c r="D23" s="101" t="s">
        <v>140</v>
      </c>
      <c r="E23" s="102" t="s">
        <v>141</v>
      </c>
      <c r="F23" s="103" t="s">
        <v>142</v>
      </c>
      <c r="G23" s="104" t="s">
        <v>143</v>
      </c>
      <c r="H23" s="104" t="s">
        <v>144</v>
      </c>
      <c r="I23" s="105" t="s">
        <v>145</v>
      </c>
      <c r="J23" s="106" t="s">
        <v>128</v>
      </c>
      <c r="K23" s="107" t="s">
        <v>469</v>
      </c>
      <c r="L23" s="107" t="s">
        <v>105</v>
      </c>
      <c r="M23" s="107" t="s">
        <v>470</v>
      </c>
      <c r="N23" s="108"/>
      <c r="O23" s="107" t="s">
        <v>471</v>
      </c>
      <c r="P23" s="107" t="s">
        <v>472</v>
      </c>
      <c r="Q23" s="107" t="s">
        <v>473</v>
      </c>
      <c r="R23" s="127">
        <v>13.19</v>
      </c>
      <c r="S23" s="128" t="s">
        <v>475</v>
      </c>
      <c r="T23" s="111" t="s">
        <v>146</v>
      </c>
      <c r="U23" s="112"/>
    </row>
  </sheetData>
  <mergeCells count="2">
    <mergeCell ref="K6:Q6"/>
    <mergeCell ref="K21:Q21"/>
  </mergeCells>
  <printOptions horizontalCentered="1"/>
  <pageMargins left="0.59055118110236227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25"/>
  <sheetViews>
    <sheetView showZeros="0" tabSelected="1" topLeftCell="A10" workbookViewId="0">
      <selection activeCell="R18" sqref="R18"/>
    </sheetView>
  </sheetViews>
  <sheetFormatPr defaultColWidth="9.140625" defaultRowHeight="12.75"/>
  <cols>
    <col min="1" max="1" width="4.140625" style="79" customWidth="1"/>
    <col min="2" max="2" width="3.85546875" style="76" customWidth="1"/>
    <col min="3" max="3" width="9.140625" style="76" customWidth="1"/>
    <col min="4" max="4" width="12.140625" style="76" customWidth="1"/>
    <col min="5" max="5" width="9" style="76" customWidth="1"/>
    <col min="6" max="6" width="11" style="76" customWidth="1"/>
    <col min="7" max="7" width="8.7109375" style="76" customWidth="1"/>
    <col min="8" max="8" width="11.42578125" style="76" customWidth="1"/>
    <col min="9" max="9" width="5.140625" style="129" hidden="1" customWidth="1"/>
    <col min="10" max="12" width="5.28515625" style="82" customWidth="1"/>
    <col min="13" max="13" width="3.140625" style="82" hidden="1" customWidth="1"/>
    <col min="14" max="16" width="5.28515625" style="82" customWidth="1"/>
    <col min="17" max="17" width="5.42578125" style="82" customWidth="1"/>
    <col min="18" max="18" width="5.42578125" style="129" customWidth="1"/>
    <col min="19" max="19" width="14.85546875" style="76" customWidth="1"/>
    <col min="20" max="16384" width="9.140625" style="76"/>
  </cols>
  <sheetData>
    <row r="1" spans="1:32" ht="20.25">
      <c r="A1" s="1" t="s">
        <v>0</v>
      </c>
      <c r="B1" s="74"/>
      <c r="C1" s="75"/>
      <c r="E1" s="75"/>
      <c r="F1" s="75"/>
      <c r="G1" s="75"/>
      <c r="H1" s="75"/>
      <c r="I1" s="76"/>
      <c r="J1" s="76"/>
      <c r="K1" s="77"/>
      <c r="L1" s="76"/>
      <c r="M1" s="76"/>
      <c r="N1" s="76"/>
      <c r="O1" s="76"/>
      <c r="P1" s="76"/>
      <c r="Q1" s="76"/>
      <c r="R1" s="76"/>
      <c r="S1" s="4"/>
    </row>
    <row r="2" spans="1:32" ht="18.75">
      <c r="A2" s="11" t="s">
        <v>1</v>
      </c>
      <c r="B2" s="78"/>
      <c r="C2" s="75"/>
      <c r="E2" s="75"/>
      <c r="F2" s="75"/>
      <c r="G2" s="75"/>
      <c r="H2" s="75"/>
      <c r="I2" s="76"/>
      <c r="J2" s="76"/>
      <c r="K2" s="77"/>
      <c r="L2" s="76"/>
      <c r="M2" s="76"/>
      <c r="N2" s="76"/>
      <c r="O2" s="76"/>
      <c r="P2" s="76"/>
      <c r="Q2" s="76"/>
      <c r="R2" s="76"/>
      <c r="S2" s="19"/>
    </row>
    <row r="3" spans="1:32" ht="6.75" customHeight="1">
      <c r="C3" s="80"/>
      <c r="E3" s="75"/>
      <c r="F3" s="75"/>
      <c r="G3" s="75"/>
      <c r="H3" s="75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32" s="84" customFormat="1" ht="18.75" customHeight="1">
      <c r="A4" s="81"/>
      <c r="B4" s="82"/>
      <c r="C4" s="83" t="s">
        <v>98</v>
      </c>
      <c r="D4" s="83"/>
      <c r="I4" s="82"/>
      <c r="J4" s="85"/>
      <c r="K4" s="82"/>
      <c r="L4" s="82"/>
      <c r="M4" s="82"/>
      <c r="N4" s="82"/>
      <c r="O4" s="82"/>
      <c r="P4" s="82"/>
      <c r="Q4" s="82"/>
      <c r="R4" s="82"/>
      <c r="S4" s="28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32" s="84" customFormat="1" ht="6" customHeight="1" thickBot="1">
      <c r="A5" s="81"/>
      <c r="B5" s="82"/>
      <c r="C5" s="83"/>
      <c r="D5" s="83"/>
      <c r="I5" s="82"/>
      <c r="J5" s="85"/>
      <c r="K5" s="82"/>
      <c r="L5" s="82"/>
      <c r="M5" s="82"/>
      <c r="N5" s="82"/>
      <c r="O5" s="82"/>
      <c r="P5" s="82"/>
      <c r="Q5" s="82"/>
      <c r="R5" s="82"/>
      <c r="S5" s="28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</row>
    <row r="6" spans="1:32" s="86" customFormat="1" ht="13.5" thickBot="1">
      <c r="A6" s="79"/>
      <c r="E6" s="84"/>
      <c r="I6" s="87"/>
      <c r="J6" s="232" t="s">
        <v>99</v>
      </c>
      <c r="K6" s="233"/>
      <c r="L6" s="233"/>
      <c r="M6" s="233"/>
      <c r="N6" s="233"/>
      <c r="O6" s="233"/>
      <c r="P6" s="234"/>
      <c r="Q6" s="87"/>
      <c r="R6" s="87"/>
    </row>
    <row r="7" spans="1:32" s="98" customFormat="1" ht="22.5" customHeight="1" thickBot="1">
      <c r="A7" s="88" t="s">
        <v>147</v>
      </c>
      <c r="B7" s="89" t="s">
        <v>5</v>
      </c>
      <c r="C7" s="90" t="s">
        <v>6</v>
      </c>
      <c r="D7" s="91" t="s">
        <v>7</v>
      </c>
      <c r="E7" s="92" t="s">
        <v>8</v>
      </c>
      <c r="F7" s="93" t="s">
        <v>9</v>
      </c>
      <c r="G7" s="71" t="s">
        <v>10</v>
      </c>
      <c r="H7" s="93" t="s">
        <v>11</v>
      </c>
      <c r="I7" s="93" t="s">
        <v>12</v>
      </c>
      <c r="J7" s="94">
        <v>1</v>
      </c>
      <c r="K7" s="95">
        <v>2</v>
      </c>
      <c r="L7" s="95">
        <v>3</v>
      </c>
      <c r="M7" s="95" t="s">
        <v>100</v>
      </c>
      <c r="N7" s="95">
        <v>4</v>
      </c>
      <c r="O7" s="95">
        <v>5</v>
      </c>
      <c r="P7" s="96">
        <v>6</v>
      </c>
      <c r="Q7" s="97" t="s">
        <v>101</v>
      </c>
      <c r="R7" s="93" t="s">
        <v>17</v>
      </c>
      <c r="S7" s="93" t="s">
        <v>18</v>
      </c>
    </row>
    <row r="8" spans="1:32" s="113" customFormat="1" ht="22.5" customHeight="1">
      <c r="A8" s="99">
        <v>1</v>
      </c>
      <c r="B8" s="100">
        <v>127</v>
      </c>
      <c r="C8" s="101" t="s">
        <v>123</v>
      </c>
      <c r="D8" s="102" t="s">
        <v>124</v>
      </c>
      <c r="E8" s="103" t="s">
        <v>125</v>
      </c>
      <c r="F8" s="104" t="s">
        <v>23</v>
      </c>
      <c r="G8" s="104" t="s">
        <v>73</v>
      </c>
      <c r="H8" s="105" t="s">
        <v>115</v>
      </c>
      <c r="I8" s="106"/>
      <c r="J8" s="107">
        <v>65.64</v>
      </c>
      <c r="K8" s="107">
        <v>64.58</v>
      </c>
      <c r="L8" s="107">
        <v>63.7</v>
      </c>
      <c r="M8" s="108"/>
      <c r="N8" s="107" t="s">
        <v>105</v>
      </c>
      <c r="O8" s="107" t="s">
        <v>105</v>
      </c>
      <c r="P8" s="107" t="s">
        <v>105</v>
      </c>
      <c r="Q8" s="109">
        <f>MAX(J8:L8,N8:P8)</f>
        <v>65.64</v>
      </c>
      <c r="R8" s="110" t="str">
        <f>IF(ISBLANK(Q8),"",IF(Q8&lt;30,"",IF(Q8&gt;=62.5,"TSM",IF(Q8&gt;=56,"SM",IF(Q8&gt;=51,"KSM",IF(Q8&gt;=45,"I A",IF(Q8&gt;=37,"II A",IF(Q8&gt;=30,"III A"))))))))</f>
        <v>TSM</v>
      </c>
      <c r="S8" s="111" t="s">
        <v>126</v>
      </c>
      <c r="T8" s="112"/>
    </row>
    <row r="9" spans="1:32" s="113" customFormat="1" ht="22.5" customHeight="1">
      <c r="A9" s="99">
        <v>2</v>
      </c>
      <c r="B9" s="100">
        <v>27</v>
      </c>
      <c r="C9" s="101" t="s">
        <v>112</v>
      </c>
      <c r="D9" s="102" t="s">
        <v>113</v>
      </c>
      <c r="E9" s="103" t="s">
        <v>114</v>
      </c>
      <c r="F9" s="104" t="s">
        <v>31</v>
      </c>
      <c r="G9" s="104"/>
      <c r="H9" s="105" t="s">
        <v>115</v>
      </c>
      <c r="I9" s="106"/>
      <c r="J9" s="107" t="s">
        <v>105</v>
      </c>
      <c r="K9" s="107">
        <v>61.89</v>
      </c>
      <c r="L9" s="107" t="s">
        <v>105</v>
      </c>
      <c r="M9" s="108"/>
      <c r="N9" s="107">
        <v>58.33</v>
      </c>
      <c r="O9" s="107" t="s">
        <v>105</v>
      </c>
      <c r="P9" s="107" t="s">
        <v>105</v>
      </c>
      <c r="Q9" s="109">
        <f>MAX(J9:L9,N9:P9)</f>
        <v>61.89</v>
      </c>
      <c r="R9" s="110" t="str">
        <f>IF(ISBLANK(Q9),"",IF(Q9&lt;30,"",IF(Q9&gt;=62.5,"TSM",IF(Q9&gt;=56,"SM",IF(Q9&gt;=51,"KSM",IF(Q9&gt;=45,"I A",IF(Q9&gt;=37,"II A",IF(Q9&gt;=30,"III A"))))))))</f>
        <v>SM</v>
      </c>
      <c r="S9" s="111" t="s">
        <v>116</v>
      </c>
      <c r="T9" s="112"/>
    </row>
    <row r="10" spans="1:32" s="113" customFormat="1" ht="22.5" customHeight="1">
      <c r="A10" s="99">
        <v>3</v>
      </c>
      <c r="B10" s="100">
        <v>26</v>
      </c>
      <c r="C10" s="101" t="s">
        <v>102</v>
      </c>
      <c r="D10" s="102" t="s">
        <v>103</v>
      </c>
      <c r="E10" s="103" t="s">
        <v>104</v>
      </c>
      <c r="F10" s="104" t="s">
        <v>31</v>
      </c>
      <c r="G10" s="104" t="s">
        <v>32</v>
      </c>
      <c r="H10" s="105"/>
      <c r="I10" s="106"/>
      <c r="J10" s="107">
        <v>57.21</v>
      </c>
      <c r="K10" s="107" t="s">
        <v>105</v>
      </c>
      <c r="L10" s="107">
        <v>55.62</v>
      </c>
      <c r="M10" s="108"/>
      <c r="N10" s="107" t="s">
        <v>105</v>
      </c>
      <c r="O10" s="107" t="s">
        <v>105</v>
      </c>
      <c r="P10" s="107" t="s">
        <v>105</v>
      </c>
      <c r="Q10" s="109">
        <f>MAX(J10:L10,N10:P10)</f>
        <v>57.21</v>
      </c>
      <c r="R10" s="110" t="str">
        <f>IF(ISBLANK(Q10),"",IF(Q10&lt;30,"",IF(Q10&gt;=62.5,"TSM",IF(Q10&gt;=56,"SM",IF(Q10&gt;=51,"KSM",IF(Q10&gt;=45,"I A",IF(Q10&gt;=37,"II A",IF(Q10&gt;=30,"III A"))))))))</f>
        <v>SM</v>
      </c>
      <c r="S10" s="111" t="s">
        <v>106</v>
      </c>
      <c r="T10" s="112"/>
    </row>
    <row r="11" spans="1:32" s="113" customFormat="1" ht="22.5" customHeight="1">
      <c r="A11" s="99">
        <v>4</v>
      </c>
      <c r="B11" s="100">
        <v>65</v>
      </c>
      <c r="C11" s="101" t="s">
        <v>117</v>
      </c>
      <c r="D11" s="102" t="s">
        <v>118</v>
      </c>
      <c r="E11" s="103" t="s">
        <v>119</v>
      </c>
      <c r="F11" s="104" t="s">
        <v>120</v>
      </c>
      <c r="G11" s="104" t="s">
        <v>121</v>
      </c>
      <c r="H11" s="105"/>
      <c r="I11" s="106"/>
      <c r="J11" s="107">
        <v>48.42</v>
      </c>
      <c r="K11" s="107">
        <v>50.67</v>
      </c>
      <c r="L11" s="107">
        <v>48.96</v>
      </c>
      <c r="M11" s="108"/>
      <c r="N11" s="107">
        <v>47.5</v>
      </c>
      <c r="O11" s="107" t="s">
        <v>105</v>
      </c>
      <c r="P11" s="107">
        <v>48.33</v>
      </c>
      <c r="Q11" s="109">
        <f>MAX(J11:L11,N11:P11)</f>
        <v>50.67</v>
      </c>
      <c r="R11" s="110" t="str">
        <f>IF(ISBLANK(Q11),"",IF(Q11&lt;30,"",IF(Q11&gt;=62.5,"TSM",IF(Q11&gt;=56,"SM",IF(Q11&gt;=51,"KSM",IF(Q11&gt;=45,"I A",IF(Q11&gt;=37,"II A",IF(Q11&gt;=30,"III A"))))))))</f>
        <v>I A</v>
      </c>
      <c r="S11" s="111" t="s">
        <v>122</v>
      </c>
      <c r="T11" s="112"/>
    </row>
    <row r="12" spans="1:32" s="113" customFormat="1" ht="22.5" customHeight="1">
      <c r="A12" s="99">
        <v>5</v>
      </c>
      <c r="B12" s="100">
        <v>124</v>
      </c>
      <c r="C12" s="101" t="s">
        <v>107</v>
      </c>
      <c r="D12" s="102" t="s">
        <v>108</v>
      </c>
      <c r="E12" s="103" t="s">
        <v>109</v>
      </c>
      <c r="F12" s="104" t="s">
        <v>31</v>
      </c>
      <c r="G12" s="104" t="s">
        <v>32</v>
      </c>
      <c r="H12" s="105"/>
      <c r="I12" s="106" t="s">
        <v>110</v>
      </c>
      <c r="J12" s="107" t="s">
        <v>105</v>
      </c>
      <c r="K12" s="107">
        <v>42.94</v>
      </c>
      <c r="L12" s="107" t="s">
        <v>105</v>
      </c>
      <c r="M12" s="108"/>
      <c r="N12" s="107">
        <v>41.44</v>
      </c>
      <c r="O12" s="107" t="s">
        <v>105</v>
      </c>
      <c r="P12" s="107">
        <v>42.77</v>
      </c>
      <c r="Q12" s="109">
        <f>MAX(J12:L12,N12:P12)</f>
        <v>42.94</v>
      </c>
      <c r="R12" s="110" t="str">
        <f>IF(ISBLANK(Q12),"",IF(Q12&lt;30,"",IF(Q12&gt;=62.5,"TSM",IF(Q12&gt;=56,"SM",IF(Q12&gt;=51,"KSM",IF(Q12&gt;=45,"I A",IF(Q12&gt;=37,"II A",IF(Q12&gt;=30,"III A"))))))))</f>
        <v>II A</v>
      </c>
      <c r="S12" s="111" t="s">
        <v>111</v>
      </c>
      <c r="T12" s="112"/>
    </row>
    <row r="13" spans="1:32" s="113" customFormat="1" ht="12" customHeight="1">
      <c r="A13" s="114"/>
      <c r="B13" s="115"/>
      <c r="C13" s="116"/>
      <c r="D13" s="117"/>
      <c r="E13" s="118"/>
      <c r="F13" s="119"/>
      <c r="G13" s="119"/>
      <c r="H13" s="120"/>
      <c r="I13" s="121"/>
      <c r="J13" s="122"/>
      <c r="K13" s="122"/>
      <c r="L13" s="122"/>
      <c r="M13" s="123"/>
      <c r="N13" s="122"/>
      <c r="O13" s="122"/>
      <c r="P13" s="122"/>
      <c r="Q13" s="124"/>
      <c r="R13" s="125"/>
      <c r="S13" s="126"/>
      <c r="T13" s="112"/>
    </row>
    <row r="14" spans="1:32" s="84" customFormat="1" ht="18.75" customHeight="1">
      <c r="A14" s="81"/>
      <c r="B14" s="82"/>
      <c r="C14" s="83" t="s">
        <v>127</v>
      </c>
      <c r="D14" s="83"/>
      <c r="I14" s="82"/>
      <c r="J14" s="85"/>
      <c r="K14" s="82"/>
      <c r="L14" s="82"/>
      <c r="M14" s="82"/>
      <c r="N14" s="82"/>
      <c r="O14" s="82"/>
      <c r="P14" s="82"/>
      <c r="Q14" s="82"/>
      <c r="R14" s="82"/>
      <c r="S14" s="28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</row>
    <row r="15" spans="1:32" s="84" customFormat="1" ht="6" customHeight="1" thickBot="1">
      <c r="A15" s="81"/>
      <c r="B15" s="82"/>
      <c r="C15" s="83"/>
      <c r="D15" s="83"/>
      <c r="I15" s="82"/>
      <c r="J15" s="85"/>
      <c r="K15" s="82"/>
      <c r="L15" s="82"/>
      <c r="M15" s="82"/>
      <c r="N15" s="82"/>
      <c r="O15" s="82"/>
      <c r="P15" s="82"/>
      <c r="Q15" s="82"/>
      <c r="R15" s="82"/>
      <c r="S15" s="28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</row>
    <row r="16" spans="1:32" s="86" customFormat="1" ht="13.5" thickBot="1">
      <c r="A16" s="79"/>
      <c r="E16" s="84"/>
      <c r="I16" s="87"/>
      <c r="J16" s="232" t="s">
        <v>99</v>
      </c>
      <c r="K16" s="233"/>
      <c r="L16" s="233"/>
      <c r="M16" s="233"/>
      <c r="N16" s="233"/>
      <c r="O16" s="233"/>
      <c r="P16" s="234"/>
      <c r="Q16" s="87"/>
      <c r="R16" s="87"/>
    </row>
    <row r="17" spans="1:32" s="98" customFormat="1" ht="22.5" customHeight="1" thickBot="1">
      <c r="A17" s="88" t="s">
        <v>100</v>
      </c>
      <c r="B17" s="89" t="s">
        <v>5</v>
      </c>
      <c r="C17" s="90" t="s">
        <v>6</v>
      </c>
      <c r="D17" s="91" t="s">
        <v>7</v>
      </c>
      <c r="E17" s="92" t="s">
        <v>8</v>
      </c>
      <c r="F17" s="93" t="s">
        <v>9</v>
      </c>
      <c r="G17" s="71" t="s">
        <v>10</v>
      </c>
      <c r="H17" s="93" t="s">
        <v>11</v>
      </c>
      <c r="I17" s="93" t="s">
        <v>12</v>
      </c>
      <c r="J17" s="94">
        <v>1</v>
      </c>
      <c r="K17" s="95">
        <v>2</v>
      </c>
      <c r="L17" s="95">
        <v>3</v>
      </c>
      <c r="M17" s="95" t="s">
        <v>100</v>
      </c>
      <c r="N17" s="95">
        <v>4</v>
      </c>
      <c r="O17" s="95">
        <v>5</v>
      </c>
      <c r="P17" s="96">
        <v>6</v>
      </c>
      <c r="Q17" s="97" t="s">
        <v>101</v>
      </c>
      <c r="R17" s="93" t="s">
        <v>17</v>
      </c>
      <c r="S17" s="93" t="s">
        <v>18</v>
      </c>
    </row>
    <row r="18" spans="1:32" s="113" customFormat="1" ht="22.5" customHeight="1">
      <c r="A18" s="99" t="s">
        <v>128</v>
      </c>
      <c r="B18" s="100">
        <v>78</v>
      </c>
      <c r="C18" s="101" t="s">
        <v>129</v>
      </c>
      <c r="D18" s="102" t="s">
        <v>130</v>
      </c>
      <c r="E18" s="103" t="s">
        <v>131</v>
      </c>
      <c r="F18" s="104" t="s">
        <v>31</v>
      </c>
      <c r="G18" s="104" t="s">
        <v>32</v>
      </c>
      <c r="H18" s="105" t="s">
        <v>132</v>
      </c>
      <c r="I18" s="106"/>
      <c r="J18" s="107" t="s">
        <v>105</v>
      </c>
      <c r="K18" s="107">
        <v>55.03</v>
      </c>
      <c r="L18" s="107" t="s">
        <v>105</v>
      </c>
      <c r="M18" s="108"/>
      <c r="N18" s="107">
        <v>57.02</v>
      </c>
      <c r="O18" s="107" t="s">
        <v>105</v>
      </c>
      <c r="P18" s="107">
        <v>58.36</v>
      </c>
      <c r="Q18" s="109">
        <f>MAX(J18:L18,N18:P18)</f>
        <v>58.36</v>
      </c>
      <c r="R18" s="110" t="s">
        <v>602</v>
      </c>
      <c r="S18" s="111" t="s">
        <v>116</v>
      </c>
      <c r="T18" s="112"/>
    </row>
    <row r="20" spans="1:32" s="84" customFormat="1" ht="18.75" customHeight="1">
      <c r="A20" s="81"/>
      <c r="B20" s="82"/>
      <c r="C20" s="83" t="s">
        <v>133</v>
      </c>
      <c r="D20" s="83"/>
      <c r="I20" s="82"/>
      <c r="J20" s="85"/>
      <c r="K20" s="82"/>
      <c r="L20" s="82"/>
      <c r="M20" s="82"/>
      <c r="N20" s="82"/>
      <c r="O20" s="82"/>
      <c r="P20" s="82"/>
      <c r="Q20" s="82"/>
      <c r="R20" s="82"/>
      <c r="S20" s="28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</row>
    <row r="21" spans="1:32" s="84" customFormat="1" ht="6" customHeight="1" thickBot="1">
      <c r="A21" s="81"/>
      <c r="B21" s="82"/>
      <c r="C21" s="83"/>
      <c r="D21" s="83"/>
      <c r="I21" s="82"/>
      <c r="J21" s="85"/>
      <c r="K21" s="82"/>
      <c r="L21" s="82"/>
      <c r="M21" s="82"/>
      <c r="N21" s="82"/>
      <c r="O21" s="82"/>
      <c r="P21" s="82"/>
      <c r="Q21" s="82"/>
      <c r="R21" s="82"/>
      <c r="S21" s="28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</row>
    <row r="22" spans="1:32" s="86" customFormat="1" ht="13.5" thickBot="1">
      <c r="A22" s="79"/>
      <c r="E22" s="84"/>
      <c r="I22" s="87"/>
      <c r="J22" s="232" t="s">
        <v>99</v>
      </c>
      <c r="K22" s="233"/>
      <c r="L22" s="233"/>
      <c r="M22" s="233"/>
      <c r="N22" s="233"/>
      <c r="O22" s="233"/>
      <c r="P22" s="234"/>
      <c r="Q22" s="87"/>
      <c r="R22" s="87"/>
    </row>
    <row r="23" spans="1:32" s="98" customFormat="1" ht="22.5" customHeight="1" thickBot="1">
      <c r="A23" s="88" t="s">
        <v>100</v>
      </c>
      <c r="B23" s="89" t="s">
        <v>5</v>
      </c>
      <c r="C23" s="90" t="s">
        <v>6</v>
      </c>
      <c r="D23" s="91" t="s">
        <v>7</v>
      </c>
      <c r="E23" s="92" t="s">
        <v>8</v>
      </c>
      <c r="F23" s="93" t="s">
        <v>9</v>
      </c>
      <c r="G23" s="71" t="s">
        <v>10</v>
      </c>
      <c r="H23" s="93" t="s">
        <v>11</v>
      </c>
      <c r="I23" s="93" t="s">
        <v>12</v>
      </c>
      <c r="J23" s="94">
        <v>1</v>
      </c>
      <c r="K23" s="95">
        <v>2</v>
      </c>
      <c r="L23" s="95">
        <v>3</v>
      </c>
      <c r="M23" s="95" t="s">
        <v>100</v>
      </c>
      <c r="N23" s="95">
        <v>4</v>
      </c>
      <c r="O23" s="95">
        <v>5</v>
      </c>
      <c r="P23" s="96">
        <v>6</v>
      </c>
      <c r="Q23" s="97" t="s">
        <v>101</v>
      </c>
      <c r="R23" s="93" t="s">
        <v>17</v>
      </c>
      <c r="S23" s="93" t="s">
        <v>18</v>
      </c>
    </row>
    <row r="24" spans="1:32" s="113" customFormat="1" ht="22.5" customHeight="1">
      <c r="A24" s="99" t="s">
        <v>128</v>
      </c>
      <c r="B24" s="100">
        <v>129</v>
      </c>
      <c r="C24" s="101" t="s">
        <v>134</v>
      </c>
      <c r="D24" s="102" t="s">
        <v>135</v>
      </c>
      <c r="E24" s="103" t="s">
        <v>136</v>
      </c>
      <c r="F24" s="104" t="s">
        <v>137</v>
      </c>
      <c r="G24" s="104" t="s">
        <v>138</v>
      </c>
      <c r="H24" s="105" t="s">
        <v>115</v>
      </c>
      <c r="I24" s="106" t="s">
        <v>128</v>
      </c>
      <c r="J24" s="107" t="s">
        <v>105</v>
      </c>
      <c r="K24" s="107">
        <v>45.53</v>
      </c>
      <c r="L24" s="107">
        <v>41.55</v>
      </c>
      <c r="M24" s="108"/>
      <c r="N24" s="107">
        <v>44.77</v>
      </c>
      <c r="O24" s="107" t="s">
        <v>105</v>
      </c>
      <c r="P24" s="107">
        <v>47.11</v>
      </c>
      <c r="Q24" s="127">
        <f>MAX(J24:L24,N24:P24)</f>
        <v>47.11</v>
      </c>
      <c r="R24" s="128" t="str">
        <f>IF(ISBLANK(Q24),"",IF(Q24&lt;29,"",IF(Q24&gt;=58.5,"TSM",IF(Q24&gt;=54,"SM",IF(Q24&gt;=48,"KSM",IF(Q24&gt;=42,"I A",IF(Q24&gt;=35,"II A",IF(Q24&gt;=29,"III A"))))))))</f>
        <v>I A</v>
      </c>
      <c r="S24" s="111" t="s">
        <v>139</v>
      </c>
      <c r="T24" s="112"/>
    </row>
    <row r="25" spans="1:32" s="113" customFormat="1" ht="22.5" customHeight="1">
      <c r="A25" s="99" t="s">
        <v>128</v>
      </c>
      <c r="B25" s="100">
        <v>128</v>
      </c>
      <c r="C25" s="101" t="s">
        <v>140</v>
      </c>
      <c r="D25" s="102" t="s">
        <v>141</v>
      </c>
      <c r="E25" s="103" t="s">
        <v>142</v>
      </c>
      <c r="F25" s="104" t="s">
        <v>143</v>
      </c>
      <c r="G25" s="104" t="s">
        <v>144</v>
      </c>
      <c r="H25" s="105" t="s">
        <v>145</v>
      </c>
      <c r="I25" s="106" t="s">
        <v>128</v>
      </c>
      <c r="J25" s="107">
        <v>44.3</v>
      </c>
      <c r="K25" s="107">
        <v>44.33</v>
      </c>
      <c r="L25" s="107">
        <v>40.5</v>
      </c>
      <c r="M25" s="108"/>
      <c r="N25" s="107">
        <v>42.84</v>
      </c>
      <c r="O25" s="107" t="s">
        <v>105</v>
      </c>
      <c r="P25" s="107" t="s">
        <v>105</v>
      </c>
      <c r="Q25" s="127">
        <f>MAX(J25:L25,N25:P25)</f>
        <v>44.33</v>
      </c>
      <c r="R25" s="128" t="str">
        <f>IF(ISBLANK(Q25),"",IF(Q25&lt;29,"",IF(Q25&gt;=58.5,"TSM",IF(Q25&gt;=54,"SM",IF(Q25&gt;=48,"KSM",IF(Q25&gt;=42,"I A",IF(Q25&gt;=35,"II A",IF(Q25&gt;=29,"III A"))))))))</f>
        <v>I A</v>
      </c>
      <c r="S25" s="111" t="s">
        <v>146</v>
      </c>
      <c r="T25" s="112"/>
    </row>
  </sheetData>
  <sortState ref="A8:AF12">
    <sortCondition ref="A8"/>
  </sortState>
  <mergeCells count="3">
    <mergeCell ref="J6:P6"/>
    <mergeCell ref="J16:P16"/>
    <mergeCell ref="J22:P22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14"/>
  <sheetViews>
    <sheetView showZeros="0" workbookViewId="0">
      <selection activeCell="G21" sqref="G21"/>
    </sheetView>
  </sheetViews>
  <sheetFormatPr defaultColWidth="9.140625" defaultRowHeight="12.75"/>
  <cols>
    <col min="1" max="1" width="4.140625" style="79" customWidth="1"/>
    <col min="2" max="2" width="3.85546875" style="76" customWidth="1"/>
    <col min="3" max="3" width="9.85546875" style="76" customWidth="1"/>
    <col min="4" max="4" width="12.140625" style="76" customWidth="1"/>
    <col min="5" max="5" width="9" style="76" customWidth="1"/>
    <col min="6" max="6" width="9.42578125" style="76" customWidth="1"/>
    <col min="7" max="7" width="7.42578125" style="76" customWidth="1"/>
    <col min="8" max="8" width="7.85546875" style="76" customWidth="1"/>
    <col min="9" max="9" width="5.140625" style="129" hidden="1" customWidth="1"/>
    <col min="10" max="12" width="5.28515625" style="82" customWidth="1"/>
    <col min="13" max="13" width="3.140625" style="82" bestFit="1" customWidth="1"/>
    <col min="14" max="16" width="5.28515625" style="82" customWidth="1"/>
    <col min="17" max="17" width="6.85546875" style="82" customWidth="1"/>
    <col min="18" max="18" width="5.42578125" style="129" customWidth="1"/>
    <col min="19" max="19" width="20.7109375" style="76" customWidth="1"/>
    <col min="20" max="16384" width="9.140625" style="76"/>
  </cols>
  <sheetData>
    <row r="1" spans="1:32" ht="20.25">
      <c r="A1" s="1" t="s">
        <v>0</v>
      </c>
      <c r="B1" s="74"/>
      <c r="C1" s="75"/>
      <c r="E1" s="75"/>
      <c r="F1" s="75"/>
      <c r="G1" s="75"/>
      <c r="H1" s="75"/>
      <c r="I1" s="76"/>
      <c r="J1" s="76"/>
      <c r="K1" s="77"/>
      <c r="L1" s="76"/>
      <c r="M1" s="76"/>
      <c r="N1" s="76"/>
      <c r="O1" s="76"/>
      <c r="P1" s="76"/>
      <c r="Q1" s="76"/>
      <c r="R1" s="76"/>
      <c r="S1" s="4"/>
    </row>
    <row r="2" spans="1:32" ht="18.75">
      <c r="A2" s="11" t="s">
        <v>1</v>
      </c>
      <c r="B2" s="78"/>
      <c r="C2" s="75"/>
      <c r="E2" s="75"/>
      <c r="F2" s="75"/>
      <c r="G2" s="75"/>
      <c r="H2" s="75"/>
      <c r="I2" s="76"/>
      <c r="J2" s="76"/>
      <c r="K2" s="77"/>
      <c r="L2" s="76"/>
      <c r="M2" s="76"/>
      <c r="N2" s="76"/>
      <c r="O2" s="76"/>
      <c r="P2" s="76"/>
      <c r="Q2" s="76"/>
      <c r="R2" s="76"/>
      <c r="S2" s="19"/>
    </row>
    <row r="3" spans="1:32" ht="6.75" customHeight="1">
      <c r="C3" s="80"/>
      <c r="E3" s="75"/>
      <c r="F3" s="75"/>
      <c r="G3" s="75"/>
      <c r="H3" s="75"/>
      <c r="I3" s="76"/>
      <c r="J3" s="76"/>
      <c r="K3" s="76"/>
      <c r="L3" s="76"/>
      <c r="M3" s="76"/>
      <c r="N3" s="76"/>
      <c r="O3" s="76"/>
      <c r="P3" s="76"/>
      <c r="Q3" s="76"/>
      <c r="R3" s="76"/>
    </row>
    <row r="4" spans="1:32" s="84" customFormat="1" ht="18.75" customHeight="1">
      <c r="A4" s="81"/>
      <c r="B4" s="82"/>
      <c r="C4" s="83" t="s">
        <v>575</v>
      </c>
      <c r="D4" s="83"/>
      <c r="I4" s="82"/>
      <c r="J4" s="85"/>
      <c r="K4" s="82"/>
      <c r="L4" s="82"/>
      <c r="M4" s="82"/>
      <c r="N4" s="82"/>
      <c r="O4" s="82"/>
      <c r="P4" s="82"/>
      <c r="Q4" s="82"/>
      <c r="R4" s="82"/>
      <c r="S4" s="28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</row>
    <row r="5" spans="1:32" s="84" customFormat="1" ht="6" customHeight="1" thickBot="1">
      <c r="A5" s="81"/>
      <c r="B5" s="82"/>
      <c r="C5" s="83"/>
      <c r="D5" s="83"/>
      <c r="I5" s="82"/>
      <c r="J5" s="85"/>
      <c r="K5" s="82"/>
      <c r="L5" s="82"/>
      <c r="M5" s="82"/>
      <c r="N5" s="82"/>
      <c r="O5" s="82"/>
      <c r="P5" s="82"/>
      <c r="Q5" s="82"/>
      <c r="R5" s="82"/>
      <c r="S5" s="28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</row>
    <row r="6" spans="1:32" s="86" customFormat="1" ht="13.5" thickBot="1">
      <c r="A6" s="79"/>
      <c r="E6" s="84"/>
      <c r="I6" s="87"/>
      <c r="J6" s="232" t="s">
        <v>99</v>
      </c>
      <c r="K6" s="233"/>
      <c r="L6" s="233"/>
      <c r="M6" s="233"/>
      <c r="N6" s="233"/>
      <c r="O6" s="233"/>
      <c r="P6" s="234"/>
      <c r="Q6" s="87"/>
      <c r="R6" s="87"/>
    </row>
    <row r="7" spans="1:32" s="98" customFormat="1" ht="22.5" customHeight="1" thickBot="1">
      <c r="A7" s="88" t="s">
        <v>147</v>
      </c>
      <c r="B7" s="89" t="s">
        <v>5</v>
      </c>
      <c r="C7" s="90" t="s">
        <v>6</v>
      </c>
      <c r="D7" s="91" t="s">
        <v>7</v>
      </c>
      <c r="E7" s="92" t="s">
        <v>8</v>
      </c>
      <c r="F7" s="93" t="s">
        <v>9</v>
      </c>
      <c r="G7" s="71" t="s">
        <v>10</v>
      </c>
      <c r="H7" s="93" t="s">
        <v>11</v>
      </c>
      <c r="I7" s="93" t="s">
        <v>12</v>
      </c>
      <c r="J7" s="94">
        <v>1</v>
      </c>
      <c r="K7" s="95">
        <v>2</v>
      </c>
      <c r="L7" s="95">
        <v>3</v>
      </c>
      <c r="M7" s="95" t="s">
        <v>100</v>
      </c>
      <c r="N7" s="95">
        <v>4</v>
      </c>
      <c r="O7" s="95">
        <v>5</v>
      </c>
      <c r="P7" s="96">
        <v>6</v>
      </c>
      <c r="Q7" s="97" t="s">
        <v>101</v>
      </c>
      <c r="R7" s="93" t="s">
        <v>17</v>
      </c>
      <c r="S7" s="93" t="s">
        <v>18</v>
      </c>
    </row>
    <row r="8" spans="1:32" s="113" customFormat="1" ht="22.5" customHeight="1">
      <c r="A8" s="99">
        <v>1</v>
      </c>
      <c r="B8" s="100">
        <v>3</v>
      </c>
      <c r="C8" s="101" t="s">
        <v>576</v>
      </c>
      <c r="D8" s="102" t="s">
        <v>577</v>
      </c>
      <c r="E8" s="103" t="s">
        <v>578</v>
      </c>
      <c r="F8" s="104" t="s">
        <v>31</v>
      </c>
      <c r="G8" s="104" t="s">
        <v>32</v>
      </c>
      <c r="H8" s="105" t="s">
        <v>115</v>
      </c>
      <c r="I8" s="106"/>
      <c r="J8" s="107">
        <v>81.38</v>
      </c>
      <c r="K8" s="107">
        <v>76.77</v>
      </c>
      <c r="L8" s="107">
        <v>76.45</v>
      </c>
      <c r="M8" s="108"/>
      <c r="N8" s="107">
        <v>75.95</v>
      </c>
      <c r="O8" s="107">
        <v>73.41</v>
      </c>
      <c r="P8" s="107">
        <v>79.27</v>
      </c>
      <c r="Q8" s="226">
        <f t="shared" ref="Q8:Q14" si="0">MAX(J8:L8,N8:P8)</f>
        <v>81.38</v>
      </c>
      <c r="R8" s="227" t="str">
        <f t="shared" ref="R8:R14" si="1">IF(OR(Q8=0,Q8="DNS",Q8="NM"),"",IF(Q8&lt;45,"",IF(Q8&gt;=78,"TSM",IF(Q8&gt;=73,"SM",IF(Q8&gt;=67,"KSM",IF(Q8&gt;=60,"I A",IF(Q8&gt;=52,"II A",IF(Q8&gt;=45,"III A"))))))))</f>
        <v>TSM</v>
      </c>
      <c r="S8" s="111" t="s">
        <v>579</v>
      </c>
      <c r="T8" s="112"/>
    </row>
    <row r="9" spans="1:32" s="113" customFormat="1" ht="22.5" customHeight="1">
      <c r="A9" s="99">
        <v>2</v>
      </c>
      <c r="B9" s="100">
        <v>96</v>
      </c>
      <c r="C9" s="101" t="s">
        <v>580</v>
      </c>
      <c r="D9" s="102" t="s">
        <v>581</v>
      </c>
      <c r="E9" s="103" t="s">
        <v>582</v>
      </c>
      <c r="F9" s="104" t="s">
        <v>161</v>
      </c>
      <c r="G9" s="104"/>
      <c r="H9" s="105"/>
      <c r="I9" s="106"/>
      <c r="J9" s="107">
        <v>64.239999999999995</v>
      </c>
      <c r="K9" s="107">
        <v>65.260000000000005</v>
      </c>
      <c r="L9" s="107" t="s">
        <v>105</v>
      </c>
      <c r="M9" s="108"/>
      <c r="N9" s="107">
        <v>67.069999999999993</v>
      </c>
      <c r="O9" s="107" t="s">
        <v>105</v>
      </c>
      <c r="P9" s="107">
        <v>67.48</v>
      </c>
      <c r="Q9" s="226">
        <f t="shared" si="0"/>
        <v>67.48</v>
      </c>
      <c r="R9" s="227" t="str">
        <f t="shared" si="1"/>
        <v>KSM</v>
      </c>
      <c r="S9" s="111"/>
      <c r="T9" s="112"/>
    </row>
    <row r="10" spans="1:32" s="113" customFormat="1" ht="22.5" customHeight="1">
      <c r="A10" s="99">
        <v>3</v>
      </c>
      <c r="B10" s="100">
        <v>5</v>
      </c>
      <c r="C10" s="101" t="s">
        <v>167</v>
      </c>
      <c r="D10" s="102" t="s">
        <v>583</v>
      </c>
      <c r="E10" s="103" t="s">
        <v>584</v>
      </c>
      <c r="F10" s="104" t="s">
        <v>31</v>
      </c>
      <c r="G10" s="104" t="s">
        <v>32</v>
      </c>
      <c r="H10" s="105"/>
      <c r="I10" s="106"/>
      <c r="J10" s="107">
        <v>52.13</v>
      </c>
      <c r="K10" s="107">
        <v>50.96</v>
      </c>
      <c r="L10" s="107" t="s">
        <v>34</v>
      </c>
      <c r="M10" s="108"/>
      <c r="N10" s="107">
        <v>63.09</v>
      </c>
      <c r="O10" s="107" t="s">
        <v>34</v>
      </c>
      <c r="P10" s="107" t="s">
        <v>34</v>
      </c>
      <c r="Q10" s="226">
        <f t="shared" si="0"/>
        <v>63.09</v>
      </c>
      <c r="R10" s="227" t="str">
        <f t="shared" si="1"/>
        <v>I A</v>
      </c>
      <c r="S10" s="111" t="s">
        <v>585</v>
      </c>
      <c r="T10" s="112"/>
    </row>
    <row r="11" spans="1:32" s="113" customFormat="1" ht="22.5" customHeight="1">
      <c r="A11" s="99">
        <v>4</v>
      </c>
      <c r="B11" s="100">
        <v>4</v>
      </c>
      <c r="C11" s="101" t="s">
        <v>172</v>
      </c>
      <c r="D11" s="102" t="s">
        <v>586</v>
      </c>
      <c r="E11" s="103" t="s">
        <v>587</v>
      </c>
      <c r="F11" s="104" t="s">
        <v>31</v>
      </c>
      <c r="G11" s="104"/>
      <c r="H11" s="105"/>
      <c r="I11" s="106"/>
      <c r="J11" s="107">
        <v>49.64</v>
      </c>
      <c r="K11" s="107" t="s">
        <v>105</v>
      </c>
      <c r="L11" s="107" t="s">
        <v>105</v>
      </c>
      <c r="M11" s="108"/>
      <c r="N11" s="107" t="s">
        <v>105</v>
      </c>
      <c r="O11" s="107" t="s">
        <v>105</v>
      </c>
      <c r="P11" s="107">
        <v>45.13</v>
      </c>
      <c r="Q11" s="226">
        <f t="shared" si="0"/>
        <v>49.64</v>
      </c>
      <c r="R11" s="227" t="str">
        <f t="shared" si="1"/>
        <v>III A</v>
      </c>
      <c r="S11" s="111" t="s">
        <v>588</v>
      </c>
      <c r="T11" s="112"/>
    </row>
    <row r="12" spans="1:32" s="113" customFormat="1" ht="22.5" customHeight="1">
      <c r="A12" s="99">
        <v>5</v>
      </c>
      <c r="B12" s="100">
        <v>95</v>
      </c>
      <c r="C12" s="101" t="s">
        <v>597</v>
      </c>
      <c r="D12" s="102" t="s">
        <v>598</v>
      </c>
      <c r="E12" s="103" t="s">
        <v>599</v>
      </c>
      <c r="F12" s="104" t="s">
        <v>23</v>
      </c>
      <c r="G12" s="104" t="s">
        <v>73</v>
      </c>
      <c r="H12" s="105"/>
      <c r="I12" s="106"/>
      <c r="J12" s="107">
        <v>42.28</v>
      </c>
      <c r="K12" s="107">
        <v>41.32</v>
      </c>
      <c r="L12" s="107" t="s">
        <v>105</v>
      </c>
      <c r="M12" s="108"/>
      <c r="N12" s="107">
        <v>47.12</v>
      </c>
      <c r="O12" s="107">
        <v>46.91</v>
      </c>
      <c r="P12" s="107">
        <v>45.95</v>
      </c>
      <c r="Q12" s="226">
        <f>MAX(J12:L12,N12:P12)</f>
        <v>47.12</v>
      </c>
      <c r="R12" s="227" t="str">
        <f>IF(OR(Q12=0,Q12="DNS",Q12="NM"),"",IF(Q12&lt;45,"",IF(Q12&gt;=78,"TSM",IF(Q12&gt;=73,"SM",IF(Q12&gt;=67,"KSM",IF(Q12&gt;=60,"I A",IF(Q12&gt;=52,"II A",IF(Q12&gt;=45,"III A"))))))))</f>
        <v>III A</v>
      </c>
      <c r="S12" s="111" t="s">
        <v>600</v>
      </c>
      <c r="T12" s="112"/>
    </row>
    <row r="13" spans="1:32" s="113" customFormat="1" ht="22.5" customHeight="1">
      <c r="A13" s="99">
        <v>6</v>
      </c>
      <c r="B13" s="100">
        <v>28</v>
      </c>
      <c r="C13" s="101" t="s">
        <v>589</v>
      </c>
      <c r="D13" s="102" t="s">
        <v>590</v>
      </c>
      <c r="E13" s="103" t="s">
        <v>591</v>
      </c>
      <c r="F13" s="104" t="s">
        <v>23</v>
      </c>
      <c r="G13" s="104" t="s">
        <v>73</v>
      </c>
      <c r="H13" s="105"/>
      <c r="I13" s="106"/>
      <c r="J13" s="107" t="s">
        <v>105</v>
      </c>
      <c r="K13" s="107">
        <v>36.020000000000003</v>
      </c>
      <c r="L13" s="107">
        <v>38.08</v>
      </c>
      <c r="M13" s="108"/>
      <c r="N13" s="107" t="s">
        <v>105</v>
      </c>
      <c r="O13" s="107" t="s">
        <v>105</v>
      </c>
      <c r="P13" s="107">
        <v>40.79</v>
      </c>
      <c r="Q13" s="226">
        <f t="shared" si="0"/>
        <v>40.79</v>
      </c>
      <c r="R13" s="227" t="str">
        <f t="shared" si="1"/>
        <v/>
      </c>
      <c r="S13" s="111" t="s">
        <v>592</v>
      </c>
      <c r="T13" s="112"/>
    </row>
    <row r="14" spans="1:32" s="113" customFormat="1" ht="22.5" customHeight="1">
      <c r="A14" s="99">
        <v>7</v>
      </c>
      <c r="B14" s="100">
        <v>6</v>
      </c>
      <c r="C14" s="101" t="s">
        <v>593</v>
      </c>
      <c r="D14" s="102" t="s">
        <v>594</v>
      </c>
      <c r="E14" s="103" t="s">
        <v>595</v>
      </c>
      <c r="F14" s="104" t="s">
        <v>291</v>
      </c>
      <c r="G14" s="104"/>
      <c r="H14" s="105" t="s">
        <v>596</v>
      </c>
      <c r="I14" s="106"/>
      <c r="J14" s="107">
        <v>30.84</v>
      </c>
      <c r="K14" s="107">
        <v>34.94</v>
      </c>
      <c r="L14" s="107">
        <v>36.71</v>
      </c>
      <c r="M14" s="108"/>
      <c r="N14" s="107">
        <v>36.9</v>
      </c>
      <c r="O14" s="107">
        <v>35.479999999999997</v>
      </c>
      <c r="P14" s="107">
        <v>36.9</v>
      </c>
      <c r="Q14" s="226">
        <f t="shared" si="0"/>
        <v>36.9</v>
      </c>
      <c r="R14" s="227" t="str">
        <f t="shared" si="1"/>
        <v/>
      </c>
      <c r="S14" s="111" t="s">
        <v>588</v>
      </c>
      <c r="T14" s="112"/>
    </row>
  </sheetData>
  <mergeCells count="1">
    <mergeCell ref="J6:P6"/>
  </mergeCells>
  <printOptions horizontalCentered="1"/>
  <pageMargins left="0.39370078740157483" right="0.39370078740157483" top="0.55118110236220474" bottom="3.937007874015748E-2" header="0.23622047244094491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1"/>
  <sheetViews>
    <sheetView workbookViewId="0">
      <selection activeCell="C25" sqref="C25"/>
    </sheetView>
  </sheetViews>
  <sheetFormatPr defaultColWidth="9.140625" defaultRowHeight="12.75"/>
  <cols>
    <col min="1" max="1" width="5.140625" style="29" customWidth="1"/>
    <col min="2" max="2" width="4.28515625" style="29" customWidth="1"/>
    <col min="3" max="3" width="11.140625" style="23" customWidth="1"/>
    <col min="4" max="4" width="15.7109375" style="24" customWidth="1"/>
    <col min="5" max="5" width="9" style="25" customWidth="1"/>
    <col min="6" max="6" width="7.42578125" style="24" customWidth="1"/>
    <col min="7" max="7" width="8.42578125" style="26" customWidth="1"/>
    <col min="8" max="8" width="7" style="24" customWidth="1"/>
    <col min="9" max="9" width="5.42578125" style="7" hidden="1" customWidth="1"/>
    <col min="10" max="10" width="6.42578125" style="27" customWidth="1"/>
    <col min="11" max="11" width="4" style="27" customWidth="1"/>
    <col min="12" max="12" width="4.7109375" style="27" customWidth="1"/>
    <col min="13" max="13" width="6" style="27" customWidth="1"/>
    <col min="14" max="14" width="4" style="27" customWidth="1"/>
    <col min="15" max="15" width="4.7109375" style="27" customWidth="1"/>
    <col min="16" max="16" width="4.42578125" style="7" customWidth="1"/>
    <col min="17" max="17" width="25.28515625" style="24" customWidth="1"/>
    <col min="18" max="18" width="8.28515625" style="9" hidden="1" customWidth="1"/>
    <col min="19" max="19" width="4.140625" style="10" customWidth="1"/>
    <col min="20" max="21" width="2.28515625" style="24" customWidth="1"/>
    <col min="22" max="22" width="3.28515625" style="24" customWidth="1"/>
    <col min="23" max="16384" width="9.140625" style="24"/>
  </cols>
  <sheetData>
    <row r="1" spans="1:21" s="4" customFormat="1" ht="18.75" customHeight="1">
      <c r="A1" s="1" t="s">
        <v>0</v>
      </c>
      <c r="B1" s="2"/>
      <c r="C1" s="3"/>
      <c r="E1" s="5"/>
      <c r="G1" s="6"/>
      <c r="I1" s="7"/>
      <c r="J1" s="8"/>
      <c r="K1" s="8"/>
      <c r="L1" s="8"/>
      <c r="M1" s="8"/>
      <c r="N1" s="8"/>
      <c r="O1" s="8"/>
      <c r="P1" s="7"/>
      <c r="R1" s="9"/>
      <c r="S1" s="10"/>
    </row>
    <row r="2" spans="1:21" s="14" customFormat="1" ht="19.5" customHeight="1">
      <c r="A2" s="11" t="s">
        <v>1</v>
      </c>
      <c r="B2" s="12"/>
      <c r="C2" s="13"/>
      <c r="E2" s="15"/>
      <c r="G2" s="16"/>
      <c r="I2" s="17"/>
      <c r="J2" s="18"/>
      <c r="K2" s="18"/>
      <c r="L2" s="18"/>
      <c r="M2" s="18"/>
      <c r="N2" s="18"/>
      <c r="O2" s="18"/>
      <c r="P2" s="17"/>
      <c r="Q2" s="19"/>
      <c r="R2" s="20"/>
      <c r="S2" s="21"/>
    </row>
    <row r="3" spans="1:21" ht="15" customHeight="1">
      <c r="A3" s="22"/>
      <c r="B3" s="22"/>
      <c r="Q3" s="28"/>
    </row>
    <row r="4" spans="1:21" ht="15.75" customHeight="1">
      <c r="C4" s="30" t="s">
        <v>2</v>
      </c>
      <c r="E4" s="31"/>
      <c r="Q4" s="32"/>
    </row>
    <row r="5" spans="1:21" ht="3.75" customHeight="1"/>
    <row r="6" spans="1:21" ht="13.5" thickBot="1">
      <c r="B6" s="33"/>
      <c r="C6" s="34"/>
      <c r="D6" s="35"/>
      <c r="E6" s="36" t="s">
        <v>601</v>
      </c>
      <c r="F6" s="37"/>
      <c r="G6" s="38"/>
    </row>
    <row r="7" spans="1:21" s="49" customFormat="1" ht="13.5" thickBot="1">
      <c r="A7" s="39" t="s">
        <v>147</v>
      </c>
      <c r="B7" s="40" t="s">
        <v>5</v>
      </c>
      <c r="C7" s="41" t="s">
        <v>6</v>
      </c>
      <c r="D7" s="42" t="s">
        <v>7</v>
      </c>
      <c r="E7" s="43" t="s">
        <v>8</v>
      </c>
      <c r="F7" s="44" t="s">
        <v>9</v>
      </c>
      <c r="G7" s="44" t="s">
        <v>10</v>
      </c>
      <c r="H7" s="44" t="s">
        <v>11</v>
      </c>
      <c r="I7" s="43" t="s">
        <v>12</v>
      </c>
      <c r="J7" s="45" t="s">
        <v>13</v>
      </c>
      <c r="K7" s="44" t="s">
        <v>14</v>
      </c>
      <c r="L7" s="44" t="s">
        <v>15</v>
      </c>
      <c r="M7" s="44" t="s">
        <v>16</v>
      </c>
      <c r="N7" s="44" t="s">
        <v>14</v>
      </c>
      <c r="O7" s="44" t="s">
        <v>15</v>
      </c>
      <c r="P7" s="46" t="s">
        <v>17</v>
      </c>
      <c r="Q7" s="47" t="s">
        <v>18</v>
      </c>
      <c r="R7" s="48"/>
      <c r="S7" s="48"/>
    </row>
    <row r="8" spans="1:21" s="67" customFormat="1" ht="13.5" customHeight="1">
      <c r="A8" s="50">
        <v>1</v>
      </c>
      <c r="B8" s="51">
        <v>106</v>
      </c>
      <c r="C8" s="52" t="s">
        <v>81</v>
      </c>
      <c r="D8" s="53" t="s">
        <v>82</v>
      </c>
      <c r="E8" s="54" t="s">
        <v>83</v>
      </c>
      <c r="F8" s="55" t="s">
        <v>23</v>
      </c>
      <c r="G8" s="56" t="s">
        <v>39</v>
      </c>
      <c r="H8" s="55" t="s">
        <v>43</v>
      </c>
      <c r="I8" s="57">
        <f t="shared" ref="I8:I15" si="0">IF(ISBLANK(J8),"",TRUNC(9.92*(J8-22)^2))</f>
        <v>943</v>
      </c>
      <c r="J8" s="228">
        <v>12.25</v>
      </c>
      <c r="K8" s="59">
        <v>-1</v>
      </c>
      <c r="L8" s="60">
        <v>0.22600000000000001</v>
      </c>
      <c r="M8" s="229">
        <v>11.93</v>
      </c>
      <c r="N8" s="59">
        <v>0.8</v>
      </c>
      <c r="O8" s="62">
        <v>0.26</v>
      </c>
      <c r="P8" s="63" t="str">
        <f t="shared" ref="P8:P14" si="1">IF(ISBLANK(J8),"",IF(J8&gt;14.94,"",IF(J8&lt;=11.4,"TSM",IF(J8&lt;=11.84,"SM",IF(J8&lt;=12.4,"KSM",IF(J8&lt;=13.04,"I A",IF(J8&lt;=13.84,"II A",IF(J8&lt;=14.94,"III A"))))))))</f>
        <v>KSM</v>
      </c>
      <c r="Q8" s="64" t="s">
        <v>25</v>
      </c>
      <c r="R8" s="65" t="s">
        <v>84</v>
      </c>
      <c r="S8" s="66"/>
      <c r="T8" s="7"/>
      <c r="U8" s="7"/>
    </row>
    <row r="9" spans="1:21" s="67" customFormat="1">
      <c r="A9" s="50">
        <v>2</v>
      </c>
      <c r="B9" s="51">
        <v>101</v>
      </c>
      <c r="C9" s="52" t="s">
        <v>36</v>
      </c>
      <c r="D9" s="53" t="s">
        <v>37</v>
      </c>
      <c r="E9" s="54" t="s">
        <v>38</v>
      </c>
      <c r="F9" s="55" t="s">
        <v>23</v>
      </c>
      <c r="G9" s="56" t="s">
        <v>39</v>
      </c>
      <c r="H9" s="55"/>
      <c r="I9" s="57">
        <f t="shared" si="0"/>
        <v>943</v>
      </c>
      <c r="J9" s="228">
        <v>12.25</v>
      </c>
      <c r="K9" s="59">
        <v>-0.5</v>
      </c>
      <c r="L9" s="60">
        <v>0.20799999999999999</v>
      </c>
      <c r="M9" s="229">
        <v>12.21</v>
      </c>
      <c r="N9" s="59">
        <v>0.8</v>
      </c>
      <c r="O9" s="62">
        <v>0.187</v>
      </c>
      <c r="P9" s="63" t="str">
        <f t="shared" si="1"/>
        <v>KSM</v>
      </c>
      <c r="Q9" s="64" t="s">
        <v>25</v>
      </c>
      <c r="R9" s="65" t="s">
        <v>40</v>
      </c>
      <c r="S9" s="66"/>
      <c r="T9" s="7"/>
      <c r="U9" s="7"/>
    </row>
    <row r="10" spans="1:21" s="67" customFormat="1">
      <c r="A10" s="50">
        <v>3</v>
      </c>
      <c r="B10" s="51">
        <v>99</v>
      </c>
      <c r="C10" s="52" t="s">
        <v>76</v>
      </c>
      <c r="D10" s="53" t="s">
        <v>77</v>
      </c>
      <c r="E10" s="54" t="s">
        <v>78</v>
      </c>
      <c r="F10" s="55" t="s">
        <v>31</v>
      </c>
      <c r="G10" s="56" t="s">
        <v>32</v>
      </c>
      <c r="H10" s="55"/>
      <c r="I10" s="57">
        <f t="shared" si="0"/>
        <v>889</v>
      </c>
      <c r="J10" s="228">
        <v>12.53</v>
      </c>
      <c r="K10" s="59">
        <v>-1</v>
      </c>
      <c r="L10" s="60">
        <v>0.27900000000000003</v>
      </c>
      <c r="M10" s="229">
        <v>12.33</v>
      </c>
      <c r="N10" s="59">
        <v>0.8</v>
      </c>
      <c r="O10" s="62">
        <v>0.16300000000000001</v>
      </c>
      <c r="P10" s="63" t="s">
        <v>602</v>
      </c>
      <c r="Q10" s="64" t="s">
        <v>79</v>
      </c>
      <c r="R10" s="65" t="s">
        <v>80</v>
      </c>
      <c r="S10" s="66"/>
      <c r="T10" s="7"/>
      <c r="U10" s="7"/>
    </row>
    <row r="11" spans="1:21" s="67" customFormat="1">
      <c r="A11" s="50">
        <v>4</v>
      </c>
      <c r="B11" s="51">
        <v>64</v>
      </c>
      <c r="C11" s="52" t="s">
        <v>85</v>
      </c>
      <c r="D11" s="53" t="s">
        <v>86</v>
      </c>
      <c r="E11" s="54" t="s">
        <v>87</v>
      </c>
      <c r="F11" s="55" t="s">
        <v>31</v>
      </c>
      <c r="G11" s="56" t="s">
        <v>32</v>
      </c>
      <c r="H11" s="55"/>
      <c r="I11" s="57">
        <f t="shared" si="0"/>
        <v>859</v>
      </c>
      <c r="J11" s="228">
        <v>12.69</v>
      </c>
      <c r="K11" s="59">
        <v>-1</v>
      </c>
      <c r="L11" s="60">
        <v>0.17499999999999999</v>
      </c>
      <c r="M11" s="229">
        <v>12.51</v>
      </c>
      <c r="N11" s="59">
        <v>0.8</v>
      </c>
      <c r="O11" s="62">
        <v>0.17</v>
      </c>
      <c r="P11" s="63" t="str">
        <f t="shared" si="1"/>
        <v>I A</v>
      </c>
      <c r="Q11" s="64" t="s">
        <v>55</v>
      </c>
      <c r="R11" s="65" t="s">
        <v>88</v>
      </c>
      <c r="S11" s="66"/>
      <c r="T11" s="7"/>
      <c r="U11" s="7"/>
    </row>
    <row r="12" spans="1:21" s="67" customFormat="1">
      <c r="A12" s="50">
        <v>5</v>
      </c>
      <c r="B12" s="51">
        <v>104</v>
      </c>
      <c r="C12" s="52" t="s">
        <v>36</v>
      </c>
      <c r="D12" s="53" t="s">
        <v>48</v>
      </c>
      <c r="E12" s="54" t="s">
        <v>49</v>
      </c>
      <c r="F12" s="55" t="s">
        <v>23</v>
      </c>
      <c r="G12" s="56" t="s">
        <v>39</v>
      </c>
      <c r="H12" s="55"/>
      <c r="I12" s="57">
        <f t="shared" si="0"/>
        <v>872</v>
      </c>
      <c r="J12" s="228">
        <v>12.62</v>
      </c>
      <c r="K12" s="59">
        <v>-0.5</v>
      </c>
      <c r="L12" s="60">
        <v>0.17399999999999999</v>
      </c>
      <c r="M12" s="229">
        <v>12.6</v>
      </c>
      <c r="N12" s="59">
        <v>0.8</v>
      </c>
      <c r="O12" s="62">
        <v>0.17799999999999999</v>
      </c>
      <c r="P12" s="63" t="str">
        <f t="shared" si="1"/>
        <v>I A</v>
      </c>
      <c r="Q12" s="64" t="s">
        <v>25</v>
      </c>
      <c r="R12" s="65" t="s">
        <v>50</v>
      </c>
      <c r="S12" s="66"/>
      <c r="T12" s="7"/>
      <c r="U12" s="7"/>
    </row>
    <row r="13" spans="1:21" s="67" customFormat="1">
      <c r="A13" s="50">
        <v>6</v>
      </c>
      <c r="B13" s="51">
        <v>125</v>
      </c>
      <c r="C13" s="52" t="s">
        <v>70</v>
      </c>
      <c r="D13" s="53" t="s">
        <v>71</v>
      </c>
      <c r="E13" s="54" t="s">
        <v>72</v>
      </c>
      <c r="F13" s="55" t="s">
        <v>23</v>
      </c>
      <c r="G13" s="56" t="s">
        <v>73</v>
      </c>
      <c r="H13" s="55"/>
      <c r="I13" s="57">
        <f t="shared" si="0"/>
        <v>834</v>
      </c>
      <c r="J13" s="228">
        <v>12.83</v>
      </c>
      <c r="K13" s="59">
        <v>-1</v>
      </c>
      <c r="L13" s="60">
        <v>0.16</v>
      </c>
      <c r="M13" s="229">
        <v>12.78</v>
      </c>
      <c r="N13" s="59">
        <v>0.8</v>
      </c>
      <c r="O13" s="62">
        <v>0.188</v>
      </c>
      <c r="P13" s="63" t="str">
        <f t="shared" si="1"/>
        <v>I A</v>
      </c>
      <c r="Q13" s="64" t="s">
        <v>74</v>
      </c>
      <c r="R13" s="65" t="s">
        <v>75</v>
      </c>
      <c r="S13" s="66"/>
      <c r="T13" s="7"/>
      <c r="U13" s="7"/>
    </row>
    <row r="14" spans="1:21" s="67" customFormat="1">
      <c r="A14" s="50">
        <v>7</v>
      </c>
      <c r="B14" s="51">
        <v>92</v>
      </c>
      <c r="C14" s="52" t="s">
        <v>28</v>
      </c>
      <c r="D14" s="53" t="s">
        <v>29</v>
      </c>
      <c r="E14" s="54" t="s">
        <v>30</v>
      </c>
      <c r="F14" s="55" t="s">
        <v>31</v>
      </c>
      <c r="G14" s="56" t="s">
        <v>32</v>
      </c>
      <c r="H14" s="55"/>
      <c r="I14" s="57">
        <f t="shared" si="0"/>
        <v>812</v>
      </c>
      <c r="J14" s="228">
        <v>12.95</v>
      </c>
      <c r="K14" s="59">
        <v>-0.5</v>
      </c>
      <c r="L14" s="60">
        <v>0.13400000000000001</v>
      </c>
      <c r="M14" s="229">
        <v>12.91</v>
      </c>
      <c r="N14" s="59">
        <v>0.8</v>
      </c>
      <c r="O14" s="62">
        <v>0.20300000000000001</v>
      </c>
      <c r="P14" s="63" t="str">
        <f t="shared" si="1"/>
        <v>I A</v>
      </c>
      <c r="Q14" s="64" t="s">
        <v>33</v>
      </c>
      <c r="R14" s="65" t="s">
        <v>34</v>
      </c>
      <c r="S14" s="66"/>
      <c r="T14" s="7"/>
      <c r="U14" s="7"/>
    </row>
    <row r="15" spans="1:21" s="67" customFormat="1" ht="13.5" thickBot="1">
      <c r="A15" s="50">
        <v>8</v>
      </c>
      <c r="B15" s="51">
        <v>10</v>
      </c>
      <c r="C15" s="52" t="s">
        <v>65</v>
      </c>
      <c r="D15" s="53" t="s">
        <v>66</v>
      </c>
      <c r="E15" s="54" t="s">
        <v>67</v>
      </c>
      <c r="F15" s="55" t="s">
        <v>31</v>
      </c>
      <c r="G15" s="56" t="s">
        <v>32</v>
      </c>
      <c r="H15" s="55"/>
      <c r="I15" s="57">
        <f t="shared" si="0"/>
        <v>783</v>
      </c>
      <c r="J15" s="228">
        <v>13.11</v>
      </c>
      <c r="K15" s="59">
        <v>-1</v>
      </c>
      <c r="L15" s="60">
        <v>0.16900000000000001</v>
      </c>
      <c r="M15" s="229">
        <v>12.99</v>
      </c>
      <c r="N15" s="59">
        <v>0.8</v>
      </c>
      <c r="O15" s="62">
        <v>0.214</v>
      </c>
      <c r="P15" s="63" t="s">
        <v>475</v>
      </c>
      <c r="Q15" s="64" t="s">
        <v>68</v>
      </c>
      <c r="R15" s="65" t="s">
        <v>69</v>
      </c>
      <c r="S15" s="66"/>
      <c r="T15" s="7"/>
      <c r="U15" s="7"/>
    </row>
    <row r="16" spans="1:21" s="49" customFormat="1" ht="13.5" thickBot="1">
      <c r="A16" s="39" t="s">
        <v>147</v>
      </c>
      <c r="B16" s="40" t="s">
        <v>5</v>
      </c>
      <c r="C16" s="41" t="s">
        <v>6</v>
      </c>
      <c r="D16" s="42" t="s">
        <v>7</v>
      </c>
      <c r="E16" s="43" t="s">
        <v>8</v>
      </c>
      <c r="F16" s="44" t="s">
        <v>9</v>
      </c>
      <c r="G16" s="44" t="s">
        <v>10</v>
      </c>
      <c r="H16" s="44" t="s">
        <v>11</v>
      </c>
      <c r="I16" s="43" t="s">
        <v>12</v>
      </c>
      <c r="J16" s="45" t="s">
        <v>13</v>
      </c>
      <c r="K16" s="44" t="s">
        <v>14</v>
      </c>
      <c r="L16" s="44" t="s">
        <v>15</v>
      </c>
      <c r="M16" s="44" t="s">
        <v>16</v>
      </c>
      <c r="N16" s="44" t="s">
        <v>14</v>
      </c>
      <c r="O16" s="44" t="s">
        <v>15</v>
      </c>
      <c r="P16" s="46" t="s">
        <v>17</v>
      </c>
      <c r="Q16" s="47" t="s">
        <v>18</v>
      </c>
      <c r="R16" s="48"/>
      <c r="S16" s="48"/>
    </row>
    <row r="17" spans="1:21" s="67" customFormat="1" ht="15">
      <c r="A17" s="50">
        <v>9</v>
      </c>
      <c r="B17" s="51">
        <v>63</v>
      </c>
      <c r="C17" s="52" t="s">
        <v>52</v>
      </c>
      <c r="D17" s="53" t="s">
        <v>53</v>
      </c>
      <c r="E17" s="54" t="s">
        <v>54</v>
      </c>
      <c r="F17" s="55" t="s">
        <v>31</v>
      </c>
      <c r="G17" s="56" t="s">
        <v>32</v>
      </c>
      <c r="H17" s="55"/>
      <c r="I17" s="57">
        <f t="shared" ref="I17:I21" si="2">IF(ISBLANK(J17),"",TRUNC(9.92*(J17-22)^2))</f>
        <v>783</v>
      </c>
      <c r="J17" s="58">
        <v>13.11</v>
      </c>
      <c r="K17" s="59">
        <v>-0.5</v>
      </c>
      <c r="L17" s="60">
        <v>0.23300000000000001</v>
      </c>
      <c r="M17" s="61"/>
      <c r="N17" s="59"/>
      <c r="O17" s="62"/>
      <c r="P17" s="63" t="str">
        <f t="shared" ref="P17:P21" si="3">IF(ISBLANK(J17),"",IF(J17&gt;14.94,"",IF(J17&lt;=11.4,"TSM",IF(J17&lt;=11.84,"SM",IF(J17&lt;=12.4,"KSM",IF(J17&lt;=13.04,"I A",IF(J17&lt;=13.84,"II A",IF(J17&lt;=14.94,"III A"))))))))</f>
        <v>II A</v>
      </c>
      <c r="Q17" s="64" t="s">
        <v>55</v>
      </c>
      <c r="R17" s="65" t="s">
        <v>56</v>
      </c>
      <c r="S17" s="66"/>
      <c r="T17" s="7"/>
      <c r="U17" s="7"/>
    </row>
    <row r="18" spans="1:21" s="67" customFormat="1" ht="15">
      <c r="A18" s="50">
        <v>10</v>
      </c>
      <c r="B18" s="51">
        <v>100</v>
      </c>
      <c r="C18" s="52" t="s">
        <v>89</v>
      </c>
      <c r="D18" s="53" t="s">
        <v>90</v>
      </c>
      <c r="E18" s="54" t="s">
        <v>91</v>
      </c>
      <c r="F18" s="55" t="s">
        <v>23</v>
      </c>
      <c r="G18" s="56" t="s">
        <v>39</v>
      </c>
      <c r="H18" s="55"/>
      <c r="I18" s="57">
        <f t="shared" si="2"/>
        <v>756</v>
      </c>
      <c r="J18" s="58">
        <v>13.27</v>
      </c>
      <c r="K18" s="59">
        <v>-1</v>
      </c>
      <c r="L18" s="60">
        <v>0.20499999999999999</v>
      </c>
      <c r="M18" s="61"/>
      <c r="N18" s="59"/>
      <c r="O18" s="62"/>
      <c r="P18" s="63" t="str">
        <f t="shared" si="3"/>
        <v>II A</v>
      </c>
      <c r="Q18" s="64" t="s">
        <v>25</v>
      </c>
      <c r="R18" s="65" t="s">
        <v>92</v>
      </c>
      <c r="S18" s="66"/>
      <c r="T18" s="7"/>
      <c r="U18" s="7"/>
    </row>
    <row r="19" spans="1:21" s="67" customFormat="1" ht="15">
      <c r="A19" s="50">
        <v>11</v>
      </c>
      <c r="B19" s="51">
        <v>39</v>
      </c>
      <c r="C19" s="52" t="s">
        <v>93</v>
      </c>
      <c r="D19" s="53" t="s">
        <v>94</v>
      </c>
      <c r="E19" s="54" t="s">
        <v>95</v>
      </c>
      <c r="F19" s="55" t="s">
        <v>61</v>
      </c>
      <c r="G19" s="56" t="s">
        <v>62</v>
      </c>
      <c r="H19" s="55"/>
      <c r="I19" s="57">
        <f t="shared" si="2"/>
        <v>615</v>
      </c>
      <c r="J19" s="58">
        <v>14.12</v>
      </c>
      <c r="K19" s="59">
        <v>-1</v>
      </c>
      <c r="L19" s="60">
        <v>0.20699999999999999</v>
      </c>
      <c r="M19" s="61"/>
      <c r="N19" s="59"/>
      <c r="O19" s="62"/>
      <c r="P19" s="63" t="str">
        <f t="shared" si="3"/>
        <v>III A</v>
      </c>
      <c r="Q19" s="64" t="s">
        <v>63</v>
      </c>
      <c r="R19" s="65" t="s">
        <v>96</v>
      </c>
      <c r="S19" s="66"/>
      <c r="T19" s="7"/>
      <c r="U19" s="7"/>
    </row>
    <row r="20" spans="1:21" s="67" customFormat="1" ht="15">
      <c r="A20" s="50">
        <v>12</v>
      </c>
      <c r="B20" s="51">
        <v>105</v>
      </c>
      <c r="C20" s="52" t="s">
        <v>20</v>
      </c>
      <c r="D20" s="53" t="s">
        <v>21</v>
      </c>
      <c r="E20" s="54" t="s">
        <v>22</v>
      </c>
      <c r="F20" s="55" t="s">
        <v>23</v>
      </c>
      <c r="G20" s="56" t="s">
        <v>24</v>
      </c>
      <c r="H20" s="55"/>
      <c r="I20" s="57">
        <f t="shared" si="2"/>
        <v>614</v>
      </c>
      <c r="J20" s="58">
        <v>14.13</v>
      </c>
      <c r="K20" s="59">
        <v>-0.5</v>
      </c>
      <c r="L20" s="60">
        <v>0.246</v>
      </c>
      <c r="M20" s="61"/>
      <c r="N20" s="59"/>
      <c r="O20" s="62"/>
      <c r="P20" s="63" t="str">
        <f t="shared" si="3"/>
        <v>III A</v>
      </c>
      <c r="Q20" s="64" t="s">
        <v>25</v>
      </c>
      <c r="R20" s="65" t="s">
        <v>26</v>
      </c>
      <c r="S20" s="66"/>
      <c r="T20" s="7"/>
      <c r="U20" s="7"/>
    </row>
    <row r="21" spans="1:21" s="67" customFormat="1" ht="15">
      <c r="A21" s="50">
        <v>13</v>
      </c>
      <c r="B21" s="51">
        <v>50</v>
      </c>
      <c r="C21" s="52" t="s">
        <v>58</v>
      </c>
      <c r="D21" s="53" t="s">
        <v>59</v>
      </c>
      <c r="E21" s="54" t="s">
        <v>60</v>
      </c>
      <c r="F21" s="55" t="s">
        <v>61</v>
      </c>
      <c r="G21" s="56" t="s">
        <v>62</v>
      </c>
      <c r="H21" s="55"/>
      <c r="I21" s="57">
        <f t="shared" si="2"/>
        <v>556</v>
      </c>
      <c r="J21" s="58">
        <v>14.51</v>
      </c>
      <c r="K21" s="59">
        <v>-0.5</v>
      </c>
      <c r="L21" s="60">
        <v>0.3</v>
      </c>
      <c r="M21" s="61"/>
      <c r="N21" s="59"/>
      <c r="O21" s="62"/>
      <c r="P21" s="63" t="str">
        <f t="shared" si="3"/>
        <v>III A</v>
      </c>
      <c r="Q21" s="64" t="s">
        <v>63</v>
      </c>
      <c r="R21" s="65" t="s">
        <v>64</v>
      </c>
      <c r="S21" s="66"/>
      <c r="T21" s="7"/>
      <c r="U21" s="7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48"/>
  <sheetViews>
    <sheetView topLeftCell="A25" workbookViewId="0">
      <selection activeCell="E51" sqref="E51"/>
    </sheetView>
  </sheetViews>
  <sheetFormatPr defaultColWidth="9.140625" defaultRowHeight="12.75"/>
  <cols>
    <col min="1" max="1" width="5.140625" style="29" customWidth="1"/>
    <col min="2" max="2" width="4.28515625" style="29" customWidth="1"/>
    <col min="3" max="3" width="12.5703125" style="23" customWidth="1"/>
    <col min="4" max="4" width="13.28515625" style="24" customWidth="1"/>
    <col min="5" max="5" width="9" style="25" customWidth="1"/>
    <col min="6" max="6" width="8.5703125" style="24" customWidth="1"/>
    <col min="7" max="7" width="8.28515625" style="26" customWidth="1"/>
    <col min="8" max="8" width="11.85546875" style="24" customWidth="1"/>
    <col min="9" max="9" width="5.42578125" style="7" hidden="1" customWidth="1"/>
    <col min="10" max="10" width="6.42578125" style="27" customWidth="1"/>
    <col min="11" max="11" width="4" style="27" customWidth="1"/>
    <col min="12" max="12" width="4.7109375" style="27" customWidth="1"/>
    <col min="13" max="13" width="6" style="27" hidden="1" customWidth="1"/>
    <col min="14" max="14" width="4" style="27" hidden="1" customWidth="1"/>
    <col min="15" max="15" width="4.7109375" style="27" hidden="1" customWidth="1"/>
    <col min="16" max="16" width="4.42578125" style="7" customWidth="1"/>
    <col min="17" max="17" width="25.28515625" style="24" customWidth="1"/>
    <col min="18" max="18" width="6.85546875" style="9" customWidth="1"/>
    <col min="19" max="19" width="4.140625" style="10" customWidth="1"/>
    <col min="20" max="21" width="2.28515625" style="24" customWidth="1"/>
    <col min="22" max="22" width="3.28515625" style="24" customWidth="1"/>
    <col min="23" max="16384" width="9.140625" style="24"/>
  </cols>
  <sheetData>
    <row r="1" spans="1:21" s="4" customFormat="1" ht="18.75" customHeight="1">
      <c r="A1" s="1" t="s">
        <v>0</v>
      </c>
      <c r="B1" s="2"/>
      <c r="C1" s="3"/>
      <c r="E1" s="5"/>
      <c r="G1" s="6"/>
      <c r="I1" s="7"/>
      <c r="J1" s="8"/>
      <c r="K1" s="8"/>
      <c r="L1" s="8"/>
      <c r="M1" s="8"/>
      <c r="N1" s="8"/>
      <c r="O1" s="8"/>
      <c r="P1" s="7"/>
      <c r="R1" s="9"/>
      <c r="S1" s="10"/>
    </row>
    <row r="2" spans="1:21" s="14" customFormat="1" ht="19.5" customHeight="1">
      <c r="A2" s="11" t="s">
        <v>1</v>
      </c>
      <c r="B2" s="12"/>
      <c r="C2" s="13"/>
      <c r="E2" s="15"/>
      <c r="G2" s="16"/>
      <c r="I2" s="17"/>
      <c r="J2" s="18"/>
      <c r="K2" s="18"/>
      <c r="L2" s="18"/>
      <c r="M2" s="18"/>
      <c r="N2" s="18"/>
      <c r="O2" s="18"/>
      <c r="P2" s="17"/>
      <c r="Q2" s="19"/>
      <c r="R2" s="20"/>
      <c r="S2" s="21"/>
    </row>
    <row r="3" spans="1:21" ht="15" customHeight="1">
      <c r="A3" s="22"/>
      <c r="B3" s="22"/>
      <c r="Q3" s="28"/>
    </row>
    <row r="4" spans="1:21" ht="15.75" customHeight="1">
      <c r="C4" s="30" t="s">
        <v>148</v>
      </c>
      <c r="E4" s="31"/>
      <c r="Q4" s="32"/>
    </row>
    <row r="5" spans="1:21" ht="3.75" customHeight="1"/>
    <row r="6" spans="1:21" ht="13.5" thickBot="1">
      <c r="B6" s="33"/>
      <c r="C6" s="34"/>
      <c r="D6" s="35">
        <v>1</v>
      </c>
      <c r="E6" s="36" t="s">
        <v>3</v>
      </c>
      <c r="F6" s="37">
        <v>4</v>
      </c>
      <c r="G6" s="38"/>
    </row>
    <row r="7" spans="1:21" s="49" customFormat="1" ht="13.5" thickBot="1">
      <c r="A7" s="39" t="s">
        <v>4</v>
      </c>
      <c r="B7" s="40" t="s">
        <v>5</v>
      </c>
      <c r="C7" s="41" t="s">
        <v>6</v>
      </c>
      <c r="D7" s="42" t="s">
        <v>7</v>
      </c>
      <c r="E7" s="43" t="s">
        <v>8</v>
      </c>
      <c r="F7" s="44" t="s">
        <v>9</v>
      </c>
      <c r="G7" s="44" t="s">
        <v>10</v>
      </c>
      <c r="H7" s="44" t="s">
        <v>11</v>
      </c>
      <c r="I7" s="43" t="s">
        <v>12</v>
      </c>
      <c r="J7" s="45" t="s">
        <v>13</v>
      </c>
      <c r="K7" s="44" t="s">
        <v>14</v>
      </c>
      <c r="L7" s="44" t="s">
        <v>15</v>
      </c>
      <c r="M7" s="44" t="s">
        <v>16</v>
      </c>
      <c r="N7" s="44" t="s">
        <v>14</v>
      </c>
      <c r="O7" s="44" t="s">
        <v>15</v>
      </c>
      <c r="P7" s="46" t="s">
        <v>17</v>
      </c>
      <c r="Q7" s="47" t="s">
        <v>18</v>
      </c>
      <c r="R7" s="48"/>
      <c r="S7" s="48"/>
    </row>
    <row r="8" spans="1:21" s="67" customFormat="1" ht="13.5" customHeight="1">
      <c r="A8" s="50" t="s">
        <v>19</v>
      </c>
      <c r="B8" s="51"/>
      <c r="C8" s="52"/>
      <c r="D8" s="53"/>
      <c r="E8" s="54"/>
      <c r="F8" s="55"/>
      <c r="G8" s="56"/>
      <c r="H8" s="55"/>
      <c r="I8" s="130"/>
      <c r="J8" s="131"/>
      <c r="K8" s="132"/>
      <c r="L8" s="133"/>
      <c r="M8" s="134"/>
      <c r="N8" s="132"/>
      <c r="O8" s="133"/>
      <c r="P8" s="135"/>
      <c r="Q8" s="55"/>
      <c r="R8" s="65"/>
      <c r="S8" s="66"/>
      <c r="T8" s="7"/>
      <c r="U8" s="7"/>
    </row>
    <row r="9" spans="1:21" s="67" customFormat="1" ht="15">
      <c r="A9" s="50" t="s">
        <v>27</v>
      </c>
      <c r="B9" s="51">
        <v>83</v>
      </c>
      <c r="C9" s="52" t="s">
        <v>149</v>
      </c>
      <c r="D9" s="53" t="s">
        <v>150</v>
      </c>
      <c r="E9" s="54" t="s">
        <v>151</v>
      </c>
      <c r="F9" s="55" t="s">
        <v>31</v>
      </c>
      <c r="G9" s="56"/>
      <c r="H9" s="55" t="s">
        <v>115</v>
      </c>
      <c r="I9" s="130">
        <f t="shared" ref="I9:I14" si="0">IF(ISBLANK(J9),"",TRUNC(24.63*(J9-17)^2))</f>
        <v>794</v>
      </c>
      <c r="J9" s="131">
        <v>11.32</v>
      </c>
      <c r="K9" s="132">
        <v>-0.6</v>
      </c>
      <c r="L9" s="133">
        <v>0.13800000000000001</v>
      </c>
      <c r="M9" s="134"/>
      <c r="N9" s="132"/>
      <c r="O9" s="133"/>
      <c r="P9" s="135" t="str">
        <f t="shared" ref="P9:P14" si="1">IF(ISBLANK(J9),"",IF(J9&gt;13,"",IF(J9&lt;=10.28,"TSM",IF(J9&lt;=10.58,"SM",IF(J9&lt;=10.9,"KSM",IF(J9&lt;=11.35,"I A",IF(J9&lt;=12,"II A",IF(J9&lt;=13,"III A"))))))))</f>
        <v>I A</v>
      </c>
      <c r="Q9" s="55" t="s">
        <v>152</v>
      </c>
      <c r="R9" s="65" t="s">
        <v>153</v>
      </c>
      <c r="S9" s="66"/>
      <c r="T9" s="7"/>
      <c r="U9" s="7"/>
    </row>
    <row r="10" spans="1:21" s="67" customFormat="1" ht="15">
      <c r="A10" s="50" t="s">
        <v>35</v>
      </c>
      <c r="B10" s="51">
        <v>82</v>
      </c>
      <c r="C10" s="52" t="s">
        <v>154</v>
      </c>
      <c r="D10" s="53" t="s">
        <v>155</v>
      </c>
      <c r="E10" s="54" t="s">
        <v>156</v>
      </c>
      <c r="F10" s="55" t="s">
        <v>31</v>
      </c>
      <c r="G10" s="56"/>
      <c r="H10" s="55" t="s">
        <v>115</v>
      </c>
      <c r="I10" s="130">
        <f t="shared" si="0"/>
        <v>931</v>
      </c>
      <c r="J10" s="131">
        <v>10.85</v>
      </c>
      <c r="K10" s="132">
        <v>-0.6</v>
      </c>
      <c r="L10" s="133">
        <v>0.16200000000000001</v>
      </c>
      <c r="M10" s="134"/>
      <c r="N10" s="132"/>
      <c r="O10" s="133"/>
      <c r="P10" s="135" t="str">
        <f t="shared" si="1"/>
        <v>KSM</v>
      </c>
      <c r="Q10" s="55" t="s">
        <v>152</v>
      </c>
      <c r="R10" s="65" t="s">
        <v>157</v>
      </c>
      <c r="S10" s="66"/>
      <c r="T10" s="7"/>
      <c r="U10" s="7"/>
    </row>
    <row r="11" spans="1:21" s="67" customFormat="1" ht="15">
      <c r="A11" s="50" t="s">
        <v>41</v>
      </c>
      <c r="B11" s="51">
        <v>70</v>
      </c>
      <c r="C11" s="52" t="s">
        <v>158</v>
      </c>
      <c r="D11" s="53" t="s">
        <v>159</v>
      </c>
      <c r="E11" s="54" t="s">
        <v>160</v>
      </c>
      <c r="F11" s="55" t="s">
        <v>161</v>
      </c>
      <c r="G11" s="56"/>
      <c r="H11" s="55"/>
      <c r="I11" s="130">
        <f t="shared" si="0"/>
        <v>845</v>
      </c>
      <c r="J11" s="131">
        <v>11.14</v>
      </c>
      <c r="K11" s="132">
        <v>-0.6</v>
      </c>
      <c r="L11" s="133">
        <v>0.155</v>
      </c>
      <c r="M11" s="134"/>
      <c r="N11" s="132"/>
      <c r="O11" s="133"/>
      <c r="P11" s="135" t="str">
        <f t="shared" si="1"/>
        <v>I A</v>
      </c>
      <c r="Q11" s="55"/>
      <c r="R11" s="65" t="s">
        <v>162</v>
      </c>
      <c r="S11" s="66"/>
      <c r="T11" s="7"/>
      <c r="U11" s="7"/>
    </row>
    <row r="12" spans="1:21" s="67" customFormat="1" ht="15">
      <c r="A12" s="50" t="s">
        <v>47</v>
      </c>
      <c r="B12" s="51">
        <v>97</v>
      </c>
      <c r="C12" s="52" t="s">
        <v>163</v>
      </c>
      <c r="D12" s="53" t="s">
        <v>164</v>
      </c>
      <c r="E12" s="54" t="s">
        <v>165</v>
      </c>
      <c r="F12" s="55" t="s">
        <v>31</v>
      </c>
      <c r="G12" s="56" t="s">
        <v>32</v>
      </c>
      <c r="H12" s="55"/>
      <c r="I12" s="130">
        <f>IF(ISBLANK(J12),"",TRUNC(24.63*(J12-17)^2))</f>
        <v>797</v>
      </c>
      <c r="J12" s="131">
        <v>11.31</v>
      </c>
      <c r="K12" s="132">
        <v>-0.6</v>
      </c>
      <c r="L12" s="133">
        <v>0.185</v>
      </c>
      <c r="M12" s="134"/>
      <c r="N12" s="132"/>
      <c r="O12" s="133"/>
      <c r="P12" s="135" t="str">
        <f>IF(ISBLANK(J12),"",IF(J12&gt;13,"",IF(J12&lt;=10.28,"TSM",IF(J12&lt;=10.58,"SM",IF(J12&lt;=10.9,"KSM",IF(J12&lt;=11.35,"I A",IF(J12&lt;=12,"II A",IF(J12&lt;=13,"III A"))))))))</f>
        <v>I A</v>
      </c>
      <c r="Q12" s="55" t="s">
        <v>79</v>
      </c>
      <c r="R12" s="65" t="s">
        <v>166</v>
      </c>
      <c r="S12" s="66"/>
      <c r="T12" s="7"/>
      <c r="U12" s="7"/>
    </row>
    <row r="13" spans="1:21" s="67" customFormat="1" ht="15">
      <c r="A13" s="50" t="s">
        <v>51</v>
      </c>
      <c r="B13" s="51">
        <v>126</v>
      </c>
      <c r="C13" s="52" t="s">
        <v>167</v>
      </c>
      <c r="D13" s="53" t="s">
        <v>168</v>
      </c>
      <c r="E13" s="54" t="s">
        <v>169</v>
      </c>
      <c r="F13" s="55" t="s">
        <v>23</v>
      </c>
      <c r="G13" s="56"/>
      <c r="H13" s="55" t="s">
        <v>170</v>
      </c>
      <c r="I13" s="130">
        <f t="shared" si="0"/>
        <v>697</v>
      </c>
      <c r="J13" s="131">
        <v>11.68</v>
      </c>
      <c r="K13" s="132">
        <v>-0.6</v>
      </c>
      <c r="L13" s="133">
        <v>0.189</v>
      </c>
      <c r="M13" s="134"/>
      <c r="N13" s="132"/>
      <c r="O13" s="133"/>
      <c r="P13" s="135" t="str">
        <f t="shared" si="1"/>
        <v>II A</v>
      </c>
      <c r="Q13" s="55" t="s">
        <v>171</v>
      </c>
      <c r="R13" s="65" t="s">
        <v>34</v>
      </c>
      <c r="S13" s="66"/>
      <c r="T13" s="7"/>
      <c r="U13" s="7"/>
    </row>
    <row r="14" spans="1:21" s="67" customFormat="1" ht="15">
      <c r="A14" s="50" t="s">
        <v>57</v>
      </c>
      <c r="B14" s="51">
        <v>47</v>
      </c>
      <c r="C14" s="52" t="s">
        <v>172</v>
      </c>
      <c r="D14" s="53" t="s">
        <v>173</v>
      </c>
      <c r="E14" s="54" t="s">
        <v>174</v>
      </c>
      <c r="F14" s="55" t="s">
        <v>61</v>
      </c>
      <c r="G14" s="56" t="s">
        <v>62</v>
      </c>
      <c r="H14" s="55"/>
      <c r="I14" s="130" t="e">
        <f t="shared" si="0"/>
        <v>#VALUE!</v>
      </c>
      <c r="J14" s="131" t="s">
        <v>44</v>
      </c>
      <c r="K14" s="132"/>
      <c r="L14" s="133"/>
      <c r="M14" s="134"/>
      <c r="N14" s="132"/>
      <c r="O14" s="133"/>
      <c r="P14" s="135" t="str">
        <f t="shared" si="1"/>
        <v/>
      </c>
      <c r="Q14" s="55" t="s">
        <v>63</v>
      </c>
      <c r="R14" s="65" t="s">
        <v>175</v>
      </c>
      <c r="S14" s="66"/>
      <c r="T14" s="7"/>
      <c r="U14" s="7"/>
    </row>
    <row r="15" spans="1:21" s="67" customFormat="1" ht="15">
      <c r="A15" s="50">
        <v>8</v>
      </c>
      <c r="B15" s="51"/>
      <c r="C15" s="52"/>
      <c r="D15" s="53"/>
      <c r="E15" s="54"/>
      <c r="F15" s="55"/>
      <c r="G15" s="56"/>
      <c r="H15" s="55"/>
      <c r="I15" s="130" t="str">
        <f>IF(ISBLANK(J15),"",TRUNC(24.63*(J15-17)^2))</f>
        <v/>
      </c>
      <c r="J15" s="131"/>
      <c r="K15" s="132"/>
      <c r="L15" s="133"/>
      <c r="M15" s="134"/>
      <c r="N15" s="132"/>
      <c r="O15" s="133"/>
      <c r="P15" s="135" t="str">
        <f>IF(ISBLANK(J15),"",IF(J15&gt;13,"",IF(J15&lt;=10.28,"TSM",IF(J15&lt;=10.58,"SM",IF(J15&lt;=10.9,"KSM",IF(J15&lt;=11.35,"I A",IF(J15&lt;=12,"II A",IF(J15&lt;=13,"III A"))))))))</f>
        <v/>
      </c>
      <c r="Q15" s="55"/>
      <c r="R15" s="65"/>
      <c r="S15" s="66"/>
      <c r="T15" s="7"/>
      <c r="U15" s="7"/>
    </row>
    <row r="16" spans="1:21" ht="3.75" customHeight="1"/>
    <row r="17" spans="1:21" ht="13.5" thickBot="1">
      <c r="B17" s="33"/>
      <c r="C17" s="34"/>
      <c r="D17" s="35">
        <v>2</v>
      </c>
      <c r="E17" s="36" t="s">
        <v>3</v>
      </c>
      <c r="F17" s="37">
        <v>4</v>
      </c>
      <c r="G17" s="38"/>
    </row>
    <row r="18" spans="1:21" s="49" customFormat="1" ht="13.5" thickBot="1">
      <c r="A18" s="39" t="s">
        <v>4</v>
      </c>
      <c r="B18" s="40" t="s">
        <v>5</v>
      </c>
      <c r="C18" s="41" t="s">
        <v>6</v>
      </c>
      <c r="D18" s="42" t="s">
        <v>7</v>
      </c>
      <c r="E18" s="43" t="s">
        <v>8</v>
      </c>
      <c r="F18" s="44" t="s">
        <v>9</v>
      </c>
      <c r="G18" s="44" t="s">
        <v>10</v>
      </c>
      <c r="H18" s="44" t="s">
        <v>11</v>
      </c>
      <c r="I18" s="43" t="s">
        <v>12</v>
      </c>
      <c r="J18" s="45" t="s">
        <v>13</v>
      </c>
      <c r="K18" s="44" t="s">
        <v>14</v>
      </c>
      <c r="L18" s="44" t="s">
        <v>15</v>
      </c>
      <c r="M18" s="44" t="s">
        <v>16</v>
      </c>
      <c r="N18" s="44" t="s">
        <v>14</v>
      </c>
      <c r="O18" s="44" t="s">
        <v>15</v>
      </c>
      <c r="P18" s="46" t="s">
        <v>17</v>
      </c>
      <c r="Q18" s="47" t="s">
        <v>18</v>
      </c>
      <c r="R18" s="48"/>
      <c r="S18" s="48"/>
    </row>
    <row r="19" spans="1:21" s="67" customFormat="1" ht="15">
      <c r="A19" s="50" t="s">
        <v>19</v>
      </c>
      <c r="B19" s="51"/>
      <c r="C19" s="52"/>
      <c r="D19" s="53"/>
      <c r="E19" s="54"/>
      <c r="F19" s="55"/>
      <c r="G19" s="56"/>
      <c r="H19" s="55"/>
      <c r="I19" s="130" t="str">
        <f>IF(ISBLANK(J19),"",TRUNC(24.63*(J19-17)^2))</f>
        <v/>
      </c>
      <c r="J19" s="131"/>
      <c r="K19" s="132"/>
      <c r="L19" s="133"/>
      <c r="M19" s="134"/>
      <c r="N19" s="132"/>
      <c r="O19" s="133"/>
      <c r="P19" s="135" t="str">
        <f>IF(ISBLANK(J19),"",IF(J19&gt;13,"",IF(J19&lt;=10.28,"TSM",IF(J19&lt;=10.58,"SM",IF(J19&lt;=10.9,"KSM",IF(J19&lt;=11.35,"I A",IF(J19&lt;=12,"II A",IF(J19&lt;=13,"III A"))))))))</f>
        <v/>
      </c>
      <c r="Q19" s="55"/>
      <c r="R19" s="65"/>
      <c r="S19" s="66"/>
      <c r="T19" s="7"/>
      <c r="U19" s="7"/>
    </row>
    <row r="20" spans="1:21" s="67" customFormat="1" ht="15">
      <c r="A20" s="50" t="s">
        <v>27</v>
      </c>
      <c r="B20" s="51">
        <v>44</v>
      </c>
      <c r="C20" s="52" t="s">
        <v>176</v>
      </c>
      <c r="D20" s="53" t="s">
        <v>177</v>
      </c>
      <c r="E20" s="54" t="s">
        <v>178</v>
      </c>
      <c r="F20" s="55" t="s">
        <v>61</v>
      </c>
      <c r="G20" s="56" t="s">
        <v>62</v>
      </c>
      <c r="H20" s="55"/>
      <c r="I20" s="130">
        <f t="shared" ref="I20:I26" si="2">IF(ISBLANK(J20),"",TRUNC(24.63*(J20-17)^2))</f>
        <v>699</v>
      </c>
      <c r="J20" s="131">
        <v>11.67</v>
      </c>
      <c r="K20" s="132">
        <v>-1.5</v>
      </c>
      <c r="L20" s="133">
        <v>0.151</v>
      </c>
      <c r="M20" s="134"/>
      <c r="N20" s="132"/>
      <c r="O20" s="133"/>
      <c r="P20" s="135" t="str">
        <f t="shared" ref="P20:P26" si="3">IF(ISBLANK(J20),"",IF(J20&gt;13,"",IF(J20&lt;=10.28,"TSM",IF(J20&lt;=10.58,"SM",IF(J20&lt;=10.9,"KSM",IF(J20&lt;=11.35,"I A",IF(J20&lt;=12,"II A",IF(J20&lt;=13,"III A"))))))))</f>
        <v>II A</v>
      </c>
      <c r="Q20" s="55" t="s">
        <v>63</v>
      </c>
      <c r="R20" s="65" t="s">
        <v>179</v>
      </c>
      <c r="S20" s="66"/>
      <c r="T20" s="7"/>
      <c r="U20" s="7"/>
    </row>
    <row r="21" spans="1:21" s="67" customFormat="1" ht="15">
      <c r="A21" s="50" t="s">
        <v>35</v>
      </c>
      <c r="B21" s="51">
        <v>98</v>
      </c>
      <c r="C21" s="52" t="s">
        <v>180</v>
      </c>
      <c r="D21" s="53" t="s">
        <v>181</v>
      </c>
      <c r="E21" s="54" t="s">
        <v>182</v>
      </c>
      <c r="F21" s="55" t="s">
        <v>31</v>
      </c>
      <c r="G21" s="56" t="s">
        <v>32</v>
      </c>
      <c r="H21" s="55"/>
      <c r="I21" s="130">
        <f t="shared" si="2"/>
        <v>831</v>
      </c>
      <c r="J21" s="131">
        <v>11.19</v>
      </c>
      <c r="K21" s="132">
        <v>-1.5</v>
      </c>
      <c r="L21" s="133">
        <v>0.113</v>
      </c>
      <c r="M21" s="134"/>
      <c r="N21" s="132"/>
      <c r="O21" s="133"/>
      <c r="P21" s="135" t="str">
        <f t="shared" si="3"/>
        <v>I A</v>
      </c>
      <c r="Q21" s="55" t="s">
        <v>183</v>
      </c>
      <c r="R21" s="65" t="s">
        <v>184</v>
      </c>
      <c r="S21" s="66"/>
      <c r="T21" s="7"/>
      <c r="U21" s="7"/>
    </row>
    <row r="22" spans="1:21" s="67" customFormat="1" ht="15">
      <c r="A22" s="50" t="s">
        <v>41</v>
      </c>
      <c r="B22" s="51">
        <v>84</v>
      </c>
      <c r="C22" s="52" t="s">
        <v>185</v>
      </c>
      <c r="D22" s="53" t="s">
        <v>186</v>
      </c>
      <c r="E22" s="54" t="s">
        <v>187</v>
      </c>
      <c r="F22" s="55" t="s">
        <v>31</v>
      </c>
      <c r="G22" s="56" t="s">
        <v>32</v>
      </c>
      <c r="H22" s="55" t="s">
        <v>115</v>
      </c>
      <c r="I22" s="130">
        <f t="shared" si="2"/>
        <v>898</v>
      </c>
      <c r="J22" s="131">
        <v>10.96</v>
      </c>
      <c r="K22" s="132">
        <v>-1.5</v>
      </c>
      <c r="L22" s="133">
        <v>0.111</v>
      </c>
      <c r="M22" s="134"/>
      <c r="N22" s="132"/>
      <c r="O22" s="133"/>
      <c r="P22" s="135" t="str">
        <f t="shared" si="3"/>
        <v>I A</v>
      </c>
      <c r="Q22" s="55" t="s">
        <v>188</v>
      </c>
      <c r="R22" s="65" t="s">
        <v>189</v>
      </c>
      <c r="S22" s="66"/>
      <c r="T22" s="7"/>
      <c r="U22" s="7"/>
    </row>
    <row r="23" spans="1:21" s="67" customFormat="1" ht="15">
      <c r="A23" s="50" t="s">
        <v>47</v>
      </c>
      <c r="B23" s="51">
        <v>24</v>
      </c>
      <c r="C23" s="52" t="s">
        <v>190</v>
      </c>
      <c r="D23" s="53" t="s">
        <v>191</v>
      </c>
      <c r="E23" s="54" t="s">
        <v>192</v>
      </c>
      <c r="F23" s="55" t="s">
        <v>31</v>
      </c>
      <c r="G23" s="56" t="s">
        <v>32</v>
      </c>
      <c r="H23" s="55"/>
      <c r="I23" s="130">
        <f t="shared" si="2"/>
        <v>764</v>
      </c>
      <c r="J23" s="131">
        <v>11.43</v>
      </c>
      <c r="K23" s="132">
        <v>-1.5</v>
      </c>
      <c r="L23" s="133">
        <v>0.21</v>
      </c>
      <c r="M23" s="134"/>
      <c r="N23" s="132"/>
      <c r="O23" s="133"/>
      <c r="P23" s="135" t="str">
        <f t="shared" si="3"/>
        <v>II A</v>
      </c>
      <c r="Q23" s="55" t="s">
        <v>193</v>
      </c>
      <c r="R23" s="65" t="s">
        <v>166</v>
      </c>
      <c r="S23" s="66"/>
      <c r="T23" s="7"/>
      <c r="U23" s="7"/>
    </row>
    <row r="24" spans="1:21" s="67" customFormat="1" ht="15">
      <c r="A24" s="50" t="s">
        <v>51</v>
      </c>
      <c r="B24" s="51">
        <v>37</v>
      </c>
      <c r="C24" s="52" t="s">
        <v>194</v>
      </c>
      <c r="D24" s="53" t="s">
        <v>195</v>
      </c>
      <c r="E24" s="54" t="s">
        <v>196</v>
      </c>
      <c r="F24" s="55" t="s">
        <v>31</v>
      </c>
      <c r="G24" s="56" t="s">
        <v>32</v>
      </c>
      <c r="H24" s="55"/>
      <c r="I24" s="130" t="e">
        <f t="shared" si="2"/>
        <v>#VALUE!</v>
      </c>
      <c r="J24" s="131" t="s">
        <v>44</v>
      </c>
      <c r="K24" s="132"/>
      <c r="L24" s="133"/>
      <c r="M24" s="134"/>
      <c r="N24" s="132"/>
      <c r="O24" s="133"/>
      <c r="P24" s="135" t="str">
        <f t="shared" si="3"/>
        <v/>
      </c>
      <c r="Q24" s="55" t="s">
        <v>197</v>
      </c>
      <c r="R24" s="65" t="s">
        <v>198</v>
      </c>
      <c r="S24" s="66"/>
      <c r="T24" s="7"/>
      <c r="U24" s="7"/>
    </row>
    <row r="25" spans="1:21" s="67" customFormat="1" ht="15">
      <c r="A25" s="50" t="s">
        <v>57</v>
      </c>
      <c r="B25" s="51">
        <v>40</v>
      </c>
      <c r="C25" s="52" t="s">
        <v>199</v>
      </c>
      <c r="D25" s="53" t="s">
        <v>200</v>
      </c>
      <c r="E25" s="54" t="s">
        <v>201</v>
      </c>
      <c r="F25" s="55" t="s">
        <v>61</v>
      </c>
      <c r="G25" s="56" t="s">
        <v>62</v>
      </c>
      <c r="H25" s="55"/>
      <c r="I25" s="130" t="e">
        <f t="shared" si="2"/>
        <v>#VALUE!</v>
      </c>
      <c r="J25" s="131" t="s">
        <v>44</v>
      </c>
      <c r="K25" s="132"/>
      <c r="L25" s="133"/>
      <c r="M25" s="134"/>
      <c r="N25" s="132"/>
      <c r="O25" s="133"/>
      <c r="P25" s="135" t="str">
        <f t="shared" si="3"/>
        <v/>
      </c>
      <c r="Q25" s="55" t="s">
        <v>63</v>
      </c>
      <c r="R25" s="65" t="s">
        <v>202</v>
      </c>
      <c r="S25" s="66"/>
      <c r="T25" s="7"/>
      <c r="U25" s="7"/>
    </row>
    <row r="26" spans="1:21" s="67" customFormat="1" ht="15">
      <c r="A26" s="50" t="s">
        <v>203</v>
      </c>
      <c r="B26" s="51"/>
      <c r="C26" s="52"/>
      <c r="D26" s="53"/>
      <c r="E26" s="54"/>
      <c r="F26" s="55"/>
      <c r="G26" s="56"/>
      <c r="H26" s="55"/>
      <c r="I26" s="130" t="str">
        <f t="shared" si="2"/>
        <v/>
      </c>
      <c r="J26" s="131"/>
      <c r="K26" s="132"/>
      <c r="L26" s="133"/>
      <c r="M26" s="134"/>
      <c r="N26" s="132"/>
      <c r="O26" s="133"/>
      <c r="P26" s="135" t="str">
        <f t="shared" si="3"/>
        <v/>
      </c>
      <c r="Q26" s="55"/>
      <c r="R26" s="65"/>
      <c r="S26" s="66"/>
      <c r="T26" s="7"/>
      <c r="U26" s="7"/>
    </row>
    <row r="27" spans="1:21" ht="3.75" customHeight="1"/>
    <row r="28" spans="1:21" ht="13.5" thickBot="1">
      <c r="B28" s="33"/>
      <c r="C28" s="34"/>
      <c r="D28" s="35">
        <v>3</v>
      </c>
      <c r="E28" s="36" t="s">
        <v>3</v>
      </c>
      <c r="F28" s="37">
        <v>4</v>
      </c>
      <c r="G28" s="38"/>
    </row>
    <row r="29" spans="1:21" s="49" customFormat="1" ht="13.5" thickBot="1">
      <c r="A29" s="39" t="s">
        <v>4</v>
      </c>
      <c r="B29" s="40" t="s">
        <v>5</v>
      </c>
      <c r="C29" s="41" t="s">
        <v>6</v>
      </c>
      <c r="D29" s="42" t="s">
        <v>7</v>
      </c>
      <c r="E29" s="43" t="s">
        <v>8</v>
      </c>
      <c r="F29" s="44" t="s">
        <v>9</v>
      </c>
      <c r="G29" s="44" t="s">
        <v>10</v>
      </c>
      <c r="H29" s="44" t="s">
        <v>11</v>
      </c>
      <c r="I29" s="43" t="s">
        <v>12</v>
      </c>
      <c r="J29" s="45" t="s">
        <v>13</v>
      </c>
      <c r="K29" s="44" t="s">
        <v>14</v>
      </c>
      <c r="L29" s="44" t="s">
        <v>15</v>
      </c>
      <c r="M29" s="44" t="s">
        <v>16</v>
      </c>
      <c r="N29" s="44" t="s">
        <v>14</v>
      </c>
      <c r="O29" s="44" t="s">
        <v>15</v>
      </c>
      <c r="P29" s="46" t="s">
        <v>17</v>
      </c>
      <c r="Q29" s="47" t="s">
        <v>18</v>
      </c>
      <c r="R29" s="48"/>
      <c r="S29" s="48"/>
    </row>
    <row r="30" spans="1:21" s="67" customFormat="1" ht="15">
      <c r="A30" s="50" t="s">
        <v>19</v>
      </c>
      <c r="B30" s="51">
        <v>35</v>
      </c>
      <c r="C30" s="52" t="s">
        <v>185</v>
      </c>
      <c r="D30" s="53" t="s">
        <v>204</v>
      </c>
      <c r="E30" s="54" t="s">
        <v>205</v>
      </c>
      <c r="F30" s="55" t="s">
        <v>31</v>
      </c>
      <c r="G30" s="56" t="s">
        <v>32</v>
      </c>
      <c r="H30" s="55" t="s">
        <v>206</v>
      </c>
      <c r="I30" s="130" t="e">
        <f>IF(ISBLANK(J30),"",TRUNC(24.63*(J30-17)^2))</f>
        <v>#VALUE!</v>
      </c>
      <c r="J30" s="131" t="s">
        <v>44</v>
      </c>
      <c r="K30" s="132"/>
      <c r="L30" s="133"/>
      <c r="M30" s="134"/>
      <c r="N30" s="132"/>
      <c r="O30" s="133"/>
      <c r="P30" s="135" t="str">
        <f>IF(ISBLANK(J30),"",IF(J30&gt;13,"",IF(J30&lt;=10.28,"TSM",IF(J30&lt;=10.58,"SM",IF(J30&lt;=10.9,"KSM",IF(J30&lt;=11.35,"I A",IF(J30&lt;=12,"II A",IF(J30&lt;=13,"III A"))))))))</f>
        <v/>
      </c>
      <c r="Q30" s="55" t="s">
        <v>207</v>
      </c>
      <c r="R30" s="65" t="s">
        <v>34</v>
      </c>
      <c r="S30" s="66"/>
      <c r="T30" s="7"/>
      <c r="U30" s="7"/>
    </row>
    <row r="31" spans="1:21" s="67" customFormat="1" ht="15">
      <c r="A31" s="50" t="s">
        <v>27</v>
      </c>
      <c r="B31" s="51">
        <v>102</v>
      </c>
      <c r="C31" s="52" t="s">
        <v>208</v>
      </c>
      <c r="D31" s="53" t="s">
        <v>209</v>
      </c>
      <c r="E31" s="54" t="s">
        <v>210</v>
      </c>
      <c r="F31" s="55" t="s">
        <v>23</v>
      </c>
      <c r="G31" s="56" t="s">
        <v>24</v>
      </c>
      <c r="H31" s="55"/>
      <c r="I31" s="130">
        <f t="shared" ref="I31:I37" si="4">IF(ISBLANK(J31),"",TRUNC(24.63*(J31-17)^2))</f>
        <v>803</v>
      </c>
      <c r="J31" s="131">
        <v>11.29</v>
      </c>
      <c r="K31" s="132">
        <v>2.9</v>
      </c>
      <c r="L31" s="133">
        <v>0.128</v>
      </c>
      <c r="M31" s="134"/>
      <c r="N31" s="132"/>
      <c r="O31" s="133"/>
      <c r="P31" s="135" t="str">
        <f t="shared" ref="P31:P37" si="5">IF(ISBLANK(J31),"",IF(J31&gt;13,"",IF(J31&lt;=10.28,"TSM",IF(J31&lt;=10.58,"SM",IF(J31&lt;=10.9,"KSM",IF(J31&lt;=11.35,"I A",IF(J31&lt;=12,"II A",IF(J31&lt;=13,"III A"))))))))</f>
        <v>I A</v>
      </c>
      <c r="Q31" s="55" t="s">
        <v>25</v>
      </c>
      <c r="R31" s="65" t="s">
        <v>211</v>
      </c>
      <c r="S31" s="66"/>
      <c r="T31" s="7"/>
      <c r="U31" s="7"/>
    </row>
    <row r="32" spans="1:21" s="67" customFormat="1" ht="15">
      <c r="A32" s="50" t="s">
        <v>35</v>
      </c>
      <c r="B32" s="51">
        <v>33</v>
      </c>
      <c r="C32" s="52" t="s">
        <v>212</v>
      </c>
      <c r="D32" s="53" t="s">
        <v>213</v>
      </c>
      <c r="E32" s="54" t="s">
        <v>214</v>
      </c>
      <c r="F32" s="55" t="s">
        <v>31</v>
      </c>
      <c r="G32" s="56" t="s">
        <v>215</v>
      </c>
      <c r="H32" s="55" t="s">
        <v>206</v>
      </c>
      <c r="I32" s="130">
        <f t="shared" si="4"/>
        <v>889</v>
      </c>
      <c r="J32" s="131">
        <v>10.99</v>
      </c>
      <c r="K32" s="132">
        <v>2.9</v>
      </c>
      <c r="L32" s="133" t="s">
        <v>45</v>
      </c>
      <c r="M32" s="134"/>
      <c r="N32" s="132"/>
      <c r="O32" s="133"/>
      <c r="P32" s="135" t="str">
        <f t="shared" si="5"/>
        <v>I A</v>
      </c>
      <c r="Q32" s="55" t="s">
        <v>207</v>
      </c>
      <c r="R32" s="65" t="s">
        <v>216</v>
      </c>
      <c r="S32" s="66"/>
      <c r="T32" s="7"/>
      <c r="U32" s="7"/>
    </row>
    <row r="33" spans="1:21" s="67" customFormat="1" ht="15">
      <c r="A33" s="50" t="s">
        <v>41</v>
      </c>
      <c r="B33" s="51">
        <v>85</v>
      </c>
      <c r="C33" s="52" t="s">
        <v>217</v>
      </c>
      <c r="D33" s="53" t="s">
        <v>218</v>
      </c>
      <c r="E33" s="54" t="s">
        <v>219</v>
      </c>
      <c r="F33" s="55" t="s">
        <v>31</v>
      </c>
      <c r="G33" s="56"/>
      <c r="H33" s="55" t="s">
        <v>115</v>
      </c>
      <c r="I33" s="130">
        <f t="shared" si="4"/>
        <v>880</v>
      </c>
      <c r="J33" s="131">
        <v>11.02</v>
      </c>
      <c r="K33" s="132">
        <v>2.9</v>
      </c>
      <c r="L33" s="133" t="s">
        <v>45</v>
      </c>
      <c r="M33" s="134"/>
      <c r="N33" s="132"/>
      <c r="O33" s="133"/>
      <c r="P33" s="135" t="str">
        <f t="shared" si="5"/>
        <v>I A</v>
      </c>
      <c r="Q33" s="55" t="s">
        <v>152</v>
      </c>
      <c r="R33" s="65" t="s">
        <v>220</v>
      </c>
      <c r="S33" s="66"/>
      <c r="T33" s="7"/>
      <c r="U33" s="7"/>
    </row>
    <row r="34" spans="1:21" s="67" customFormat="1" ht="15">
      <c r="A34" s="50" t="s">
        <v>47</v>
      </c>
      <c r="B34" s="51">
        <v>57</v>
      </c>
      <c r="C34" s="52" t="s">
        <v>221</v>
      </c>
      <c r="D34" s="53" t="s">
        <v>222</v>
      </c>
      <c r="E34" s="54" t="s">
        <v>223</v>
      </c>
      <c r="F34" s="55" t="s">
        <v>23</v>
      </c>
      <c r="G34" s="56" t="s">
        <v>73</v>
      </c>
      <c r="H34" s="55" t="s">
        <v>170</v>
      </c>
      <c r="I34" s="130">
        <f t="shared" si="4"/>
        <v>814</v>
      </c>
      <c r="J34" s="131">
        <v>11.25</v>
      </c>
      <c r="K34" s="132">
        <v>2.9</v>
      </c>
      <c r="L34" s="133" t="s">
        <v>45</v>
      </c>
      <c r="M34" s="134"/>
      <c r="N34" s="132"/>
      <c r="O34" s="133"/>
      <c r="P34" s="135" t="str">
        <f t="shared" si="5"/>
        <v>I A</v>
      </c>
      <c r="Q34" s="55" t="s">
        <v>224</v>
      </c>
      <c r="R34" s="65" t="s">
        <v>225</v>
      </c>
      <c r="S34" s="66"/>
      <c r="T34" s="7"/>
      <c r="U34" s="7"/>
    </row>
    <row r="35" spans="1:21" s="67" customFormat="1" ht="15">
      <c r="A35" s="50" t="s">
        <v>51</v>
      </c>
      <c r="B35" s="51">
        <v>41</v>
      </c>
      <c r="C35" s="52" t="s">
        <v>226</v>
      </c>
      <c r="D35" s="53" t="s">
        <v>186</v>
      </c>
      <c r="E35" s="54" t="s">
        <v>227</v>
      </c>
      <c r="F35" s="55" t="s">
        <v>61</v>
      </c>
      <c r="G35" s="56" t="s">
        <v>62</v>
      </c>
      <c r="H35" s="55"/>
      <c r="I35" s="130">
        <f t="shared" si="4"/>
        <v>734</v>
      </c>
      <c r="J35" s="131">
        <v>11.54</v>
      </c>
      <c r="K35" s="132">
        <v>2.9</v>
      </c>
      <c r="L35" s="133" t="s">
        <v>45</v>
      </c>
      <c r="M35" s="134"/>
      <c r="N35" s="132"/>
      <c r="O35" s="133"/>
      <c r="P35" s="135" t="str">
        <f t="shared" si="5"/>
        <v>II A</v>
      </c>
      <c r="Q35" s="55" t="s">
        <v>63</v>
      </c>
      <c r="R35" s="65" t="s">
        <v>228</v>
      </c>
      <c r="S35" s="66"/>
      <c r="T35" s="7"/>
      <c r="U35" s="7"/>
    </row>
    <row r="36" spans="1:21" s="67" customFormat="1" ht="15">
      <c r="A36" s="50" t="s">
        <v>57</v>
      </c>
      <c r="B36" s="51">
        <v>103</v>
      </c>
      <c r="C36" s="52" t="s">
        <v>180</v>
      </c>
      <c r="D36" s="53" t="s">
        <v>229</v>
      </c>
      <c r="E36" s="54" t="s">
        <v>230</v>
      </c>
      <c r="F36" s="55" t="s">
        <v>23</v>
      </c>
      <c r="G36" s="56"/>
      <c r="H36" s="55"/>
      <c r="I36" s="130">
        <f t="shared" si="4"/>
        <v>553</v>
      </c>
      <c r="J36" s="131">
        <v>12.26</v>
      </c>
      <c r="K36" s="132">
        <v>2.9</v>
      </c>
      <c r="L36" s="133" t="s">
        <v>45</v>
      </c>
      <c r="M36" s="134"/>
      <c r="N36" s="132"/>
      <c r="O36" s="133"/>
      <c r="P36" s="135" t="str">
        <f t="shared" si="5"/>
        <v>III A</v>
      </c>
      <c r="Q36" s="55" t="s">
        <v>25</v>
      </c>
      <c r="R36" s="65" t="s">
        <v>231</v>
      </c>
      <c r="S36" s="66"/>
      <c r="T36" s="7"/>
      <c r="U36" s="7"/>
    </row>
    <row r="37" spans="1:21" s="67" customFormat="1" ht="15">
      <c r="A37" s="50" t="s">
        <v>203</v>
      </c>
      <c r="B37" s="51"/>
      <c r="C37" s="52"/>
      <c r="D37" s="53"/>
      <c r="E37" s="54"/>
      <c r="F37" s="55"/>
      <c r="G37" s="56"/>
      <c r="H37" s="55"/>
      <c r="I37" s="130" t="str">
        <f t="shared" si="4"/>
        <v/>
      </c>
      <c r="J37" s="131"/>
      <c r="K37" s="132"/>
      <c r="L37" s="133"/>
      <c r="M37" s="134"/>
      <c r="N37" s="132"/>
      <c r="O37" s="133"/>
      <c r="P37" s="135" t="str">
        <f t="shared" si="5"/>
        <v/>
      </c>
      <c r="Q37" s="55"/>
      <c r="R37" s="65"/>
      <c r="S37" s="66"/>
      <c r="T37" s="7"/>
      <c r="U37" s="7"/>
    </row>
    <row r="38" spans="1:21" ht="3.75" customHeight="1"/>
    <row r="39" spans="1:21" ht="13.5" thickBot="1">
      <c r="B39" s="33"/>
      <c r="C39" s="34"/>
      <c r="D39" s="35">
        <v>4</v>
      </c>
      <c r="E39" s="36" t="s">
        <v>3</v>
      </c>
      <c r="F39" s="37">
        <v>4</v>
      </c>
      <c r="G39" s="38"/>
    </row>
    <row r="40" spans="1:21" s="49" customFormat="1" ht="13.5" thickBot="1">
      <c r="A40" s="39" t="s">
        <v>4</v>
      </c>
      <c r="B40" s="40" t="s">
        <v>5</v>
      </c>
      <c r="C40" s="41" t="s">
        <v>6</v>
      </c>
      <c r="D40" s="42" t="s">
        <v>7</v>
      </c>
      <c r="E40" s="43" t="s">
        <v>8</v>
      </c>
      <c r="F40" s="44" t="s">
        <v>9</v>
      </c>
      <c r="G40" s="44" t="s">
        <v>10</v>
      </c>
      <c r="H40" s="44" t="s">
        <v>11</v>
      </c>
      <c r="I40" s="43" t="s">
        <v>12</v>
      </c>
      <c r="J40" s="45" t="s">
        <v>13</v>
      </c>
      <c r="K40" s="44" t="s">
        <v>14</v>
      </c>
      <c r="L40" s="44" t="s">
        <v>15</v>
      </c>
      <c r="M40" s="44" t="s">
        <v>16</v>
      </c>
      <c r="N40" s="44" t="s">
        <v>14</v>
      </c>
      <c r="O40" s="44" t="s">
        <v>15</v>
      </c>
      <c r="P40" s="46" t="s">
        <v>17</v>
      </c>
      <c r="Q40" s="47" t="s">
        <v>18</v>
      </c>
      <c r="R40" s="48"/>
      <c r="S40" s="48"/>
    </row>
    <row r="41" spans="1:21" s="67" customFormat="1" ht="15">
      <c r="A41" s="50" t="s">
        <v>19</v>
      </c>
      <c r="B41" s="51">
        <v>43</v>
      </c>
      <c r="C41" s="52" t="s">
        <v>232</v>
      </c>
      <c r="D41" s="53" t="s">
        <v>233</v>
      </c>
      <c r="E41" s="54" t="s">
        <v>60</v>
      </c>
      <c r="F41" s="55" t="s">
        <v>61</v>
      </c>
      <c r="G41" s="56" t="s">
        <v>62</v>
      </c>
      <c r="H41" s="55"/>
      <c r="I41" s="130">
        <f>IF(ISBLANK(J41),"",TRUNC(24.63*(J41-17)^2))</f>
        <v>252</v>
      </c>
      <c r="J41" s="131">
        <v>13.8</v>
      </c>
      <c r="K41" s="132">
        <v>-1</v>
      </c>
      <c r="L41" s="133">
        <v>0.17399999999999999</v>
      </c>
      <c r="M41" s="134"/>
      <c r="N41" s="132"/>
      <c r="O41" s="133"/>
      <c r="P41" s="135" t="str">
        <f>IF(ISBLANK(J41),"",IF(J41&gt;13,"",IF(J41&lt;=10.28,"TSM",IF(J41&lt;=10.58,"SM",IF(J41&lt;=10.9,"KSM",IF(J41&lt;=11.35,"I A",IF(J41&lt;=12,"II A",IF(J41&lt;=13,"III A"))))))))</f>
        <v/>
      </c>
      <c r="Q41" s="55" t="s">
        <v>63</v>
      </c>
      <c r="R41" s="65" t="s">
        <v>234</v>
      </c>
      <c r="S41" s="66"/>
      <c r="T41" s="7"/>
      <c r="U41" s="7"/>
    </row>
    <row r="42" spans="1:21" s="67" customFormat="1" ht="15">
      <c r="A42" s="50" t="s">
        <v>27</v>
      </c>
      <c r="B42" s="51">
        <v>108</v>
      </c>
      <c r="C42" s="52" t="s">
        <v>199</v>
      </c>
      <c r="D42" s="53" t="s">
        <v>235</v>
      </c>
      <c r="E42" s="54" t="s">
        <v>236</v>
      </c>
      <c r="F42" s="55" t="s">
        <v>31</v>
      </c>
      <c r="G42" s="56"/>
      <c r="H42" s="55"/>
      <c r="I42" s="130">
        <f t="shared" ref="I42:I48" si="6">IF(ISBLANK(J42),"",TRUNC(24.63*(J42-17)^2))</f>
        <v>786</v>
      </c>
      <c r="J42" s="131">
        <v>11.35</v>
      </c>
      <c r="K42" s="132">
        <v>-1</v>
      </c>
      <c r="L42" s="133">
        <v>0.17599999999999999</v>
      </c>
      <c r="M42" s="134"/>
      <c r="N42" s="132"/>
      <c r="O42" s="133"/>
      <c r="P42" s="135" t="str">
        <f t="shared" ref="P42:P48" si="7">IF(ISBLANK(J42),"",IF(J42&gt;13,"",IF(J42&lt;=10.28,"TSM",IF(J42&lt;=10.58,"SM",IF(J42&lt;=10.9,"KSM",IF(J42&lt;=11.35,"I A",IF(J42&lt;=12,"II A",IF(J42&lt;=13,"III A"))))))))</f>
        <v>I A</v>
      </c>
      <c r="Q42" s="55" t="s">
        <v>237</v>
      </c>
      <c r="R42" s="65" t="s">
        <v>238</v>
      </c>
      <c r="S42" s="66"/>
      <c r="T42" s="7"/>
      <c r="U42" s="7"/>
    </row>
    <row r="43" spans="1:21" s="67" customFormat="1" ht="15">
      <c r="A43" s="50" t="s">
        <v>35</v>
      </c>
      <c r="B43" s="51">
        <v>14</v>
      </c>
      <c r="C43" s="52" t="s">
        <v>239</v>
      </c>
      <c r="D43" s="53" t="s">
        <v>240</v>
      </c>
      <c r="E43" s="54" t="s">
        <v>241</v>
      </c>
      <c r="F43" s="55" t="s">
        <v>242</v>
      </c>
      <c r="G43" s="56" t="s">
        <v>243</v>
      </c>
      <c r="H43" s="55" t="s">
        <v>244</v>
      </c>
      <c r="I43" s="130">
        <f t="shared" si="6"/>
        <v>775</v>
      </c>
      <c r="J43" s="131">
        <v>11.39</v>
      </c>
      <c r="K43" s="132">
        <v>-1</v>
      </c>
      <c r="L43" s="133">
        <v>0.19800000000000001</v>
      </c>
      <c r="M43" s="134"/>
      <c r="N43" s="132"/>
      <c r="O43" s="133"/>
      <c r="P43" s="135" t="str">
        <f t="shared" si="7"/>
        <v>II A</v>
      </c>
      <c r="Q43" s="55" t="s">
        <v>245</v>
      </c>
      <c r="R43" s="65" t="s">
        <v>246</v>
      </c>
      <c r="S43" s="66"/>
      <c r="T43" s="7"/>
      <c r="U43" s="7"/>
    </row>
    <row r="44" spans="1:21" s="67" customFormat="1" ht="15">
      <c r="A44" s="50" t="s">
        <v>41</v>
      </c>
      <c r="B44" s="51">
        <v>81</v>
      </c>
      <c r="C44" s="52" t="s">
        <v>247</v>
      </c>
      <c r="D44" s="53" t="s">
        <v>248</v>
      </c>
      <c r="E44" s="54" t="s">
        <v>249</v>
      </c>
      <c r="F44" s="55" t="s">
        <v>31</v>
      </c>
      <c r="G44" s="56"/>
      <c r="H44" s="55" t="s">
        <v>115</v>
      </c>
      <c r="I44" s="130">
        <f t="shared" si="6"/>
        <v>959</v>
      </c>
      <c r="J44" s="131">
        <v>10.76</v>
      </c>
      <c r="K44" s="132">
        <v>-1</v>
      </c>
      <c r="L44" s="133">
        <v>0.127</v>
      </c>
      <c r="M44" s="134"/>
      <c r="N44" s="132"/>
      <c r="O44" s="133"/>
      <c r="P44" s="135" t="str">
        <f t="shared" si="7"/>
        <v>KSM</v>
      </c>
      <c r="Q44" s="55" t="s">
        <v>152</v>
      </c>
      <c r="R44" s="65" t="s">
        <v>250</v>
      </c>
      <c r="S44" s="66"/>
      <c r="T44" s="7"/>
      <c r="U44" s="7"/>
    </row>
    <row r="45" spans="1:21" s="67" customFormat="1" ht="15">
      <c r="A45" s="50" t="s">
        <v>47</v>
      </c>
      <c r="B45" s="51">
        <v>52</v>
      </c>
      <c r="C45" s="52" t="s">
        <v>251</v>
      </c>
      <c r="D45" s="53" t="s">
        <v>252</v>
      </c>
      <c r="E45" s="54" t="s">
        <v>253</v>
      </c>
      <c r="F45" s="55" t="s">
        <v>23</v>
      </c>
      <c r="G45" s="56" t="s">
        <v>73</v>
      </c>
      <c r="H45" s="55"/>
      <c r="I45" s="130">
        <f t="shared" si="6"/>
        <v>857</v>
      </c>
      <c r="J45" s="131">
        <v>11.1</v>
      </c>
      <c r="K45" s="132">
        <v>-1</v>
      </c>
      <c r="L45" s="133">
        <v>0.153</v>
      </c>
      <c r="M45" s="134"/>
      <c r="N45" s="132"/>
      <c r="O45" s="133"/>
      <c r="P45" s="135" t="str">
        <f t="shared" si="7"/>
        <v>I A</v>
      </c>
      <c r="Q45" s="55" t="s">
        <v>254</v>
      </c>
      <c r="R45" s="65" t="s">
        <v>255</v>
      </c>
      <c r="S45" s="66"/>
      <c r="T45" s="7"/>
      <c r="U45" s="7"/>
    </row>
    <row r="46" spans="1:21" s="67" customFormat="1" ht="15">
      <c r="A46" s="50" t="s">
        <v>51</v>
      </c>
      <c r="B46" s="51">
        <v>49</v>
      </c>
      <c r="C46" s="52" t="s">
        <v>256</v>
      </c>
      <c r="D46" s="53" t="s">
        <v>257</v>
      </c>
      <c r="E46" s="54" t="s">
        <v>258</v>
      </c>
      <c r="F46" s="55" t="s">
        <v>61</v>
      </c>
      <c r="G46" s="56" t="s">
        <v>62</v>
      </c>
      <c r="H46" s="55"/>
      <c r="I46" s="130" t="e">
        <f t="shared" si="6"/>
        <v>#VALUE!</v>
      </c>
      <c r="J46" s="131" t="s">
        <v>44</v>
      </c>
      <c r="K46" s="132"/>
      <c r="L46" s="133"/>
      <c r="M46" s="134"/>
      <c r="N46" s="132"/>
      <c r="O46" s="133"/>
      <c r="P46" s="135" t="str">
        <f t="shared" si="7"/>
        <v/>
      </c>
      <c r="Q46" s="55" t="s">
        <v>63</v>
      </c>
      <c r="R46" s="65" t="s">
        <v>259</v>
      </c>
      <c r="S46" s="66"/>
      <c r="T46" s="7"/>
      <c r="U46" s="7"/>
    </row>
    <row r="47" spans="1:21" s="67" customFormat="1" ht="15">
      <c r="A47" s="50" t="s">
        <v>57</v>
      </c>
      <c r="B47" s="51">
        <v>42</v>
      </c>
      <c r="C47" s="52" t="s">
        <v>129</v>
      </c>
      <c r="D47" s="53" t="s">
        <v>260</v>
      </c>
      <c r="E47" s="54" t="s">
        <v>261</v>
      </c>
      <c r="F47" s="55" t="s">
        <v>61</v>
      </c>
      <c r="G47" s="56" t="s">
        <v>62</v>
      </c>
      <c r="H47" s="55"/>
      <c r="I47" s="130">
        <f t="shared" si="6"/>
        <v>586</v>
      </c>
      <c r="J47" s="131">
        <v>12.12</v>
      </c>
      <c r="K47" s="132">
        <v>-1</v>
      </c>
      <c r="L47" s="133">
        <v>0.19</v>
      </c>
      <c r="M47" s="134"/>
      <c r="N47" s="132"/>
      <c r="O47" s="133"/>
      <c r="P47" s="135" t="str">
        <f t="shared" si="7"/>
        <v>III A</v>
      </c>
      <c r="Q47" s="55" t="s">
        <v>63</v>
      </c>
      <c r="R47" s="65" t="s">
        <v>262</v>
      </c>
      <c r="S47" s="66"/>
      <c r="T47" s="7"/>
      <c r="U47" s="7"/>
    </row>
    <row r="48" spans="1:21" s="67" customFormat="1" ht="15">
      <c r="A48" s="50" t="s">
        <v>203</v>
      </c>
      <c r="B48" s="51"/>
      <c r="C48" s="52"/>
      <c r="D48" s="53"/>
      <c r="E48" s="54"/>
      <c r="F48" s="55"/>
      <c r="G48" s="56"/>
      <c r="H48" s="55"/>
      <c r="I48" s="130" t="str">
        <f t="shared" si="6"/>
        <v/>
      </c>
      <c r="J48" s="131"/>
      <c r="K48" s="132"/>
      <c r="L48" s="133"/>
      <c r="M48" s="134"/>
      <c r="N48" s="132"/>
      <c r="O48" s="133"/>
      <c r="P48" s="135" t="str">
        <f t="shared" si="7"/>
        <v/>
      </c>
      <c r="Q48" s="55"/>
      <c r="R48" s="65"/>
      <c r="S48" s="66"/>
      <c r="T48" s="7"/>
      <c r="U48" s="7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U36"/>
  <sheetViews>
    <sheetView topLeftCell="A22" workbookViewId="0">
      <selection activeCell="C47" sqref="C47"/>
    </sheetView>
  </sheetViews>
  <sheetFormatPr defaultColWidth="9.140625" defaultRowHeight="12.75"/>
  <cols>
    <col min="1" max="1" width="5.140625" style="29" customWidth="1"/>
    <col min="2" max="2" width="4.28515625" style="29" customWidth="1"/>
    <col min="3" max="3" width="12.5703125" style="23" customWidth="1"/>
    <col min="4" max="4" width="13.28515625" style="24" customWidth="1"/>
    <col min="5" max="5" width="9" style="25" customWidth="1"/>
    <col min="6" max="6" width="8.5703125" style="24" customWidth="1"/>
    <col min="7" max="7" width="8.28515625" style="26" customWidth="1"/>
    <col min="8" max="8" width="10.42578125" style="24" customWidth="1"/>
    <col min="9" max="9" width="5.42578125" style="7" hidden="1" customWidth="1"/>
    <col min="10" max="10" width="6.42578125" style="27" customWidth="1"/>
    <col min="11" max="11" width="4" style="27" customWidth="1"/>
    <col min="12" max="12" width="4.7109375" style="27" customWidth="1"/>
    <col min="13" max="13" width="6" style="27" customWidth="1"/>
    <col min="14" max="14" width="4" style="27" customWidth="1"/>
    <col min="15" max="15" width="4.7109375" style="27" customWidth="1"/>
    <col min="16" max="16" width="4.42578125" style="7" customWidth="1"/>
    <col min="17" max="17" width="25.28515625" style="24" customWidth="1"/>
    <col min="18" max="18" width="6.85546875" style="9" hidden="1" customWidth="1"/>
    <col min="19" max="19" width="4.140625" style="10" customWidth="1"/>
    <col min="20" max="21" width="2.28515625" style="24" customWidth="1"/>
    <col min="22" max="22" width="3.28515625" style="24" customWidth="1"/>
    <col min="23" max="16384" width="9.140625" style="24"/>
  </cols>
  <sheetData>
    <row r="1" spans="1:21" s="4" customFormat="1" ht="18.75" customHeight="1">
      <c r="A1" s="1" t="s">
        <v>0</v>
      </c>
      <c r="B1" s="2"/>
      <c r="C1" s="3"/>
      <c r="E1" s="5"/>
      <c r="G1" s="6"/>
      <c r="I1" s="7"/>
      <c r="J1" s="8"/>
      <c r="K1" s="8"/>
      <c r="L1" s="8"/>
      <c r="M1" s="8"/>
      <c r="N1" s="8"/>
      <c r="O1" s="8"/>
      <c r="P1" s="7"/>
      <c r="R1" s="9"/>
      <c r="S1" s="10"/>
    </row>
    <row r="2" spans="1:21" s="14" customFormat="1" ht="19.5" customHeight="1">
      <c r="A2" s="11" t="s">
        <v>1</v>
      </c>
      <c r="B2" s="12"/>
      <c r="C2" s="13"/>
      <c r="E2" s="15"/>
      <c r="G2" s="16"/>
      <c r="I2" s="17"/>
      <c r="J2" s="18"/>
      <c r="K2" s="18"/>
      <c r="L2" s="18"/>
      <c r="M2" s="18"/>
      <c r="N2" s="18"/>
      <c r="O2" s="18"/>
      <c r="P2" s="17"/>
      <c r="Q2" s="19"/>
      <c r="R2" s="20"/>
      <c r="S2" s="21"/>
    </row>
    <row r="3" spans="1:21" ht="9.75" customHeight="1">
      <c r="A3" s="22"/>
      <c r="B3" s="22"/>
      <c r="Q3" s="28"/>
    </row>
    <row r="4" spans="1:21" ht="15.75" customHeight="1">
      <c r="C4" s="30" t="s">
        <v>148</v>
      </c>
      <c r="E4" s="31"/>
      <c r="Q4" s="32"/>
    </row>
    <row r="5" spans="1:21" ht="3.75" customHeight="1"/>
    <row r="6" spans="1:21" ht="13.5" thickBot="1">
      <c r="B6" s="33"/>
      <c r="C6" s="34"/>
      <c r="D6" s="35"/>
      <c r="E6" s="36" t="s">
        <v>603</v>
      </c>
      <c r="F6" s="37"/>
      <c r="G6" s="38"/>
    </row>
    <row r="7" spans="1:21" s="49" customFormat="1" ht="13.5" thickBot="1">
      <c r="A7" s="39" t="s">
        <v>147</v>
      </c>
      <c r="B7" s="40" t="s">
        <v>5</v>
      </c>
      <c r="C7" s="41" t="s">
        <v>6</v>
      </c>
      <c r="D7" s="42" t="s">
        <v>7</v>
      </c>
      <c r="E7" s="43" t="s">
        <v>8</v>
      </c>
      <c r="F7" s="44" t="s">
        <v>9</v>
      </c>
      <c r="G7" s="44" t="s">
        <v>10</v>
      </c>
      <c r="H7" s="44" t="s">
        <v>11</v>
      </c>
      <c r="I7" s="43" t="s">
        <v>12</v>
      </c>
      <c r="J7" s="45" t="s">
        <v>13</v>
      </c>
      <c r="K7" s="44" t="s">
        <v>14</v>
      </c>
      <c r="L7" s="44" t="s">
        <v>15</v>
      </c>
      <c r="M7" s="44" t="s">
        <v>16</v>
      </c>
      <c r="N7" s="44" t="s">
        <v>14</v>
      </c>
      <c r="O7" s="44" t="s">
        <v>15</v>
      </c>
      <c r="P7" s="46" t="s">
        <v>17</v>
      </c>
      <c r="Q7" s="47" t="s">
        <v>18</v>
      </c>
      <c r="R7" s="48"/>
      <c r="S7" s="48"/>
    </row>
    <row r="8" spans="1:21" s="67" customFormat="1" ht="15">
      <c r="A8" s="50">
        <v>1</v>
      </c>
      <c r="B8" s="51">
        <v>81</v>
      </c>
      <c r="C8" s="52" t="s">
        <v>247</v>
      </c>
      <c r="D8" s="53" t="s">
        <v>248</v>
      </c>
      <c r="E8" s="54" t="s">
        <v>249</v>
      </c>
      <c r="F8" s="55" t="s">
        <v>31</v>
      </c>
      <c r="G8" s="56"/>
      <c r="H8" s="55" t="s">
        <v>115</v>
      </c>
      <c r="I8" s="130">
        <f t="shared" ref="I8:I15" si="0">IF(ISBLANK(J8),"",TRUNC(24.63*(J8-17)^2))</f>
        <v>959</v>
      </c>
      <c r="J8" s="131">
        <v>10.76</v>
      </c>
      <c r="K8" s="132">
        <v>-1</v>
      </c>
      <c r="L8" s="133">
        <v>0.127</v>
      </c>
      <c r="M8" s="134">
        <v>10.77</v>
      </c>
      <c r="N8" s="132">
        <v>-1</v>
      </c>
      <c r="O8" s="133">
        <v>0.122</v>
      </c>
      <c r="P8" s="135" t="str">
        <f t="shared" ref="P8:P15" si="1">IF(ISBLANK(J8),"",IF(J8&gt;13,"",IF(J8&lt;=10.28,"TSM",IF(J8&lt;=10.58,"SM",IF(J8&lt;=10.9,"KSM",IF(J8&lt;=11.35,"I A",IF(J8&lt;=12,"II A",IF(J8&lt;=13,"III A"))))))))</f>
        <v>KSM</v>
      </c>
      <c r="Q8" s="55" t="s">
        <v>152</v>
      </c>
      <c r="R8" s="65" t="s">
        <v>250</v>
      </c>
      <c r="S8" s="66"/>
      <c r="T8" s="7"/>
      <c r="U8" s="7"/>
    </row>
    <row r="9" spans="1:21" s="67" customFormat="1" ht="15">
      <c r="A9" s="50">
        <v>2</v>
      </c>
      <c r="B9" s="51">
        <v>82</v>
      </c>
      <c r="C9" s="52" t="s">
        <v>154</v>
      </c>
      <c r="D9" s="53" t="s">
        <v>155</v>
      </c>
      <c r="E9" s="54" t="s">
        <v>156</v>
      </c>
      <c r="F9" s="55" t="s">
        <v>31</v>
      </c>
      <c r="G9" s="56"/>
      <c r="H9" s="55" t="s">
        <v>115</v>
      </c>
      <c r="I9" s="130">
        <f t="shared" si="0"/>
        <v>931</v>
      </c>
      <c r="J9" s="230">
        <v>10.85</v>
      </c>
      <c r="K9" s="132">
        <v>-0.6</v>
      </c>
      <c r="L9" s="133">
        <v>0.16200000000000001</v>
      </c>
      <c r="M9" s="231">
        <v>10.79</v>
      </c>
      <c r="N9" s="132">
        <v>-1</v>
      </c>
      <c r="O9" s="133">
        <v>0.127</v>
      </c>
      <c r="P9" s="135" t="str">
        <f t="shared" si="1"/>
        <v>KSM</v>
      </c>
      <c r="Q9" s="55" t="s">
        <v>152</v>
      </c>
      <c r="R9" s="65" t="s">
        <v>157</v>
      </c>
      <c r="S9" s="66"/>
      <c r="T9" s="7"/>
      <c r="U9" s="7"/>
    </row>
    <row r="10" spans="1:21" s="67" customFormat="1" ht="15">
      <c r="A10" s="50">
        <v>3</v>
      </c>
      <c r="B10" s="51">
        <v>84</v>
      </c>
      <c r="C10" s="52" t="s">
        <v>185</v>
      </c>
      <c r="D10" s="53" t="s">
        <v>186</v>
      </c>
      <c r="E10" s="54" t="s">
        <v>187</v>
      </c>
      <c r="F10" s="55" t="s">
        <v>31</v>
      </c>
      <c r="G10" s="56" t="s">
        <v>32</v>
      </c>
      <c r="H10" s="55" t="s">
        <v>115</v>
      </c>
      <c r="I10" s="130">
        <f t="shared" si="0"/>
        <v>898</v>
      </c>
      <c r="J10" s="131">
        <v>10.96</v>
      </c>
      <c r="K10" s="132">
        <v>-1.5</v>
      </c>
      <c r="L10" s="133">
        <v>0.111</v>
      </c>
      <c r="M10" s="134">
        <v>10.97</v>
      </c>
      <c r="N10" s="132">
        <v>-1</v>
      </c>
      <c r="O10" s="133">
        <v>0.106</v>
      </c>
      <c r="P10" s="135" t="str">
        <f t="shared" si="1"/>
        <v>I A</v>
      </c>
      <c r="Q10" s="55" t="s">
        <v>188</v>
      </c>
      <c r="R10" s="65" t="s">
        <v>189</v>
      </c>
      <c r="S10" s="66"/>
      <c r="T10" s="7"/>
      <c r="U10" s="7"/>
    </row>
    <row r="11" spans="1:21" s="67" customFormat="1" ht="15">
      <c r="A11" s="50">
        <v>4</v>
      </c>
      <c r="B11" s="51">
        <v>85</v>
      </c>
      <c r="C11" s="52" t="s">
        <v>217</v>
      </c>
      <c r="D11" s="53" t="s">
        <v>218</v>
      </c>
      <c r="E11" s="54" t="s">
        <v>219</v>
      </c>
      <c r="F11" s="55" t="s">
        <v>31</v>
      </c>
      <c r="G11" s="56"/>
      <c r="H11" s="55" t="s">
        <v>115</v>
      </c>
      <c r="I11" s="130">
        <f t="shared" si="0"/>
        <v>880</v>
      </c>
      <c r="J11" s="230">
        <v>11.02</v>
      </c>
      <c r="K11" s="132">
        <v>2.9</v>
      </c>
      <c r="L11" s="133" t="s">
        <v>45</v>
      </c>
      <c r="M11" s="231">
        <v>10.99</v>
      </c>
      <c r="N11" s="132">
        <v>-1</v>
      </c>
      <c r="O11" s="133">
        <v>0.157</v>
      </c>
      <c r="P11" s="135" t="str">
        <f t="shared" si="1"/>
        <v>I A</v>
      </c>
      <c r="Q11" s="55" t="s">
        <v>152</v>
      </c>
      <c r="R11" s="65" t="s">
        <v>220</v>
      </c>
      <c r="S11" s="66"/>
      <c r="T11" s="7"/>
      <c r="U11" s="7"/>
    </row>
    <row r="12" spans="1:21" s="67" customFormat="1" ht="15">
      <c r="A12" s="50">
        <v>5</v>
      </c>
      <c r="B12" s="51">
        <v>70</v>
      </c>
      <c r="C12" s="52" t="s">
        <v>158</v>
      </c>
      <c r="D12" s="53" t="s">
        <v>159</v>
      </c>
      <c r="E12" s="54" t="s">
        <v>160</v>
      </c>
      <c r="F12" s="55" t="s">
        <v>161</v>
      </c>
      <c r="G12" s="56"/>
      <c r="H12" s="55"/>
      <c r="I12" s="130">
        <f t="shared" si="0"/>
        <v>845</v>
      </c>
      <c r="J12" s="230">
        <v>11.14</v>
      </c>
      <c r="K12" s="132">
        <v>-0.6</v>
      </c>
      <c r="L12" s="133">
        <v>0.155</v>
      </c>
      <c r="M12" s="231">
        <v>11.01</v>
      </c>
      <c r="N12" s="132">
        <v>-1</v>
      </c>
      <c r="O12" s="133">
        <v>0.15</v>
      </c>
      <c r="P12" s="135" t="str">
        <f t="shared" si="1"/>
        <v>I A</v>
      </c>
      <c r="Q12" s="55"/>
      <c r="R12" s="65" t="s">
        <v>162</v>
      </c>
      <c r="S12" s="66"/>
      <c r="T12" s="7"/>
      <c r="U12" s="7"/>
    </row>
    <row r="13" spans="1:21" s="67" customFormat="1" ht="15">
      <c r="A13" s="50">
        <v>6</v>
      </c>
      <c r="B13" s="51">
        <v>33</v>
      </c>
      <c r="C13" s="52" t="s">
        <v>212</v>
      </c>
      <c r="D13" s="53" t="s">
        <v>213</v>
      </c>
      <c r="E13" s="54" t="s">
        <v>214</v>
      </c>
      <c r="F13" s="55" t="s">
        <v>31</v>
      </c>
      <c r="G13" s="56" t="s">
        <v>215</v>
      </c>
      <c r="H13" s="55" t="s">
        <v>206</v>
      </c>
      <c r="I13" s="130">
        <f t="shared" si="0"/>
        <v>889</v>
      </c>
      <c r="J13" s="131">
        <v>10.99</v>
      </c>
      <c r="K13" s="132">
        <v>2.9</v>
      </c>
      <c r="L13" s="133" t="s">
        <v>45</v>
      </c>
      <c r="M13" s="134">
        <v>11.03</v>
      </c>
      <c r="N13" s="132">
        <v>-1</v>
      </c>
      <c r="O13" s="133">
        <v>0.14899999999999999</v>
      </c>
      <c r="P13" s="135" t="str">
        <f t="shared" si="1"/>
        <v>I A</v>
      </c>
      <c r="Q13" s="55" t="s">
        <v>207</v>
      </c>
      <c r="R13" s="65" t="s">
        <v>216</v>
      </c>
      <c r="S13" s="66"/>
      <c r="T13" s="7"/>
      <c r="U13" s="7"/>
    </row>
    <row r="14" spans="1:21" s="67" customFormat="1" ht="15">
      <c r="A14" s="50">
        <v>7</v>
      </c>
      <c r="B14" s="51">
        <v>52</v>
      </c>
      <c r="C14" s="52" t="s">
        <v>251</v>
      </c>
      <c r="D14" s="53" t="s">
        <v>252</v>
      </c>
      <c r="E14" s="54" t="s">
        <v>253</v>
      </c>
      <c r="F14" s="55" t="s">
        <v>23</v>
      </c>
      <c r="G14" s="56" t="s">
        <v>73</v>
      </c>
      <c r="H14" s="55"/>
      <c r="I14" s="130">
        <f t="shared" si="0"/>
        <v>857</v>
      </c>
      <c r="J14" s="131">
        <v>11.1</v>
      </c>
      <c r="K14" s="132">
        <v>-1</v>
      </c>
      <c r="L14" s="133">
        <v>0.153</v>
      </c>
      <c r="M14" s="134">
        <v>11.11</v>
      </c>
      <c r="N14" s="132">
        <v>-1</v>
      </c>
      <c r="O14" s="133">
        <v>0.13100000000000001</v>
      </c>
      <c r="P14" s="135" t="str">
        <f t="shared" si="1"/>
        <v>I A</v>
      </c>
      <c r="Q14" s="55" t="s">
        <v>254</v>
      </c>
      <c r="R14" s="65" t="s">
        <v>255</v>
      </c>
      <c r="S14" s="66"/>
      <c r="T14" s="7"/>
      <c r="U14" s="7"/>
    </row>
    <row r="15" spans="1:21" s="67" customFormat="1" ht="15">
      <c r="A15" s="50">
        <v>8</v>
      </c>
      <c r="B15" s="51">
        <v>98</v>
      </c>
      <c r="C15" s="52" t="s">
        <v>180</v>
      </c>
      <c r="D15" s="53" t="s">
        <v>181</v>
      </c>
      <c r="E15" s="54" t="s">
        <v>182</v>
      </c>
      <c r="F15" s="55" t="s">
        <v>31</v>
      </c>
      <c r="G15" s="56" t="s">
        <v>32</v>
      </c>
      <c r="H15" s="55"/>
      <c r="I15" s="130">
        <f t="shared" si="0"/>
        <v>831</v>
      </c>
      <c r="J15" s="131">
        <v>11.19</v>
      </c>
      <c r="K15" s="132">
        <v>-1.5</v>
      </c>
      <c r="L15" s="133">
        <v>0.113</v>
      </c>
      <c r="M15" s="134">
        <v>11.22</v>
      </c>
      <c r="N15" s="132">
        <v>-1</v>
      </c>
      <c r="O15" s="133">
        <v>0.14099999999999999</v>
      </c>
      <c r="P15" s="135" t="str">
        <f t="shared" si="1"/>
        <v>I A</v>
      </c>
      <c r="Q15" s="55" t="s">
        <v>183</v>
      </c>
      <c r="R15" s="65" t="s">
        <v>184</v>
      </c>
      <c r="S15" s="66"/>
      <c r="T15" s="7"/>
      <c r="U15" s="7"/>
    </row>
    <row r="16" spans="1:21" ht="13.5" thickBot="1">
      <c r="B16" s="33"/>
      <c r="C16" s="34"/>
      <c r="D16" s="35"/>
      <c r="E16" s="36" t="s">
        <v>604</v>
      </c>
      <c r="F16" s="37"/>
      <c r="G16" s="38"/>
    </row>
    <row r="17" spans="1:21" s="49" customFormat="1" ht="13.5" thickBot="1">
      <c r="A17" s="39" t="s">
        <v>147</v>
      </c>
      <c r="B17" s="40" t="s">
        <v>5</v>
      </c>
      <c r="C17" s="41" t="s">
        <v>6</v>
      </c>
      <c r="D17" s="42" t="s">
        <v>7</v>
      </c>
      <c r="E17" s="43" t="s">
        <v>8</v>
      </c>
      <c r="F17" s="44" t="s">
        <v>9</v>
      </c>
      <c r="G17" s="44" t="s">
        <v>10</v>
      </c>
      <c r="H17" s="44" t="s">
        <v>11</v>
      </c>
      <c r="I17" s="43" t="s">
        <v>12</v>
      </c>
      <c r="J17" s="45" t="s">
        <v>13</v>
      </c>
      <c r="K17" s="44" t="s">
        <v>14</v>
      </c>
      <c r="L17" s="44" t="s">
        <v>15</v>
      </c>
      <c r="M17" s="44" t="s">
        <v>16</v>
      </c>
      <c r="N17" s="44" t="s">
        <v>14</v>
      </c>
      <c r="O17" s="44" t="s">
        <v>15</v>
      </c>
      <c r="P17" s="46" t="s">
        <v>17</v>
      </c>
      <c r="Q17" s="47" t="s">
        <v>18</v>
      </c>
      <c r="R17" s="48"/>
      <c r="S17" s="48"/>
    </row>
    <row r="18" spans="1:21" s="67" customFormat="1" ht="15">
      <c r="A18" s="50">
        <v>9</v>
      </c>
      <c r="B18" s="51">
        <v>57</v>
      </c>
      <c r="C18" s="52" t="s">
        <v>221</v>
      </c>
      <c r="D18" s="53" t="s">
        <v>222</v>
      </c>
      <c r="E18" s="54" t="s">
        <v>223</v>
      </c>
      <c r="F18" s="55" t="s">
        <v>23</v>
      </c>
      <c r="G18" s="56" t="s">
        <v>73</v>
      </c>
      <c r="H18" s="55" t="s">
        <v>170</v>
      </c>
      <c r="I18" s="130">
        <f t="shared" ref="I18:I25" si="2">IF(ISBLANK(J18),"",TRUNC(24.63*(J18-17)^2))</f>
        <v>814</v>
      </c>
      <c r="J18" s="230">
        <v>11.25</v>
      </c>
      <c r="K18" s="132">
        <v>2.9</v>
      </c>
      <c r="L18" s="133" t="s">
        <v>45</v>
      </c>
      <c r="M18" s="231">
        <v>11.19</v>
      </c>
      <c r="N18" s="132">
        <v>0</v>
      </c>
      <c r="O18" s="133">
        <v>0.13800000000000001</v>
      </c>
      <c r="P18" s="135" t="s">
        <v>475</v>
      </c>
      <c r="Q18" s="55" t="s">
        <v>224</v>
      </c>
      <c r="R18" s="65" t="s">
        <v>225</v>
      </c>
      <c r="S18" s="66"/>
      <c r="T18" s="7"/>
      <c r="U18" s="7"/>
    </row>
    <row r="19" spans="1:21" s="67" customFormat="1" ht="15">
      <c r="A19" s="50">
        <v>10</v>
      </c>
      <c r="B19" s="51">
        <v>14</v>
      </c>
      <c r="C19" s="52" t="s">
        <v>239</v>
      </c>
      <c r="D19" s="53" t="s">
        <v>240</v>
      </c>
      <c r="E19" s="54" t="s">
        <v>241</v>
      </c>
      <c r="F19" s="55" t="s">
        <v>242</v>
      </c>
      <c r="G19" s="56" t="s">
        <v>243</v>
      </c>
      <c r="H19" s="55" t="s">
        <v>244</v>
      </c>
      <c r="I19" s="130">
        <f t="shared" si="2"/>
        <v>775</v>
      </c>
      <c r="J19" s="230">
        <v>11.39</v>
      </c>
      <c r="K19" s="132">
        <v>-1</v>
      </c>
      <c r="L19" s="133">
        <v>0.19800000000000001</v>
      </c>
      <c r="M19" s="231">
        <v>11.21</v>
      </c>
      <c r="N19" s="132">
        <v>0</v>
      </c>
      <c r="O19" s="133">
        <v>0.16900000000000001</v>
      </c>
      <c r="P19" s="135" t="s">
        <v>475</v>
      </c>
      <c r="Q19" s="55" t="s">
        <v>245</v>
      </c>
      <c r="R19" s="65" t="s">
        <v>246</v>
      </c>
      <c r="S19" s="66"/>
      <c r="T19" s="7"/>
      <c r="U19" s="7"/>
    </row>
    <row r="20" spans="1:21" s="67" customFormat="1" ht="15">
      <c r="A20" s="50">
        <v>11</v>
      </c>
      <c r="B20" s="51">
        <v>102</v>
      </c>
      <c r="C20" s="52" t="s">
        <v>208</v>
      </c>
      <c r="D20" s="53" t="s">
        <v>209</v>
      </c>
      <c r="E20" s="54" t="s">
        <v>210</v>
      </c>
      <c r="F20" s="55" t="s">
        <v>23</v>
      </c>
      <c r="G20" s="56" t="s">
        <v>24</v>
      </c>
      <c r="H20" s="55"/>
      <c r="I20" s="130">
        <f t="shared" si="2"/>
        <v>803</v>
      </c>
      <c r="J20" s="230">
        <v>11.29</v>
      </c>
      <c r="K20" s="132">
        <v>2.9</v>
      </c>
      <c r="L20" s="133">
        <v>0.128</v>
      </c>
      <c r="M20" s="231">
        <v>11.23</v>
      </c>
      <c r="N20" s="132">
        <v>0</v>
      </c>
      <c r="O20" s="133">
        <v>0.14199999999999999</v>
      </c>
      <c r="P20" s="135" t="str">
        <f t="shared" ref="P20:P25" si="3">IF(ISBLANK(J20),"",IF(J20&gt;13,"",IF(J20&lt;=10.28,"TSM",IF(J20&lt;=10.58,"SM",IF(J20&lt;=10.9,"KSM",IF(J20&lt;=11.35,"I A",IF(J20&lt;=12,"II A",IF(J20&lt;=13,"III A"))))))))</f>
        <v>I A</v>
      </c>
      <c r="Q20" s="55" t="s">
        <v>25</v>
      </c>
      <c r="R20" s="65" t="s">
        <v>211</v>
      </c>
      <c r="S20" s="66"/>
      <c r="T20" s="7"/>
      <c r="U20" s="7"/>
    </row>
    <row r="21" spans="1:21" s="67" customFormat="1" ht="15">
      <c r="A21" s="50">
        <v>12</v>
      </c>
      <c r="B21" s="51">
        <v>97</v>
      </c>
      <c r="C21" s="52" t="s">
        <v>163</v>
      </c>
      <c r="D21" s="53" t="s">
        <v>164</v>
      </c>
      <c r="E21" s="54" t="s">
        <v>165</v>
      </c>
      <c r="F21" s="55" t="s">
        <v>31</v>
      </c>
      <c r="G21" s="56" t="s">
        <v>32</v>
      </c>
      <c r="H21" s="55"/>
      <c r="I21" s="130">
        <f t="shared" si="2"/>
        <v>797</v>
      </c>
      <c r="J21" s="230">
        <v>11.31</v>
      </c>
      <c r="K21" s="132">
        <v>-0.6</v>
      </c>
      <c r="L21" s="133">
        <v>0.185</v>
      </c>
      <c r="M21" s="231">
        <v>11.25</v>
      </c>
      <c r="N21" s="132">
        <v>0</v>
      </c>
      <c r="O21" s="133">
        <v>0.153</v>
      </c>
      <c r="P21" s="135" t="str">
        <f t="shared" si="3"/>
        <v>I A</v>
      </c>
      <c r="Q21" s="55" t="s">
        <v>79</v>
      </c>
      <c r="R21" s="65" t="s">
        <v>166</v>
      </c>
      <c r="S21" s="66"/>
      <c r="T21" s="7"/>
      <c r="U21" s="7"/>
    </row>
    <row r="22" spans="1:21" s="67" customFormat="1" ht="15">
      <c r="A22" s="50">
        <v>13</v>
      </c>
      <c r="B22" s="51">
        <v>83</v>
      </c>
      <c r="C22" s="52" t="s">
        <v>149</v>
      </c>
      <c r="D22" s="53" t="s">
        <v>150</v>
      </c>
      <c r="E22" s="54" t="s">
        <v>151</v>
      </c>
      <c r="F22" s="55" t="s">
        <v>31</v>
      </c>
      <c r="G22" s="56"/>
      <c r="H22" s="55" t="s">
        <v>115</v>
      </c>
      <c r="I22" s="130">
        <f t="shared" si="2"/>
        <v>794</v>
      </c>
      <c r="J22" s="230">
        <v>11.32</v>
      </c>
      <c r="K22" s="132">
        <v>-0.6</v>
      </c>
      <c r="L22" s="133">
        <v>0.13800000000000001</v>
      </c>
      <c r="M22" s="231">
        <v>11.26</v>
      </c>
      <c r="N22" s="132">
        <v>0</v>
      </c>
      <c r="O22" s="133">
        <v>0.151</v>
      </c>
      <c r="P22" s="135" t="str">
        <f t="shared" si="3"/>
        <v>I A</v>
      </c>
      <c r="Q22" s="55" t="s">
        <v>152</v>
      </c>
      <c r="R22" s="65" t="s">
        <v>153</v>
      </c>
      <c r="S22" s="66"/>
      <c r="T22" s="7"/>
      <c r="U22" s="7"/>
    </row>
    <row r="23" spans="1:21" s="67" customFormat="1" ht="15">
      <c r="A23" s="50">
        <v>14</v>
      </c>
      <c r="B23" s="51">
        <v>108</v>
      </c>
      <c r="C23" s="52" t="s">
        <v>199</v>
      </c>
      <c r="D23" s="53" t="s">
        <v>235</v>
      </c>
      <c r="E23" s="54" t="s">
        <v>236</v>
      </c>
      <c r="F23" s="55" t="s">
        <v>31</v>
      </c>
      <c r="G23" s="56"/>
      <c r="H23" s="55"/>
      <c r="I23" s="130">
        <f t="shared" si="2"/>
        <v>786</v>
      </c>
      <c r="J23" s="230">
        <v>11.35</v>
      </c>
      <c r="K23" s="132">
        <v>-1</v>
      </c>
      <c r="L23" s="133">
        <v>0.17599999999999999</v>
      </c>
      <c r="M23" s="231">
        <v>11.34</v>
      </c>
      <c r="N23" s="132">
        <v>0</v>
      </c>
      <c r="O23" s="133">
        <v>0.14199999999999999</v>
      </c>
      <c r="P23" s="135" t="str">
        <f t="shared" si="3"/>
        <v>I A</v>
      </c>
      <c r="Q23" s="55" t="s">
        <v>237</v>
      </c>
      <c r="R23" s="65" t="s">
        <v>238</v>
      </c>
      <c r="S23" s="66"/>
      <c r="T23" s="7"/>
      <c r="U23" s="7"/>
    </row>
    <row r="24" spans="1:21" s="67" customFormat="1" ht="15">
      <c r="A24" s="50">
        <v>15</v>
      </c>
      <c r="B24" s="51">
        <v>41</v>
      </c>
      <c r="C24" s="52" t="s">
        <v>226</v>
      </c>
      <c r="D24" s="53" t="s">
        <v>186</v>
      </c>
      <c r="E24" s="54" t="s">
        <v>227</v>
      </c>
      <c r="F24" s="55" t="s">
        <v>61</v>
      </c>
      <c r="G24" s="56" t="s">
        <v>62</v>
      </c>
      <c r="H24" s="55"/>
      <c r="I24" s="130">
        <f t="shared" si="2"/>
        <v>734</v>
      </c>
      <c r="J24" s="230">
        <v>11.54</v>
      </c>
      <c r="K24" s="132">
        <v>2.9</v>
      </c>
      <c r="L24" s="133" t="s">
        <v>45</v>
      </c>
      <c r="M24" s="231">
        <v>11.4</v>
      </c>
      <c r="N24" s="132">
        <v>0</v>
      </c>
      <c r="O24" s="133">
        <v>0.16900000000000001</v>
      </c>
      <c r="P24" s="135" t="str">
        <f t="shared" si="3"/>
        <v>II A</v>
      </c>
      <c r="Q24" s="55" t="s">
        <v>63</v>
      </c>
      <c r="R24" s="65" t="s">
        <v>228</v>
      </c>
      <c r="S24" s="66"/>
      <c r="T24" s="7"/>
      <c r="U24" s="7"/>
    </row>
    <row r="25" spans="1:21" s="67" customFormat="1" ht="15.75" thickBot="1">
      <c r="A25" s="50">
        <v>16</v>
      </c>
      <c r="B25" s="51">
        <v>24</v>
      </c>
      <c r="C25" s="52" t="s">
        <v>190</v>
      </c>
      <c r="D25" s="53" t="s">
        <v>191</v>
      </c>
      <c r="E25" s="54" t="s">
        <v>192</v>
      </c>
      <c r="F25" s="55" t="s">
        <v>31</v>
      </c>
      <c r="G25" s="56" t="s">
        <v>32</v>
      </c>
      <c r="H25" s="55"/>
      <c r="I25" s="130">
        <f t="shared" si="2"/>
        <v>764</v>
      </c>
      <c r="J25" s="131">
        <v>11.43</v>
      </c>
      <c r="K25" s="132">
        <v>-1.5</v>
      </c>
      <c r="L25" s="133">
        <v>0.21</v>
      </c>
      <c r="M25" s="134" t="s">
        <v>44</v>
      </c>
      <c r="N25" s="132"/>
      <c r="O25" s="133"/>
      <c r="P25" s="135" t="str">
        <f t="shared" si="3"/>
        <v>II A</v>
      </c>
      <c r="Q25" s="55" t="s">
        <v>193</v>
      </c>
      <c r="R25" s="65" t="s">
        <v>166</v>
      </c>
      <c r="S25" s="66"/>
      <c r="T25" s="7"/>
      <c r="U25" s="7"/>
    </row>
    <row r="26" spans="1:21" s="49" customFormat="1" ht="13.5" thickBot="1">
      <c r="A26" s="39" t="s">
        <v>147</v>
      </c>
      <c r="B26" s="40" t="s">
        <v>5</v>
      </c>
      <c r="C26" s="41" t="s">
        <v>6</v>
      </c>
      <c r="D26" s="42" t="s">
        <v>7</v>
      </c>
      <c r="E26" s="43" t="s">
        <v>8</v>
      </c>
      <c r="F26" s="44" t="s">
        <v>9</v>
      </c>
      <c r="G26" s="44" t="s">
        <v>10</v>
      </c>
      <c r="H26" s="44" t="s">
        <v>11</v>
      </c>
      <c r="I26" s="43" t="s">
        <v>12</v>
      </c>
      <c r="J26" s="45" t="s">
        <v>13</v>
      </c>
      <c r="K26" s="44" t="s">
        <v>14</v>
      </c>
      <c r="L26" s="44" t="s">
        <v>15</v>
      </c>
      <c r="M26" s="44" t="s">
        <v>16</v>
      </c>
      <c r="N26" s="44" t="s">
        <v>14</v>
      </c>
      <c r="O26" s="44" t="s">
        <v>15</v>
      </c>
      <c r="P26" s="46" t="s">
        <v>17</v>
      </c>
      <c r="Q26" s="47" t="s">
        <v>18</v>
      </c>
      <c r="R26" s="48"/>
      <c r="S26" s="48"/>
    </row>
    <row r="27" spans="1:21" s="67" customFormat="1" ht="15">
      <c r="A27" s="50">
        <v>17</v>
      </c>
      <c r="B27" s="51">
        <v>44</v>
      </c>
      <c r="C27" s="52" t="s">
        <v>176</v>
      </c>
      <c r="D27" s="53" t="s">
        <v>177</v>
      </c>
      <c r="E27" s="54" t="s">
        <v>178</v>
      </c>
      <c r="F27" s="55" t="s">
        <v>61</v>
      </c>
      <c r="G27" s="56" t="s">
        <v>62</v>
      </c>
      <c r="H27" s="55"/>
      <c r="I27" s="130">
        <f t="shared" ref="I27:I36" si="4">IF(ISBLANK(J27),"",TRUNC(24.63*(J27-17)^2))</f>
        <v>699</v>
      </c>
      <c r="J27" s="131">
        <v>11.67</v>
      </c>
      <c r="K27" s="132">
        <v>-1.5</v>
      </c>
      <c r="L27" s="133">
        <v>0.151</v>
      </c>
      <c r="M27" s="134"/>
      <c r="N27" s="132"/>
      <c r="O27" s="133"/>
      <c r="P27" s="135" t="str">
        <f t="shared" ref="P27:P36" si="5">IF(ISBLANK(J27),"",IF(J27&gt;13,"",IF(J27&lt;=10.28,"TSM",IF(J27&lt;=10.58,"SM",IF(J27&lt;=10.9,"KSM",IF(J27&lt;=11.35,"I A",IF(J27&lt;=12,"II A",IF(J27&lt;=13,"III A"))))))))</f>
        <v>II A</v>
      </c>
      <c r="Q27" s="55" t="s">
        <v>63</v>
      </c>
      <c r="R27" s="65" t="s">
        <v>179</v>
      </c>
      <c r="S27" s="66"/>
      <c r="T27" s="7"/>
      <c r="U27" s="7"/>
    </row>
    <row r="28" spans="1:21" s="67" customFormat="1" ht="15">
      <c r="A28" s="50">
        <v>18</v>
      </c>
      <c r="B28" s="51">
        <v>126</v>
      </c>
      <c r="C28" s="52" t="s">
        <v>167</v>
      </c>
      <c r="D28" s="53" t="s">
        <v>168</v>
      </c>
      <c r="E28" s="54" t="s">
        <v>169</v>
      </c>
      <c r="F28" s="55" t="s">
        <v>23</v>
      </c>
      <c r="G28" s="56"/>
      <c r="H28" s="55" t="s">
        <v>170</v>
      </c>
      <c r="I28" s="130">
        <f t="shared" si="4"/>
        <v>697</v>
      </c>
      <c r="J28" s="131">
        <v>11.68</v>
      </c>
      <c r="K28" s="132">
        <v>-0.6</v>
      </c>
      <c r="L28" s="133">
        <v>0.189</v>
      </c>
      <c r="M28" s="134"/>
      <c r="N28" s="132"/>
      <c r="O28" s="133"/>
      <c r="P28" s="135" t="str">
        <f t="shared" si="5"/>
        <v>II A</v>
      </c>
      <c r="Q28" s="55" t="s">
        <v>171</v>
      </c>
      <c r="R28" s="65" t="s">
        <v>34</v>
      </c>
      <c r="S28" s="66"/>
      <c r="T28" s="7"/>
      <c r="U28" s="7"/>
    </row>
    <row r="29" spans="1:21" s="67" customFormat="1" ht="15">
      <c r="A29" s="50">
        <v>19</v>
      </c>
      <c r="B29" s="51">
        <v>42</v>
      </c>
      <c r="C29" s="52" t="s">
        <v>129</v>
      </c>
      <c r="D29" s="53" t="s">
        <v>260</v>
      </c>
      <c r="E29" s="54" t="s">
        <v>261</v>
      </c>
      <c r="F29" s="55" t="s">
        <v>61</v>
      </c>
      <c r="G29" s="56" t="s">
        <v>62</v>
      </c>
      <c r="H29" s="55"/>
      <c r="I29" s="130">
        <f t="shared" si="4"/>
        <v>586</v>
      </c>
      <c r="J29" s="131">
        <v>12.12</v>
      </c>
      <c r="K29" s="132">
        <v>-1</v>
      </c>
      <c r="L29" s="133">
        <v>0.19</v>
      </c>
      <c r="M29" s="134"/>
      <c r="N29" s="132"/>
      <c r="O29" s="133"/>
      <c r="P29" s="135" t="str">
        <f t="shared" si="5"/>
        <v>III A</v>
      </c>
      <c r="Q29" s="55" t="s">
        <v>63</v>
      </c>
      <c r="R29" s="65" t="s">
        <v>262</v>
      </c>
      <c r="S29" s="66"/>
      <c r="T29" s="7"/>
      <c r="U29" s="7"/>
    </row>
    <row r="30" spans="1:21" s="67" customFormat="1" ht="15">
      <c r="A30" s="50">
        <v>20</v>
      </c>
      <c r="B30" s="51">
        <v>103</v>
      </c>
      <c r="C30" s="52" t="s">
        <v>180</v>
      </c>
      <c r="D30" s="53" t="s">
        <v>229</v>
      </c>
      <c r="E30" s="54" t="s">
        <v>230</v>
      </c>
      <c r="F30" s="55" t="s">
        <v>23</v>
      </c>
      <c r="G30" s="56"/>
      <c r="H30" s="55"/>
      <c r="I30" s="130">
        <f t="shared" si="4"/>
        <v>553</v>
      </c>
      <c r="J30" s="131">
        <v>12.26</v>
      </c>
      <c r="K30" s="132">
        <v>2.9</v>
      </c>
      <c r="L30" s="133" t="s">
        <v>45</v>
      </c>
      <c r="M30" s="134"/>
      <c r="N30" s="132"/>
      <c r="O30" s="133"/>
      <c r="P30" s="135" t="str">
        <f t="shared" si="5"/>
        <v>III A</v>
      </c>
      <c r="Q30" s="55" t="s">
        <v>25</v>
      </c>
      <c r="R30" s="65" t="s">
        <v>231</v>
      </c>
      <c r="S30" s="66"/>
      <c r="T30" s="7"/>
      <c r="U30" s="7"/>
    </row>
    <row r="31" spans="1:21" s="67" customFormat="1" ht="15">
      <c r="A31" s="50">
        <v>21</v>
      </c>
      <c r="B31" s="51">
        <v>43</v>
      </c>
      <c r="C31" s="52" t="s">
        <v>232</v>
      </c>
      <c r="D31" s="53" t="s">
        <v>233</v>
      </c>
      <c r="E31" s="54" t="s">
        <v>60</v>
      </c>
      <c r="F31" s="55" t="s">
        <v>61</v>
      </c>
      <c r="G31" s="56" t="s">
        <v>62</v>
      </c>
      <c r="H31" s="55"/>
      <c r="I31" s="130">
        <f t="shared" si="4"/>
        <v>252</v>
      </c>
      <c r="J31" s="131">
        <v>13.8</v>
      </c>
      <c r="K31" s="132">
        <v>-1</v>
      </c>
      <c r="L31" s="133">
        <v>0.17399999999999999</v>
      </c>
      <c r="M31" s="134"/>
      <c r="N31" s="132"/>
      <c r="O31" s="133"/>
      <c r="P31" s="135" t="str">
        <f t="shared" si="5"/>
        <v/>
      </c>
      <c r="Q31" s="55" t="s">
        <v>63</v>
      </c>
      <c r="R31" s="65" t="s">
        <v>234</v>
      </c>
      <c r="S31" s="66"/>
      <c r="T31" s="7"/>
      <c r="U31" s="7"/>
    </row>
    <row r="32" spans="1:21" s="67" customFormat="1" ht="15">
      <c r="A32" s="50"/>
      <c r="B32" s="51">
        <v>47</v>
      </c>
      <c r="C32" s="52" t="s">
        <v>172</v>
      </c>
      <c r="D32" s="53" t="s">
        <v>173</v>
      </c>
      <c r="E32" s="54" t="s">
        <v>174</v>
      </c>
      <c r="F32" s="55" t="s">
        <v>61</v>
      </c>
      <c r="G32" s="56" t="s">
        <v>62</v>
      </c>
      <c r="H32" s="55"/>
      <c r="I32" s="130" t="e">
        <f t="shared" si="4"/>
        <v>#VALUE!</v>
      </c>
      <c r="J32" s="131" t="s">
        <v>44</v>
      </c>
      <c r="K32" s="132"/>
      <c r="L32" s="133"/>
      <c r="M32" s="134"/>
      <c r="N32" s="132"/>
      <c r="O32" s="133"/>
      <c r="P32" s="135" t="str">
        <f t="shared" si="5"/>
        <v/>
      </c>
      <c r="Q32" s="55" t="s">
        <v>63</v>
      </c>
      <c r="R32" s="65" t="s">
        <v>175</v>
      </c>
      <c r="S32" s="66"/>
      <c r="T32" s="7"/>
      <c r="U32" s="7"/>
    </row>
    <row r="33" spans="1:21" s="67" customFormat="1" ht="15">
      <c r="A33" s="50"/>
      <c r="B33" s="51">
        <v>37</v>
      </c>
      <c r="C33" s="52" t="s">
        <v>194</v>
      </c>
      <c r="D33" s="53" t="s">
        <v>195</v>
      </c>
      <c r="E33" s="54" t="s">
        <v>196</v>
      </c>
      <c r="F33" s="55" t="s">
        <v>31</v>
      </c>
      <c r="G33" s="56" t="s">
        <v>32</v>
      </c>
      <c r="H33" s="55"/>
      <c r="I33" s="130" t="e">
        <f t="shared" si="4"/>
        <v>#VALUE!</v>
      </c>
      <c r="J33" s="131" t="s">
        <v>44</v>
      </c>
      <c r="K33" s="132"/>
      <c r="L33" s="133"/>
      <c r="M33" s="134"/>
      <c r="N33" s="132"/>
      <c r="O33" s="133"/>
      <c r="P33" s="135" t="str">
        <f t="shared" si="5"/>
        <v/>
      </c>
      <c r="Q33" s="55" t="s">
        <v>197</v>
      </c>
      <c r="R33" s="65" t="s">
        <v>198</v>
      </c>
      <c r="S33" s="66"/>
      <c r="T33" s="7"/>
      <c r="U33" s="7"/>
    </row>
    <row r="34" spans="1:21" s="67" customFormat="1" ht="15">
      <c r="A34" s="50"/>
      <c r="B34" s="51">
        <v>40</v>
      </c>
      <c r="C34" s="52" t="s">
        <v>199</v>
      </c>
      <c r="D34" s="53" t="s">
        <v>200</v>
      </c>
      <c r="E34" s="54" t="s">
        <v>201</v>
      </c>
      <c r="F34" s="55" t="s">
        <v>61</v>
      </c>
      <c r="G34" s="56" t="s">
        <v>62</v>
      </c>
      <c r="H34" s="55"/>
      <c r="I34" s="130" t="e">
        <f t="shared" si="4"/>
        <v>#VALUE!</v>
      </c>
      <c r="J34" s="131" t="s">
        <v>44</v>
      </c>
      <c r="K34" s="132"/>
      <c r="L34" s="133"/>
      <c r="M34" s="134"/>
      <c r="N34" s="132"/>
      <c r="O34" s="133"/>
      <c r="P34" s="135" t="str">
        <f t="shared" si="5"/>
        <v/>
      </c>
      <c r="Q34" s="55" t="s">
        <v>63</v>
      </c>
      <c r="R34" s="65" t="s">
        <v>202</v>
      </c>
      <c r="S34" s="66"/>
      <c r="T34" s="7"/>
      <c r="U34" s="7"/>
    </row>
    <row r="35" spans="1:21" s="67" customFormat="1" ht="15">
      <c r="A35" s="50"/>
      <c r="B35" s="51">
        <v>35</v>
      </c>
      <c r="C35" s="52" t="s">
        <v>185</v>
      </c>
      <c r="D35" s="53" t="s">
        <v>204</v>
      </c>
      <c r="E35" s="54" t="s">
        <v>205</v>
      </c>
      <c r="F35" s="55" t="s">
        <v>31</v>
      </c>
      <c r="G35" s="56" t="s">
        <v>32</v>
      </c>
      <c r="H35" s="55" t="s">
        <v>206</v>
      </c>
      <c r="I35" s="130" t="e">
        <f t="shared" si="4"/>
        <v>#VALUE!</v>
      </c>
      <c r="J35" s="131" t="s">
        <v>44</v>
      </c>
      <c r="K35" s="132"/>
      <c r="L35" s="133"/>
      <c r="M35" s="134"/>
      <c r="N35" s="132"/>
      <c r="O35" s="133"/>
      <c r="P35" s="135" t="str">
        <f t="shared" si="5"/>
        <v/>
      </c>
      <c r="Q35" s="55" t="s">
        <v>207</v>
      </c>
      <c r="R35" s="65" t="s">
        <v>34</v>
      </c>
      <c r="S35" s="66"/>
      <c r="T35" s="7"/>
      <c r="U35" s="7"/>
    </row>
    <row r="36" spans="1:21" s="67" customFormat="1" ht="15">
      <c r="A36" s="50"/>
      <c r="B36" s="51">
        <v>49</v>
      </c>
      <c r="C36" s="52" t="s">
        <v>256</v>
      </c>
      <c r="D36" s="53" t="s">
        <v>257</v>
      </c>
      <c r="E36" s="54" t="s">
        <v>258</v>
      </c>
      <c r="F36" s="55" t="s">
        <v>61</v>
      </c>
      <c r="G36" s="56" t="s">
        <v>62</v>
      </c>
      <c r="H36" s="55"/>
      <c r="I36" s="130" t="e">
        <f t="shared" si="4"/>
        <v>#VALUE!</v>
      </c>
      <c r="J36" s="131" t="s">
        <v>44</v>
      </c>
      <c r="K36" s="132"/>
      <c r="L36" s="133"/>
      <c r="M36" s="134"/>
      <c r="N36" s="132"/>
      <c r="O36" s="133"/>
      <c r="P36" s="135" t="str">
        <f t="shared" si="5"/>
        <v/>
      </c>
      <c r="Q36" s="55" t="s">
        <v>63</v>
      </c>
      <c r="R36" s="65" t="s">
        <v>259</v>
      </c>
      <c r="S36" s="66"/>
      <c r="T36" s="7"/>
      <c r="U36" s="7"/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2"/>
  <sheetViews>
    <sheetView workbookViewId="0">
      <selection activeCell="H26" sqref="H26"/>
    </sheetView>
  </sheetViews>
  <sheetFormatPr defaultColWidth="9.140625" defaultRowHeight="12.75"/>
  <cols>
    <col min="1" max="1" width="4.7109375" style="29" customWidth="1"/>
    <col min="2" max="2" width="4.28515625" style="29" customWidth="1"/>
    <col min="3" max="3" width="11.140625" style="23" customWidth="1"/>
    <col min="4" max="4" width="14.5703125" style="24" customWidth="1"/>
    <col min="5" max="5" width="9.28515625" style="25" customWidth="1"/>
    <col min="6" max="6" width="9.5703125" style="24" customWidth="1"/>
    <col min="7" max="7" width="8.5703125" style="24" customWidth="1"/>
    <col min="8" max="8" width="11.42578125" style="24" customWidth="1"/>
    <col min="9" max="9" width="7.42578125" style="7" hidden="1" customWidth="1"/>
    <col min="10" max="10" width="8.42578125" style="27" customWidth="1"/>
    <col min="11" max="11" width="5.85546875" style="27" hidden="1" customWidth="1"/>
    <col min="12" max="12" width="4.42578125" style="7" customWidth="1"/>
    <col min="13" max="13" width="29.140625" style="24" customWidth="1"/>
    <col min="14" max="14" width="5.85546875" style="196" hidden="1" customWidth="1"/>
    <col min="15" max="15" width="5.85546875" style="10" customWidth="1"/>
    <col min="16" max="16" width="2" style="24" customWidth="1"/>
    <col min="17" max="17" width="2.28515625" style="24" customWidth="1"/>
    <col min="18" max="18" width="9.140625" style="24" customWidth="1"/>
    <col min="19" max="16384" width="9.140625" style="24"/>
  </cols>
  <sheetData>
    <row r="1" spans="1:18" s="4" customFormat="1" ht="18.75" customHeight="1">
      <c r="A1" s="1" t="s">
        <v>0</v>
      </c>
      <c r="B1" s="2"/>
      <c r="C1" s="3"/>
      <c r="E1" s="5"/>
      <c r="I1" s="7"/>
      <c r="J1" s="8"/>
      <c r="K1" s="8"/>
      <c r="L1" s="7"/>
      <c r="N1" s="196"/>
      <c r="O1" s="10"/>
    </row>
    <row r="2" spans="1:18" s="14" customFormat="1" ht="22.9" customHeight="1">
      <c r="A2" s="11" t="s">
        <v>1</v>
      </c>
      <c r="B2" s="12"/>
      <c r="C2" s="13"/>
      <c r="E2" s="15"/>
      <c r="I2" s="17"/>
      <c r="J2" s="18"/>
      <c r="K2" s="18"/>
      <c r="L2" s="17"/>
      <c r="M2" s="19"/>
      <c r="N2" s="197"/>
      <c r="O2" s="21"/>
    </row>
    <row r="3" spans="1:18" ht="15" customHeight="1">
      <c r="A3" s="22"/>
      <c r="B3" s="22"/>
      <c r="M3" s="28"/>
    </row>
    <row r="4" spans="1:18" ht="15.75" customHeight="1">
      <c r="C4" s="30" t="s">
        <v>413</v>
      </c>
      <c r="E4" s="31"/>
      <c r="M4" s="32"/>
    </row>
    <row r="5" spans="1:18" ht="3.75" customHeight="1"/>
    <row r="6" spans="1:18" ht="13.5" thickBot="1">
      <c r="B6" s="33"/>
      <c r="C6" s="34"/>
      <c r="D6" s="35">
        <v>1</v>
      </c>
      <c r="E6" s="36" t="s">
        <v>3</v>
      </c>
      <c r="F6" s="37">
        <v>2</v>
      </c>
      <c r="G6" s="177"/>
    </row>
    <row r="7" spans="1:18" s="185" customFormat="1" ht="13.5" thickBot="1">
      <c r="A7" s="178" t="s">
        <v>4</v>
      </c>
      <c r="B7" s="193" t="s">
        <v>5</v>
      </c>
      <c r="C7" s="179" t="s">
        <v>6</v>
      </c>
      <c r="D7" s="180" t="s">
        <v>7</v>
      </c>
      <c r="E7" s="181" t="s">
        <v>8</v>
      </c>
      <c r="F7" s="71" t="s">
        <v>9</v>
      </c>
      <c r="G7" s="71" t="s">
        <v>10</v>
      </c>
      <c r="H7" s="71" t="s">
        <v>11</v>
      </c>
      <c r="I7" s="181" t="s">
        <v>12</v>
      </c>
      <c r="J7" s="70" t="s">
        <v>288</v>
      </c>
      <c r="K7" s="71" t="s">
        <v>15</v>
      </c>
      <c r="L7" s="72" t="s">
        <v>17</v>
      </c>
      <c r="M7" s="73" t="s">
        <v>18</v>
      </c>
      <c r="N7" s="183"/>
      <c r="O7" s="183"/>
      <c r="P7" s="184"/>
      <c r="Q7" s="184"/>
    </row>
    <row r="8" spans="1:18" s="185" customFormat="1">
      <c r="A8" s="203">
        <v>1</v>
      </c>
      <c r="B8" s="204"/>
      <c r="C8" s="205"/>
      <c r="D8" s="206"/>
      <c r="E8" s="207"/>
      <c r="F8" s="203"/>
      <c r="G8" s="203"/>
      <c r="H8" s="203"/>
      <c r="I8" s="208"/>
      <c r="J8" s="209"/>
      <c r="K8" s="203"/>
      <c r="L8" s="210"/>
      <c r="M8" s="211"/>
      <c r="N8" s="183"/>
      <c r="O8" s="183"/>
      <c r="P8" s="184"/>
      <c r="Q8" s="184"/>
    </row>
    <row r="9" spans="1:18" s="67" customFormat="1" ht="15" customHeight="1">
      <c r="A9" s="50">
        <v>2</v>
      </c>
      <c r="B9" s="51">
        <v>12</v>
      </c>
      <c r="C9" s="52" t="s">
        <v>419</v>
      </c>
      <c r="D9" s="53" t="s">
        <v>321</v>
      </c>
      <c r="E9" s="198" t="s">
        <v>322</v>
      </c>
      <c r="F9" s="55" t="s">
        <v>242</v>
      </c>
      <c r="G9" s="55" t="s">
        <v>243</v>
      </c>
      <c r="H9" s="55" t="s">
        <v>323</v>
      </c>
      <c r="I9" s="130" t="e">
        <f>IF(ISBLANK(J9),"",TRUNC(0.335*((J9/$I$5)-110)^2))</f>
        <v>#DIV/0!</v>
      </c>
      <c r="J9" s="199">
        <v>6.6782407407407404E-4</v>
      </c>
      <c r="K9" s="133"/>
      <c r="L9" s="135" t="str">
        <f>IF(ISBLANK(J9),"",IF(J9&gt;0.000811805555555556,"",IF(J9&lt;=0.000605324074074074,"TSM",IF(J9&lt;=0.000626736111111111,"SM",IF(J9&lt;=0.000659722222222222,"KSM",IF(J9&lt;=0.000696064814814815,"I A",IF(J9&lt;=0.000742361111111111,"II A",IF(J9&lt;=0.000811805555555556,"III A"))))))))</f>
        <v>I A</v>
      </c>
      <c r="M9" s="55" t="s">
        <v>324</v>
      </c>
      <c r="N9" s="200" t="s">
        <v>420</v>
      </c>
      <c r="O9" s="200"/>
      <c r="P9" s="201"/>
      <c r="Q9" s="202"/>
    </row>
    <row r="10" spans="1:18" ht="15" customHeight="1">
      <c r="A10" s="50">
        <v>3</v>
      </c>
      <c r="B10" s="51">
        <v>94</v>
      </c>
      <c r="C10" s="52" t="s">
        <v>140</v>
      </c>
      <c r="D10" s="53" t="s">
        <v>289</v>
      </c>
      <c r="E10" s="198" t="s">
        <v>290</v>
      </c>
      <c r="F10" s="55" t="s">
        <v>291</v>
      </c>
      <c r="G10" s="55" t="s">
        <v>292</v>
      </c>
      <c r="H10" s="55"/>
      <c r="I10" s="130" t="e">
        <f>IF(ISBLANK(J10),"",TRUNC(0.335*((J10/$I$5)-110)^2))</f>
        <v>#DIV/0!</v>
      </c>
      <c r="J10" s="199">
        <v>6.5821759259259262E-4</v>
      </c>
      <c r="K10" s="133"/>
      <c r="L10" s="135" t="str">
        <f>IF(ISBLANK(J10),"",IF(J10&gt;0.000811805555555556,"",IF(J10&lt;=0.000605324074074074,"TSM",IF(J10&lt;=0.000626736111111111,"SM",IF(J10&lt;=0.000659722222222222,"KSM",IF(J10&lt;=0.000696064814814815,"I A",IF(J10&lt;=0.000742361111111111,"II A",IF(J10&lt;=0.000811805555555556,"III A"))))))))</f>
        <v>KSM</v>
      </c>
      <c r="M10" s="55" t="s">
        <v>293</v>
      </c>
      <c r="N10" s="200" t="s">
        <v>34</v>
      </c>
      <c r="O10" s="200"/>
      <c r="P10" s="201"/>
      <c r="Q10" s="202"/>
      <c r="R10" s="67"/>
    </row>
    <row r="11" spans="1:18" s="67" customFormat="1" ht="15" customHeight="1">
      <c r="A11" s="50">
        <v>4</v>
      </c>
      <c r="B11" s="51">
        <v>117</v>
      </c>
      <c r="C11" s="52" t="s">
        <v>414</v>
      </c>
      <c r="D11" s="53" t="s">
        <v>415</v>
      </c>
      <c r="E11" s="198" t="s">
        <v>416</v>
      </c>
      <c r="F11" s="55" t="s">
        <v>317</v>
      </c>
      <c r="G11" s="55" t="s">
        <v>318</v>
      </c>
      <c r="H11" s="55"/>
      <c r="I11" s="130"/>
      <c r="J11" s="199">
        <v>6.4467592592592593E-4</v>
      </c>
      <c r="K11" s="133"/>
      <c r="L11" s="135" t="str">
        <f>IF(ISBLANK(J11),"",IF(J11&gt;0.000811805555555556,"",IF(J11&lt;=0.000605324074074074,"TSM",IF(J11&lt;=0.000626736111111111,"SM",IF(J11&lt;=0.000659722222222222,"KSM",IF(J11&lt;=0.000696064814814815,"I A",IF(J11&lt;=0.000742361111111111,"II A",IF(J11&lt;=0.000811805555555556,"III A"))))))))</f>
        <v>KSM</v>
      </c>
      <c r="M11" s="55" t="s">
        <v>417</v>
      </c>
      <c r="N11" s="200" t="s">
        <v>418</v>
      </c>
      <c r="O11" s="200"/>
      <c r="P11" s="201"/>
      <c r="Q11" s="202"/>
    </row>
    <row r="12" spans="1:18" s="67" customFormat="1" ht="15" customHeight="1">
      <c r="A12" s="50">
        <v>5</v>
      </c>
      <c r="B12" s="51">
        <v>36</v>
      </c>
      <c r="C12" s="52" t="s">
        <v>425</v>
      </c>
      <c r="D12" s="53" t="s">
        <v>426</v>
      </c>
      <c r="E12" s="198" t="s">
        <v>427</v>
      </c>
      <c r="F12" s="55" t="s">
        <v>31</v>
      </c>
      <c r="G12" s="55" t="s">
        <v>32</v>
      </c>
      <c r="H12" s="55"/>
      <c r="I12" s="130" t="e">
        <f>IF(ISBLANK(J12),"",TRUNC(0.335*((J12/$I$5)-110)^2))</f>
        <v>#DIV/0!</v>
      </c>
      <c r="J12" s="199">
        <v>6.8055555555555545E-4</v>
      </c>
      <c r="K12" s="133"/>
      <c r="L12" s="135" t="str">
        <f>IF(ISBLANK(J12),"",IF(J12&gt;0.000811805555555556,"",IF(J12&lt;=0.000605324074074074,"TSM",IF(J12&lt;=0.000626736111111111,"SM",IF(J12&lt;=0.000659722222222222,"KSM",IF(J12&lt;=0.000696064814814815,"I A",IF(J12&lt;=0.000742361111111111,"II A",IF(J12&lt;=0.000811805555555556,"III A"))))))))</f>
        <v>I A</v>
      </c>
      <c r="M12" s="55" t="s">
        <v>197</v>
      </c>
      <c r="N12" s="200" t="s">
        <v>428</v>
      </c>
      <c r="O12" s="200"/>
      <c r="P12" s="201"/>
      <c r="Q12" s="202"/>
    </row>
    <row r="13" spans="1:18" s="67" customFormat="1" ht="15" customHeight="1">
      <c r="A13" s="50">
        <v>6</v>
      </c>
      <c r="B13" s="51"/>
      <c r="C13" s="52"/>
      <c r="D13" s="53"/>
      <c r="E13" s="198"/>
      <c r="F13" s="55"/>
      <c r="G13" s="55"/>
      <c r="H13" s="55"/>
      <c r="I13" s="130"/>
      <c r="J13" s="199"/>
      <c r="K13" s="133"/>
      <c r="L13" s="135"/>
      <c r="M13" s="55"/>
      <c r="N13" s="200"/>
      <c r="O13" s="200"/>
      <c r="P13" s="201"/>
      <c r="Q13" s="202"/>
    </row>
    <row r="14" spans="1:18" ht="3.75" customHeight="1"/>
    <row r="15" spans="1:18" ht="13.5" thickBot="1">
      <c r="B15" s="33"/>
      <c r="C15" s="34"/>
      <c r="D15" s="35">
        <v>2</v>
      </c>
      <c r="E15" s="36" t="s">
        <v>3</v>
      </c>
      <c r="F15" s="37">
        <v>2</v>
      </c>
      <c r="G15" s="177"/>
    </row>
    <row r="16" spans="1:18" s="185" customFormat="1" ht="13.5" thickBot="1">
      <c r="A16" s="178" t="s">
        <v>4</v>
      </c>
      <c r="B16" s="193" t="s">
        <v>5</v>
      </c>
      <c r="C16" s="179" t="s">
        <v>6</v>
      </c>
      <c r="D16" s="180" t="s">
        <v>7</v>
      </c>
      <c r="E16" s="181" t="s">
        <v>8</v>
      </c>
      <c r="F16" s="71" t="s">
        <v>9</v>
      </c>
      <c r="G16" s="71" t="s">
        <v>10</v>
      </c>
      <c r="H16" s="71" t="s">
        <v>11</v>
      </c>
      <c r="I16" s="181" t="s">
        <v>12</v>
      </c>
      <c r="J16" s="70" t="s">
        <v>288</v>
      </c>
      <c r="K16" s="71" t="s">
        <v>15</v>
      </c>
      <c r="L16" s="72" t="s">
        <v>17</v>
      </c>
      <c r="M16" s="73" t="s">
        <v>18</v>
      </c>
      <c r="N16" s="183"/>
      <c r="O16" s="183"/>
      <c r="P16" s="184"/>
      <c r="Q16" s="184"/>
    </row>
    <row r="17" spans="1:17" s="67" customFormat="1" ht="15" customHeight="1">
      <c r="A17" s="203">
        <v>1</v>
      </c>
      <c r="B17" s="51"/>
      <c r="C17" s="52"/>
      <c r="D17" s="53"/>
      <c r="E17" s="198"/>
      <c r="F17" s="55"/>
      <c r="G17" s="55"/>
      <c r="H17" s="55"/>
      <c r="I17" s="130"/>
      <c r="J17" s="199"/>
      <c r="K17" s="133"/>
      <c r="L17" s="135"/>
      <c r="M17" s="55"/>
      <c r="N17" s="200"/>
      <c r="O17" s="200"/>
      <c r="P17" s="201"/>
      <c r="Q17" s="202"/>
    </row>
    <row r="18" spans="1:17" s="67" customFormat="1" ht="15" customHeight="1">
      <c r="A18" s="50">
        <v>2</v>
      </c>
      <c r="B18" s="51">
        <v>80</v>
      </c>
      <c r="C18" s="52" t="s">
        <v>433</v>
      </c>
      <c r="D18" s="53" t="s">
        <v>434</v>
      </c>
      <c r="E18" s="198" t="s">
        <v>435</v>
      </c>
      <c r="F18" s="55" t="s">
        <v>372</v>
      </c>
      <c r="G18" s="55" t="s">
        <v>373</v>
      </c>
      <c r="H18" s="55"/>
      <c r="I18" s="130" t="e">
        <f>IF(ISBLANK(J18),"",TRUNC(0.335*((J18/$I$5)-110)^2))</f>
        <v>#DIV/0!</v>
      </c>
      <c r="J18" s="199">
        <v>7.2407407407407403E-4</v>
      </c>
      <c r="K18" s="133"/>
      <c r="L18" s="135" t="str">
        <f>IF(ISBLANK(J18),"",IF(J18&gt;0.000811805555555556,"",IF(J18&lt;=0.000605324074074074,"TSM",IF(J18&lt;=0.000626736111111111,"SM",IF(J18&lt;=0.000659722222222222,"KSM",IF(J18&lt;=0.000696064814814815,"I A",IF(J18&lt;=0.000742361111111111,"II A",IF(J18&lt;=0.000811805555555556,"III A"))))))))</f>
        <v>II A</v>
      </c>
      <c r="M18" s="55" t="s">
        <v>374</v>
      </c>
      <c r="N18" s="200" t="s">
        <v>436</v>
      </c>
      <c r="O18" s="200"/>
      <c r="P18" s="201"/>
      <c r="Q18" s="202"/>
    </row>
    <row r="19" spans="1:17" s="67" customFormat="1" ht="15" customHeight="1">
      <c r="A19" s="50">
        <v>3</v>
      </c>
      <c r="B19" s="51">
        <v>91</v>
      </c>
      <c r="C19" s="52" t="s">
        <v>421</v>
      </c>
      <c r="D19" s="53" t="s">
        <v>422</v>
      </c>
      <c r="E19" s="198" t="s">
        <v>423</v>
      </c>
      <c r="F19" s="55" t="s">
        <v>31</v>
      </c>
      <c r="G19" s="55" t="s">
        <v>32</v>
      </c>
      <c r="H19" s="55"/>
      <c r="I19" s="130" t="e">
        <f>IF(ISBLANK(J19),"",TRUNC(0.335*((J19/$I$5)-110)^2))</f>
        <v>#DIV/0!</v>
      </c>
      <c r="J19" s="199">
        <v>6.7546296296296289E-4</v>
      </c>
      <c r="K19" s="133"/>
      <c r="L19" s="135" t="str">
        <f>IF(ISBLANK(J19),"",IF(J19&gt;0.000811805555555556,"",IF(J19&lt;=0.000605324074074074,"TSM",IF(J19&lt;=0.000626736111111111,"SM",IF(J19&lt;=0.000659722222222222,"KSM",IF(J19&lt;=0.000696064814814815,"I A",IF(J19&lt;=0.000742361111111111,"II A",IF(J19&lt;=0.000811805555555556,"III A"))))))))</f>
        <v>I A</v>
      </c>
      <c r="M19" s="55" t="s">
        <v>33</v>
      </c>
      <c r="N19" s="200" t="s">
        <v>424</v>
      </c>
      <c r="O19" s="200"/>
      <c r="P19" s="201"/>
      <c r="Q19" s="202"/>
    </row>
    <row r="20" spans="1:17" s="67" customFormat="1" ht="15" customHeight="1">
      <c r="A20" s="50">
        <v>4</v>
      </c>
      <c r="B20" s="51">
        <v>88</v>
      </c>
      <c r="C20" s="52" t="s">
        <v>429</v>
      </c>
      <c r="D20" s="53" t="s">
        <v>430</v>
      </c>
      <c r="E20" s="198" t="s">
        <v>431</v>
      </c>
      <c r="F20" s="55" t="s">
        <v>291</v>
      </c>
      <c r="G20" s="55" t="s">
        <v>329</v>
      </c>
      <c r="H20" s="55"/>
      <c r="I20" s="130" t="e">
        <f>IF(ISBLANK(J20),"",TRUNC(0.335*((J20/$I$5)-110)^2))</f>
        <v>#DIV/0!</v>
      </c>
      <c r="J20" s="199">
        <v>6.899305555555555E-4</v>
      </c>
      <c r="K20" s="133"/>
      <c r="L20" s="135" t="str">
        <f>IF(ISBLANK(J20),"",IF(J20&gt;0.000811805555555556,"",IF(J20&lt;=0.000605324074074074,"TSM",IF(J20&lt;=0.000626736111111111,"SM",IF(J20&lt;=0.000659722222222222,"KSM",IF(J20&lt;=0.000696064814814815,"I A",IF(J20&lt;=0.000742361111111111,"II A",IF(J20&lt;=0.000811805555555556,"III A"))))))))</f>
        <v>I A</v>
      </c>
      <c r="M20" s="55" t="s">
        <v>340</v>
      </c>
      <c r="N20" s="200" t="s">
        <v>432</v>
      </c>
      <c r="O20" s="200"/>
      <c r="P20" s="201"/>
      <c r="Q20" s="202"/>
    </row>
    <row r="21" spans="1:17" s="67" customFormat="1" ht="15" customHeight="1">
      <c r="A21" s="50">
        <v>5</v>
      </c>
      <c r="B21" s="51"/>
      <c r="C21" s="52"/>
      <c r="D21" s="53"/>
      <c r="E21" s="198"/>
      <c r="F21" s="55"/>
      <c r="G21" s="55"/>
      <c r="H21" s="55"/>
      <c r="I21" s="130"/>
      <c r="J21" s="199"/>
      <c r="K21" s="133"/>
      <c r="L21" s="135"/>
      <c r="M21" s="55"/>
      <c r="N21" s="200"/>
      <c r="O21" s="200"/>
      <c r="P21" s="201"/>
      <c r="Q21" s="202"/>
    </row>
    <row r="22" spans="1:17" s="67" customFormat="1" ht="15" customHeight="1">
      <c r="A22" s="50">
        <v>6</v>
      </c>
      <c r="B22" s="51"/>
      <c r="C22" s="52"/>
      <c r="D22" s="53"/>
      <c r="E22" s="198"/>
      <c r="F22" s="55"/>
      <c r="G22" s="55"/>
      <c r="H22" s="55"/>
      <c r="I22" s="130"/>
      <c r="J22" s="199"/>
      <c r="K22" s="133"/>
      <c r="L22" s="135"/>
      <c r="M22" s="55"/>
      <c r="N22" s="200"/>
      <c r="O22" s="200"/>
      <c r="P22" s="201"/>
      <c r="Q22" s="202"/>
    </row>
  </sheetData>
  <printOptions horizontalCentered="1"/>
  <pageMargins left="0.19685039370078741" right="0.19685039370078741" top="0.39370078740157483" bottom="0.19685039370078741" header="0.39370078740157483" footer="0.39370078740157483"/>
  <pageSetup paperSize="9" orientation="landscape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14"/>
  <sheetViews>
    <sheetView workbookViewId="0">
      <selection activeCell="F21" sqref="F21"/>
    </sheetView>
  </sheetViews>
  <sheetFormatPr defaultColWidth="9.140625" defaultRowHeight="12.75"/>
  <cols>
    <col min="1" max="1" width="4.7109375" style="29" customWidth="1"/>
    <col min="2" max="2" width="4.28515625" style="29" customWidth="1"/>
    <col min="3" max="3" width="11.140625" style="23" customWidth="1"/>
    <col min="4" max="4" width="14.5703125" style="24" customWidth="1"/>
    <col min="5" max="5" width="9.28515625" style="25" customWidth="1"/>
    <col min="6" max="6" width="9.5703125" style="24" customWidth="1"/>
    <col min="7" max="7" width="8.5703125" style="24" customWidth="1"/>
    <col min="8" max="8" width="11.42578125" style="24" customWidth="1"/>
    <col min="9" max="9" width="7.42578125" style="7" hidden="1" customWidth="1"/>
    <col min="10" max="10" width="11.140625" style="27" customWidth="1"/>
    <col min="11" max="11" width="5.85546875" style="27" hidden="1" customWidth="1"/>
    <col min="12" max="12" width="4.42578125" style="7" customWidth="1"/>
    <col min="13" max="13" width="29.140625" style="24" customWidth="1"/>
    <col min="14" max="14" width="5.85546875" style="196" hidden="1" customWidth="1"/>
    <col min="15" max="15" width="5.85546875" style="10" customWidth="1"/>
    <col min="16" max="16" width="2" style="24" customWidth="1"/>
    <col min="17" max="17" width="2.28515625" style="24" customWidth="1"/>
    <col min="18" max="18" width="9.140625" style="24" customWidth="1"/>
    <col min="19" max="16384" width="9.140625" style="24"/>
  </cols>
  <sheetData>
    <row r="1" spans="1:18" s="4" customFormat="1" ht="18.75" customHeight="1">
      <c r="A1" s="1" t="s">
        <v>0</v>
      </c>
      <c r="B1" s="2"/>
      <c r="C1" s="3"/>
      <c r="E1" s="5"/>
      <c r="I1" s="7"/>
      <c r="J1" s="8"/>
      <c r="K1" s="8"/>
      <c r="L1" s="7"/>
      <c r="N1" s="196"/>
      <c r="O1" s="10"/>
    </row>
    <row r="2" spans="1:18" s="14" customFormat="1" ht="22.9" customHeight="1">
      <c r="A2" s="11" t="s">
        <v>1</v>
      </c>
      <c r="B2" s="12"/>
      <c r="C2" s="13"/>
      <c r="E2" s="15"/>
      <c r="I2" s="17"/>
      <c r="J2" s="18"/>
      <c r="K2" s="18"/>
      <c r="L2" s="17"/>
      <c r="M2" s="19"/>
      <c r="N2" s="197"/>
      <c r="O2" s="21"/>
    </row>
    <row r="3" spans="1:18" ht="15" customHeight="1">
      <c r="A3" s="22"/>
      <c r="B3" s="22"/>
      <c r="M3" s="28"/>
    </row>
    <row r="4" spans="1:18" ht="15.75" customHeight="1">
      <c r="C4" s="30" t="s">
        <v>413</v>
      </c>
      <c r="E4" s="31"/>
      <c r="M4" s="32"/>
    </row>
    <row r="5" spans="1:18" ht="3.75" customHeight="1"/>
    <row r="6" spans="1:18" ht="13.5" thickBot="1">
      <c r="B6" s="33"/>
      <c r="C6" s="34"/>
      <c r="D6" s="35"/>
      <c r="E6" s="36" t="s">
        <v>437</v>
      </c>
      <c r="F6" s="37"/>
      <c r="G6" s="177"/>
    </row>
    <row r="7" spans="1:18" s="185" customFormat="1" ht="13.5" thickBot="1">
      <c r="A7" s="178" t="s">
        <v>147</v>
      </c>
      <c r="B7" s="193" t="s">
        <v>5</v>
      </c>
      <c r="C7" s="179" t="s">
        <v>6</v>
      </c>
      <c r="D7" s="180" t="s">
        <v>7</v>
      </c>
      <c r="E7" s="181" t="s">
        <v>8</v>
      </c>
      <c r="F7" s="71" t="s">
        <v>9</v>
      </c>
      <c r="G7" s="71" t="s">
        <v>10</v>
      </c>
      <c r="H7" s="71" t="s">
        <v>11</v>
      </c>
      <c r="I7" s="181" t="s">
        <v>12</v>
      </c>
      <c r="J7" s="70" t="s">
        <v>288</v>
      </c>
      <c r="K7" s="71" t="s">
        <v>15</v>
      </c>
      <c r="L7" s="72" t="s">
        <v>17</v>
      </c>
      <c r="M7" s="73" t="s">
        <v>18</v>
      </c>
      <c r="N7" s="183"/>
      <c r="O7" s="183"/>
      <c r="P7" s="184"/>
      <c r="Q7" s="184"/>
    </row>
    <row r="8" spans="1:18" s="67" customFormat="1" ht="15" customHeight="1">
      <c r="A8" s="50">
        <v>1</v>
      </c>
      <c r="B8" s="51">
        <v>117</v>
      </c>
      <c r="C8" s="52" t="s">
        <v>414</v>
      </c>
      <c r="D8" s="53" t="s">
        <v>415</v>
      </c>
      <c r="E8" s="198" t="s">
        <v>416</v>
      </c>
      <c r="F8" s="55" t="s">
        <v>317</v>
      </c>
      <c r="G8" s="55" t="s">
        <v>318</v>
      </c>
      <c r="H8" s="55"/>
      <c r="I8" s="130"/>
      <c r="J8" s="199">
        <v>6.4467592592592593E-4</v>
      </c>
      <c r="K8" s="133"/>
      <c r="L8" s="135" t="str">
        <f t="shared" ref="L8:L14" si="0">IF(ISBLANK(J8),"",IF(J8&gt;0.000811805555555556,"",IF(J8&lt;=0.000605324074074074,"TSM",IF(J8&lt;=0.000626736111111111,"SM",IF(J8&lt;=0.000659722222222222,"KSM",IF(J8&lt;=0.000696064814814815,"I A",IF(J8&lt;=0.000742361111111111,"II A",IF(J8&lt;=0.000811805555555556,"III A"))))))))</f>
        <v>KSM</v>
      </c>
      <c r="M8" s="55" t="s">
        <v>417</v>
      </c>
      <c r="N8" s="200" t="s">
        <v>418</v>
      </c>
      <c r="O8" s="200"/>
      <c r="P8" s="201"/>
      <c r="Q8" s="202"/>
    </row>
    <row r="9" spans="1:18" ht="15" customHeight="1">
      <c r="A9" s="50">
        <v>2</v>
      </c>
      <c r="B9" s="51">
        <v>94</v>
      </c>
      <c r="C9" s="52" t="s">
        <v>140</v>
      </c>
      <c r="D9" s="53" t="s">
        <v>289</v>
      </c>
      <c r="E9" s="198" t="s">
        <v>290</v>
      </c>
      <c r="F9" s="55" t="s">
        <v>291</v>
      </c>
      <c r="G9" s="55" t="s">
        <v>292</v>
      </c>
      <c r="H9" s="55"/>
      <c r="I9" s="130" t="e">
        <f t="shared" ref="I9:I14" si="1">IF(ISBLANK(J9),"",TRUNC(0.335*((J9/$I$5)-110)^2))</f>
        <v>#DIV/0!</v>
      </c>
      <c r="J9" s="199">
        <v>6.5821759259259262E-4</v>
      </c>
      <c r="K9" s="133"/>
      <c r="L9" s="135" t="str">
        <f t="shared" si="0"/>
        <v>KSM</v>
      </c>
      <c r="M9" s="55" t="s">
        <v>293</v>
      </c>
      <c r="N9" s="200" t="s">
        <v>34</v>
      </c>
      <c r="O9" s="200"/>
      <c r="P9" s="201"/>
      <c r="Q9" s="202"/>
      <c r="R9" s="67"/>
    </row>
    <row r="10" spans="1:18" s="67" customFormat="1" ht="15" customHeight="1">
      <c r="A10" s="50">
        <v>3</v>
      </c>
      <c r="B10" s="51">
        <v>12</v>
      </c>
      <c r="C10" s="52" t="s">
        <v>419</v>
      </c>
      <c r="D10" s="53" t="s">
        <v>321</v>
      </c>
      <c r="E10" s="198" t="s">
        <v>322</v>
      </c>
      <c r="F10" s="55" t="s">
        <v>242</v>
      </c>
      <c r="G10" s="55" t="s">
        <v>243</v>
      </c>
      <c r="H10" s="55" t="s">
        <v>323</v>
      </c>
      <c r="I10" s="130" t="e">
        <f t="shared" si="1"/>
        <v>#DIV/0!</v>
      </c>
      <c r="J10" s="199">
        <v>6.6782407407407404E-4</v>
      </c>
      <c r="K10" s="133"/>
      <c r="L10" s="135" t="str">
        <f t="shared" si="0"/>
        <v>I A</v>
      </c>
      <c r="M10" s="55" t="s">
        <v>324</v>
      </c>
      <c r="N10" s="200" t="s">
        <v>420</v>
      </c>
      <c r="O10" s="200"/>
      <c r="P10" s="201"/>
      <c r="Q10" s="202"/>
    </row>
    <row r="11" spans="1:18" s="67" customFormat="1" ht="15" customHeight="1">
      <c r="A11" s="50">
        <v>4</v>
      </c>
      <c r="B11" s="51">
        <v>91</v>
      </c>
      <c r="C11" s="52" t="s">
        <v>421</v>
      </c>
      <c r="D11" s="53" t="s">
        <v>422</v>
      </c>
      <c r="E11" s="198" t="s">
        <v>423</v>
      </c>
      <c r="F11" s="55" t="s">
        <v>31</v>
      </c>
      <c r="G11" s="55" t="s">
        <v>32</v>
      </c>
      <c r="H11" s="55"/>
      <c r="I11" s="130" t="e">
        <f t="shared" si="1"/>
        <v>#DIV/0!</v>
      </c>
      <c r="J11" s="199">
        <v>6.7546296296296289E-4</v>
      </c>
      <c r="K11" s="133"/>
      <c r="L11" s="135" t="str">
        <f t="shared" si="0"/>
        <v>I A</v>
      </c>
      <c r="M11" s="55" t="s">
        <v>33</v>
      </c>
      <c r="N11" s="200" t="s">
        <v>424</v>
      </c>
      <c r="O11" s="200"/>
      <c r="P11" s="201"/>
      <c r="Q11" s="202"/>
    </row>
    <row r="12" spans="1:18" s="67" customFormat="1" ht="15" customHeight="1">
      <c r="A12" s="50">
        <v>5</v>
      </c>
      <c r="B12" s="51">
        <v>36</v>
      </c>
      <c r="C12" s="52" t="s">
        <v>425</v>
      </c>
      <c r="D12" s="53" t="s">
        <v>426</v>
      </c>
      <c r="E12" s="198" t="s">
        <v>427</v>
      </c>
      <c r="F12" s="55" t="s">
        <v>31</v>
      </c>
      <c r="G12" s="55" t="s">
        <v>32</v>
      </c>
      <c r="H12" s="55"/>
      <c r="I12" s="130" t="e">
        <f t="shared" si="1"/>
        <v>#DIV/0!</v>
      </c>
      <c r="J12" s="199">
        <v>6.8055555555555545E-4</v>
      </c>
      <c r="K12" s="133"/>
      <c r="L12" s="135" t="str">
        <f t="shared" si="0"/>
        <v>I A</v>
      </c>
      <c r="M12" s="55" t="s">
        <v>197</v>
      </c>
      <c r="N12" s="200" t="s">
        <v>428</v>
      </c>
      <c r="O12" s="200"/>
      <c r="P12" s="201"/>
      <c r="Q12" s="202"/>
    </row>
    <row r="13" spans="1:18" s="67" customFormat="1" ht="15" customHeight="1">
      <c r="A13" s="50">
        <v>6</v>
      </c>
      <c r="B13" s="51">
        <v>88</v>
      </c>
      <c r="C13" s="52" t="s">
        <v>429</v>
      </c>
      <c r="D13" s="53" t="s">
        <v>430</v>
      </c>
      <c r="E13" s="198" t="s">
        <v>431</v>
      </c>
      <c r="F13" s="55" t="s">
        <v>291</v>
      </c>
      <c r="G13" s="55" t="s">
        <v>329</v>
      </c>
      <c r="H13" s="55"/>
      <c r="I13" s="130" t="e">
        <f t="shared" si="1"/>
        <v>#DIV/0!</v>
      </c>
      <c r="J13" s="199">
        <v>6.899305555555555E-4</v>
      </c>
      <c r="K13" s="133"/>
      <c r="L13" s="135" t="str">
        <f t="shared" si="0"/>
        <v>I A</v>
      </c>
      <c r="M13" s="55" t="s">
        <v>340</v>
      </c>
      <c r="N13" s="200" t="s">
        <v>432</v>
      </c>
      <c r="O13" s="200"/>
      <c r="P13" s="201"/>
      <c r="Q13" s="202"/>
    </row>
    <row r="14" spans="1:18" s="67" customFormat="1" ht="15" customHeight="1">
      <c r="A14" s="50">
        <v>7</v>
      </c>
      <c r="B14" s="51">
        <v>80</v>
      </c>
      <c r="C14" s="52" t="s">
        <v>433</v>
      </c>
      <c r="D14" s="53" t="s">
        <v>434</v>
      </c>
      <c r="E14" s="198" t="s">
        <v>435</v>
      </c>
      <c r="F14" s="55" t="s">
        <v>372</v>
      </c>
      <c r="G14" s="55" t="s">
        <v>373</v>
      </c>
      <c r="H14" s="55"/>
      <c r="I14" s="130" t="e">
        <f t="shared" si="1"/>
        <v>#DIV/0!</v>
      </c>
      <c r="J14" s="199">
        <v>7.2407407407407403E-4</v>
      </c>
      <c r="K14" s="133"/>
      <c r="L14" s="135" t="str">
        <f t="shared" si="0"/>
        <v>II A</v>
      </c>
      <c r="M14" s="55" t="s">
        <v>374</v>
      </c>
      <c r="N14" s="200" t="s">
        <v>436</v>
      </c>
      <c r="O14" s="200"/>
      <c r="P14" s="201"/>
      <c r="Q14" s="202"/>
    </row>
  </sheetData>
  <printOptions horizontalCentered="1"/>
  <pageMargins left="0.19685039370078741" right="0.19685039370078741" top="0.39370078740157483" bottom="0.19685039370078741" header="0.39370078740157483" footer="0.39370078740157483"/>
  <pageSetup paperSize="9" orientation="landscape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49"/>
  <sheetViews>
    <sheetView topLeftCell="A34" workbookViewId="0">
      <selection activeCell="F53" sqref="F53"/>
    </sheetView>
  </sheetViews>
  <sheetFormatPr defaultColWidth="9.140625" defaultRowHeight="12.75"/>
  <cols>
    <col min="1" max="1" width="4.7109375" style="29" customWidth="1"/>
    <col min="2" max="2" width="4.28515625" style="29" customWidth="1"/>
    <col min="3" max="3" width="12.5703125" style="23" customWidth="1"/>
    <col min="4" max="4" width="14.5703125" style="24" customWidth="1"/>
    <col min="5" max="5" width="9.28515625" style="25" customWidth="1"/>
    <col min="6" max="6" width="13.140625" style="24" customWidth="1"/>
    <col min="7" max="7" width="7.42578125" style="24" customWidth="1"/>
    <col min="8" max="8" width="11.42578125" style="24" customWidth="1"/>
    <col min="9" max="9" width="5.42578125" style="7" hidden="1" customWidth="1"/>
    <col min="10" max="10" width="8.42578125" style="27" customWidth="1"/>
    <col min="11" max="11" width="5.85546875" style="27" customWidth="1"/>
    <col min="12" max="12" width="4.42578125" style="7" customWidth="1"/>
    <col min="13" max="13" width="31.42578125" style="24" customWidth="1"/>
    <col min="14" max="14" width="5.85546875" style="214" hidden="1" customWidth="1"/>
    <col min="15" max="15" width="5.85546875" style="10" customWidth="1"/>
    <col min="16" max="16" width="2" style="24" customWidth="1"/>
    <col min="17" max="17" width="2.28515625" style="24" customWidth="1"/>
    <col min="18" max="18" width="9.140625" style="24" customWidth="1"/>
    <col min="19" max="16384" width="9.140625" style="24"/>
  </cols>
  <sheetData>
    <row r="1" spans="1:17" s="4" customFormat="1" ht="18.75" customHeight="1">
      <c r="A1" s="1" t="s">
        <v>0</v>
      </c>
      <c r="B1" s="2"/>
      <c r="C1" s="3"/>
      <c r="E1" s="5"/>
      <c r="I1" s="7"/>
      <c r="J1" s="8"/>
      <c r="K1" s="8"/>
      <c r="L1" s="7"/>
      <c r="N1" s="214"/>
      <c r="O1" s="10"/>
    </row>
    <row r="2" spans="1:17" s="14" customFormat="1" ht="22.9" customHeight="1">
      <c r="A2" s="11" t="s">
        <v>1</v>
      </c>
      <c r="B2" s="12"/>
      <c r="C2" s="13"/>
      <c r="E2" s="15"/>
      <c r="I2" s="17"/>
      <c r="J2" s="18"/>
      <c r="K2" s="18"/>
      <c r="L2" s="17"/>
      <c r="M2" s="19"/>
      <c r="N2" s="215"/>
      <c r="O2" s="21"/>
    </row>
    <row r="3" spans="1:17" ht="15" customHeight="1">
      <c r="A3" s="22"/>
      <c r="B3" s="22"/>
      <c r="M3" s="28"/>
    </row>
    <row r="4" spans="1:17" ht="15.75" customHeight="1">
      <c r="C4" s="30" t="s">
        <v>476</v>
      </c>
      <c r="E4" s="31"/>
      <c r="M4" s="32"/>
    </row>
    <row r="5" spans="1:17" ht="3.75" customHeight="1"/>
    <row r="6" spans="1:17" ht="13.5" thickBot="1">
      <c r="B6" s="33"/>
      <c r="C6" s="34"/>
      <c r="D6" s="35">
        <v>1</v>
      </c>
      <c r="E6" s="36" t="s">
        <v>3</v>
      </c>
      <c r="F6" s="37">
        <v>5</v>
      </c>
      <c r="G6" s="177"/>
    </row>
    <row r="7" spans="1:17" s="185" customFormat="1" ht="13.5" thickBot="1">
      <c r="A7" s="178" t="s">
        <v>4</v>
      </c>
      <c r="B7" s="193" t="s">
        <v>5</v>
      </c>
      <c r="C7" s="179" t="s">
        <v>6</v>
      </c>
      <c r="D7" s="180" t="s">
        <v>7</v>
      </c>
      <c r="E7" s="181" t="s">
        <v>8</v>
      </c>
      <c r="F7" s="71" t="s">
        <v>9</v>
      </c>
      <c r="G7" s="71" t="s">
        <v>10</v>
      </c>
      <c r="H7" s="71" t="s">
        <v>11</v>
      </c>
      <c r="I7" s="181" t="s">
        <v>12</v>
      </c>
      <c r="J7" s="70" t="s">
        <v>288</v>
      </c>
      <c r="K7" s="71" t="s">
        <v>15</v>
      </c>
      <c r="L7" s="72" t="s">
        <v>17</v>
      </c>
      <c r="M7" s="73" t="s">
        <v>18</v>
      </c>
      <c r="N7" s="216"/>
      <c r="O7" s="183"/>
      <c r="P7" s="184"/>
      <c r="Q7" s="184"/>
    </row>
    <row r="8" spans="1:17" ht="15" customHeight="1">
      <c r="A8" s="99">
        <v>1</v>
      </c>
      <c r="B8" s="186"/>
      <c r="C8" s="187"/>
      <c r="D8" s="188"/>
      <c r="E8" s="221"/>
      <c r="F8" s="64"/>
      <c r="G8" s="64"/>
      <c r="H8" s="64"/>
      <c r="I8" s="217" t="str">
        <f t="shared" ref="I8:I13" si="0">IF(ISBLANK(J8),"",TRUNC(1.021*(J8-79)^2))</f>
        <v/>
      </c>
      <c r="J8" s="218"/>
      <c r="K8" s="219"/>
      <c r="L8" s="63" t="str">
        <f t="shared" ref="L8:L13" si="1">IF(ISBLANK(J8),"",IF(J8&gt;60,"",IF(J8&lt;=45.95,"TSM",IF(J8&lt;=47.5,"SM",IF(J8&lt;=49.2,"KSM",IF(J8&lt;=51.7,"I A",IF(J8&lt;=55.5,"II A",IF(J8&lt;=60,"III A"))))))))</f>
        <v/>
      </c>
      <c r="M8" s="64"/>
      <c r="N8" s="222"/>
      <c r="O8" s="223"/>
      <c r="P8" s="224"/>
      <c r="Q8" s="225"/>
    </row>
    <row r="9" spans="1:17" s="67" customFormat="1" ht="15" customHeight="1">
      <c r="A9" s="50" t="s">
        <v>27</v>
      </c>
      <c r="B9" s="51">
        <v>62</v>
      </c>
      <c r="C9" s="52" t="s">
        <v>564</v>
      </c>
      <c r="D9" s="53" t="s">
        <v>565</v>
      </c>
      <c r="E9" s="198" t="s">
        <v>566</v>
      </c>
      <c r="F9" s="55" t="s">
        <v>382</v>
      </c>
      <c r="G9" s="55" t="s">
        <v>383</v>
      </c>
      <c r="H9" s="55" t="s">
        <v>384</v>
      </c>
      <c r="I9" s="217">
        <f t="shared" si="0"/>
        <v>568</v>
      </c>
      <c r="J9" s="218">
        <v>55.4</v>
      </c>
      <c r="K9" s="219"/>
      <c r="L9" s="63" t="str">
        <f t="shared" si="1"/>
        <v>II A</v>
      </c>
      <c r="M9" s="55" t="s">
        <v>396</v>
      </c>
      <c r="N9" s="220" t="s">
        <v>567</v>
      </c>
      <c r="O9" s="200"/>
      <c r="P9" s="201"/>
      <c r="Q9" s="202"/>
    </row>
    <row r="10" spans="1:17" s="67" customFormat="1" ht="15" customHeight="1">
      <c r="A10" s="50">
        <v>3</v>
      </c>
      <c r="B10" s="51">
        <v>34</v>
      </c>
      <c r="C10" s="52" t="s">
        <v>199</v>
      </c>
      <c r="D10" s="53" t="s">
        <v>561</v>
      </c>
      <c r="E10" s="198" t="s">
        <v>562</v>
      </c>
      <c r="F10" s="55" t="s">
        <v>31</v>
      </c>
      <c r="G10" s="55" t="s">
        <v>32</v>
      </c>
      <c r="H10" s="55" t="s">
        <v>206</v>
      </c>
      <c r="I10" s="217">
        <f t="shared" si="0"/>
        <v>585</v>
      </c>
      <c r="J10" s="218">
        <v>55.06</v>
      </c>
      <c r="K10" s="219"/>
      <c r="L10" s="63" t="str">
        <f t="shared" si="1"/>
        <v>II A</v>
      </c>
      <c r="M10" s="55" t="s">
        <v>207</v>
      </c>
      <c r="N10" s="220" t="s">
        <v>563</v>
      </c>
      <c r="O10" s="200"/>
      <c r="P10" s="201"/>
      <c r="Q10" s="202"/>
    </row>
    <row r="11" spans="1:17" s="67" customFormat="1" ht="15" customHeight="1">
      <c r="A11" s="50" t="s">
        <v>41</v>
      </c>
      <c r="B11" s="51">
        <v>76</v>
      </c>
      <c r="C11" s="52" t="s">
        <v>129</v>
      </c>
      <c r="D11" s="53" t="s">
        <v>553</v>
      </c>
      <c r="E11" s="198" t="s">
        <v>554</v>
      </c>
      <c r="F11" s="55" t="s">
        <v>23</v>
      </c>
      <c r="G11" s="55" t="s">
        <v>73</v>
      </c>
      <c r="H11" s="55"/>
      <c r="I11" s="217">
        <f t="shared" si="0"/>
        <v>671</v>
      </c>
      <c r="J11" s="218">
        <v>53.35</v>
      </c>
      <c r="K11" s="219"/>
      <c r="L11" s="63" t="str">
        <f t="shared" si="1"/>
        <v>II A</v>
      </c>
      <c r="M11" s="55" t="s">
        <v>546</v>
      </c>
      <c r="N11" s="220" t="s">
        <v>555</v>
      </c>
      <c r="O11" s="200"/>
      <c r="P11" s="201"/>
      <c r="Q11" s="202"/>
    </row>
    <row r="12" spans="1:17" s="67" customFormat="1" ht="15" customHeight="1">
      <c r="A12" s="50" t="s">
        <v>47</v>
      </c>
      <c r="B12" s="51">
        <v>32</v>
      </c>
      <c r="C12" s="52" t="s">
        <v>568</v>
      </c>
      <c r="D12" s="53" t="s">
        <v>569</v>
      </c>
      <c r="E12" s="198" t="s">
        <v>570</v>
      </c>
      <c r="F12" s="55" t="s">
        <v>31</v>
      </c>
      <c r="G12" s="55"/>
      <c r="H12" s="55"/>
      <c r="I12" s="217" t="e">
        <f t="shared" si="0"/>
        <v>#VALUE!</v>
      </c>
      <c r="J12" s="218" t="s">
        <v>44</v>
      </c>
      <c r="K12" s="219"/>
      <c r="L12" s="63" t="str">
        <f t="shared" si="1"/>
        <v/>
      </c>
      <c r="M12" s="55" t="s">
        <v>528</v>
      </c>
      <c r="N12" s="220" t="s">
        <v>34</v>
      </c>
      <c r="O12" s="200"/>
      <c r="P12" s="201"/>
      <c r="Q12" s="202"/>
    </row>
    <row r="13" spans="1:17" s="67" customFormat="1" ht="15" customHeight="1">
      <c r="A13" s="50" t="s">
        <v>51</v>
      </c>
      <c r="B13" s="51">
        <v>89</v>
      </c>
      <c r="C13" s="52" t="s">
        <v>180</v>
      </c>
      <c r="D13" s="53" t="s">
        <v>518</v>
      </c>
      <c r="E13" s="198" t="s">
        <v>519</v>
      </c>
      <c r="F13" s="55" t="s">
        <v>291</v>
      </c>
      <c r="G13" s="55" t="s">
        <v>329</v>
      </c>
      <c r="H13" s="55" t="s">
        <v>115</v>
      </c>
      <c r="I13" s="217">
        <f t="shared" si="0"/>
        <v>762</v>
      </c>
      <c r="J13" s="218">
        <v>51.68</v>
      </c>
      <c r="K13" s="219"/>
      <c r="L13" s="63" t="str">
        <f t="shared" si="1"/>
        <v>I A</v>
      </c>
      <c r="M13" s="55" t="s">
        <v>520</v>
      </c>
      <c r="N13" s="220" t="s">
        <v>34</v>
      </c>
      <c r="O13" s="200"/>
      <c r="P13" s="201"/>
      <c r="Q13" s="202"/>
    </row>
    <row r="14" spans="1:17" ht="3.75" customHeight="1"/>
    <row r="15" spans="1:17" ht="13.5" thickBot="1">
      <c r="B15" s="33"/>
      <c r="C15" s="34"/>
      <c r="D15" s="35">
        <v>2</v>
      </c>
      <c r="E15" s="36" t="s">
        <v>3</v>
      </c>
      <c r="F15" s="37">
        <v>5</v>
      </c>
      <c r="G15" s="177"/>
    </row>
    <row r="16" spans="1:17" s="185" customFormat="1" ht="13.5" thickBot="1">
      <c r="A16" s="178" t="s">
        <v>4</v>
      </c>
      <c r="B16" s="193" t="s">
        <v>5</v>
      </c>
      <c r="C16" s="179" t="s">
        <v>6</v>
      </c>
      <c r="D16" s="180" t="s">
        <v>7</v>
      </c>
      <c r="E16" s="181" t="s">
        <v>8</v>
      </c>
      <c r="F16" s="71" t="s">
        <v>9</v>
      </c>
      <c r="G16" s="71" t="s">
        <v>10</v>
      </c>
      <c r="H16" s="71" t="s">
        <v>11</v>
      </c>
      <c r="I16" s="181" t="s">
        <v>12</v>
      </c>
      <c r="J16" s="70" t="s">
        <v>288</v>
      </c>
      <c r="K16" s="71" t="s">
        <v>15</v>
      </c>
      <c r="L16" s="72" t="s">
        <v>17</v>
      </c>
      <c r="M16" s="73" t="s">
        <v>18</v>
      </c>
      <c r="N16" s="216"/>
      <c r="O16" s="183"/>
      <c r="P16" s="184"/>
      <c r="Q16" s="184"/>
    </row>
    <row r="17" spans="1:17" s="67" customFormat="1" ht="15" customHeight="1">
      <c r="A17" s="99">
        <v>1</v>
      </c>
      <c r="B17" s="51"/>
      <c r="C17" s="52"/>
      <c r="D17" s="53"/>
      <c r="E17" s="198"/>
      <c r="F17" s="55"/>
      <c r="G17" s="55"/>
      <c r="H17" s="55"/>
      <c r="I17" s="217" t="str">
        <f t="shared" ref="I17:I22" si="2">IF(ISBLANK(J17),"",TRUNC(1.021*(J17-79)^2))</f>
        <v/>
      </c>
      <c r="J17" s="218"/>
      <c r="K17" s="219"/>
      <c r="L17" s="63" t="str">
        <f t="shared" ref="L17:L22" si="3">IF(ISBLANK(J17),"",IF(J17&gt;60,"",IF(J17&lt;=45.95,"TSM",IF(J17&lt;=47.5,"SM",IF(J17&lt;=49.2,"KSM",IF(J17&lt;=51.7,"I A",IF(J17&lt;=55.5,"II A",IF(J17&lt;=60,"III A"))))))))</f>
        <v/>
      </c>
      <c r="M17" s="55"/>
      <c r="N17" s="220"/>
      <c r="O17" s="200"/>
      <c r="P17" s="201"/>
      <c r="Q17" s="202"/>
    </row>
    <row r="18" spans="1:17" s="67" customFormat="1" ht="15" customHeight="1">
      <c r="A18" s="50" t="s">
        <v>27</v>
      </c>
      <c r="B18" s="51">
        <v>75</v>
      </c>
      <c r="C18" s="52" t="s">
        <v>543</v>
      </c>
      <c r="D18" s="53" t="s">
        <v>544</v>
      </c>
      <c r="E18" s="198" t="s">
        <v>545</v>
      </c>
      <c r="F18" s="55" t="s">
        <v>23</v>
      </c>
      <c r="G18" s="55" t="s">
        <v>73</v>
      </c>
      <c r="H18" s="55"/>
      <c r="I18" s="217">
        <f t="shared" si="2"/>
        <v>679</v>
      </c>
      <c r="J18" s="218">
        <v>53.21</v>
      </c>
      <c r="K18" s="219"/>
      <c r="L18" s="63" t="str">
        <f t="shared" si="3"/>
        <v>II A</v>
      </c>
      <c r="M18" s="55" t="s">
        <v>546</v>
      </c>
      <c r="N18" s="220" t="s">
        <v>547</v>
      </c>
      <c r="O18" s="200"/>
      <c r="P18" s="201"/>
      <c r="Q18" s="202"/>
    </row>
    <row r="19" spans="1:17" s="67" customFormat="1" ht="15" customHeight="1">
      <c r="A19" s="50">
        <v>3</v>
      </c>
      <c r="B19" s="51">
        <v>90</v>
      </c>
      <c r="C19" s="52" t="s">
        <v>102</v>
      </c>
      <c r="D19" s="53" t="s">
        <v>558</v>
      </c>
      <c r="E19" s="198" t="s">
        <v>559</v>
      </c>
      <c r="F19" s="55" t="s">
        <v>291</v>
      </c>
      <c r="G19" s="55" t="s">
        <v>292</v>
      </c>
      <c r="H19" s="55" t="s">
        <v>115</v>
      </c>
      <c r="I19" s="217">
        <f t="shared" si="2"/>
        <v>640</v>
      </c>
      <c r="J19" s="218">
        <v>53.95</v>
      </c>
      <c r="K19" s="219"/>
      <c r="L19" s="63" t="str">
        <f t="shared" si="3"/>
        <v>II A</v>
      </c>
      <c r="M19" s="55" t="s">
        <v>340</v>
      </c>
      <c r="N19" s="220" t="s">
        <v>560</v>
      </c>
      <c r="O19" s="200"/>
      <c r="P19" s="201"/>
      <c r="Q19" s="202"/>
    </row>
    <row r="20" spans="1:17" s="67" customFormat="1" ht="15" customHeight="1">
      <c r="A20" s="50" t="s">
        <v>41</v>
      </c>
      <c r="B20" s="51">
        <v>45</v>
      </c>
      <c r="C20" s="52" t="s">
        <v>180</v>
      </c>
      <c r="D20" s="53" t="s">
        <v>530</v>
      </c>
      <c r="E20" s="198" t="s">
        <v>531</v>
      </c>
      <c r="F20" s="55" t="s">
        <v>61</v>
      </c>
      <c r="G20" s="55" t="s">
        <v>62</v>
      </c>
      <c r="H20" s="55"/>
      <c r="I20" s="217">
        <f t="shared" si="2"/>
        <v>736</v>
      </c>
      <c r="J20" s="218">
        <v>52.14</v>
      </c>
      <c r="K20" s="219"/>
      <c r="L20" s="63" t="str">
        <f t="shared" si="3"/>
        <v>II A</v>
      </c>
      <c r="M20" s="55" t="s">
        <v>63</v>
      </c>
      <c r="N20" s="220" t="s">
        <v>532</v>
      </c>
      <c r="O20" s="200"/>
      <c r="P20" s="201"/>
      <c r="Q20" s="202"/>
    </row>
    <row r="21" spans="1:17" s="67" customFormat="1" ht="15" customHeight="1">
      <c r="A21" s="50" t="s">
        <v>47</v>
      </c>
      <c r="B21" s="51">
        <v>120</v>
      </c>
      <c r="C21" s="52" t="s">
        <v>548</v>
      </c>
      <c r="D21" s="53" t="s">
        <v>549</v>
      </c>
      <c r="E21" s="198" t="s">
        <v>550</v>
      </c>
      <c r="F21" s="55" t="s">
        <v>23</v>
      </c>
      <c r="G21" s="55" t="s">
        <v>73</v>
      </c>
      <c r="H21" s="55"/>
      <c r="I21" s="217">
        <f t="shared" si="2"/>
        <v>677</v>
      </c>
      <c r="J21" s="218">
        <v>53.24</v>
      </c>
      <c r="K21" s="219"/>
      <c r="L21" s="63" t="str">
        <f t="shared" si="3"/>
        <v>II A</v>
      </c>
      <c r="M21" s="55" t="s">
        <v>551</v>
      </c>
      <c r="N21" s="220" t="s">
        <v>552</v>
      </c>
      <c r="O21" s="200"/>
      <c r="P21" s="201"/>
      <c r="Q21" s="202"/>
    </row>
    <row r="22" spans="1:17" s="67" customFormat="1" ht="15" customHeight="1">
      <c r="A22" s="50" t="s">
        <v>51</v>
      </c>
      <c r="B22" s="51">
        <v>69</v>
      </c>
      <c r="C22" s="52" t="s">
        <v>533</v>
      </c>
      <c r="D22" s="53" t="s">
        <v>534</v>
      </c>
      <c r="E22" s="198" t="s">
        <v>535</v>
      </c>
      <c r="F22" s="55" t="s">
        <v>536</v>
      </c>
      <c r="G22" s="55" t="s">
        <v>32</v>
      </c>
      <c r="H22" s="55" t="s">
        <v>115</v>
      </c>
      <c r="I22" s="217">
        <f t="shared" si="2"/>
        <v>691</v>
      </c>
      <c r="J22" s="218">
        <v>52.97</v>
      </c>
      <c r="K22" s="219"/>
      <c r="L22" s="63" t="str">
        <f t="shared" si="3"/>
        <v>II A</v>
      </c>
      <c r="M22" s="55" t="s">
        <v>537</v>
      </c>
      <c r="N22" s="220" t="s">
        <v>538</v>
      </c>
      <c r="O22" s="200"/>
      <c r="P22" s="201"/>
      <c r="Q22" s="202"/>
    </row>
    <row r="23" spans="1:17" ht="3.75" customHeight="1"/>
    <row r="24" spans="1:17" ht="13.5" thickBot="1">
      <c r="B24" s="33"/>
      <c r="C24" s="34"/>
      <c r="D24" s="35">
        <v>3</v>
      </c>
      <c r="E24" s="36" t="s">
        <v>3</v>
      </c>
      <c r="F24" s="37">
        <v>5</v>
      </c>
      <c r="G24" s="177"/>
    </row>
    <row r="25" spans="1:17" s="185" customFormat="1" ht="13.5" thickBot="1">
      <c r="A25" s="178" t="s">
        <v>4</v>
      </c>
      <c r="B25" s="193" t="s">
        <v>5</v>
      </c>
      <c r="C25" s="179" t="s">
        <v>6</v>
      </c>
      <c r="D25" s="180" t="s">
        <v>7</v>
      </c>
      <c r="E25" s="181" t="s">
        <v>8</v>
      </c>
      <c r="F25" s="71" t="s">
        <v>9</v>
      </c>
      <c r="G25" s="71" t="s">
        <v>10</v>
      </c>
      <c r="H25" s="71" t="s">
        <v>11</v>
      </c>
      <c r="I25" s="181" t="s">
        <v>12</v>
      </c>
      <c r="J25" s="70" t="s">
        <v>288</v>
      </c>
      <c r="K25" s="71" t="s">
        <v>15</v>
      </c>
      <c r="L25" s="72" t="s">
        <v>17</v>
      </c>
      <c r="M25" s="73" t="s">
        <v>18</v>
      </c>
      <c r="N25" s="216"/>
      <c r="O25" s="183"/>
      <c r="P25" s="184"/>
      <c r="Q25" s="184"/>
    </row>
    <row r="26" spans="1:17" s="67" customFormat="1" ht="15" customHeight="1">
      <c r="A26" s="99">
        <v>1</v>
      </c>
      <c r="B26" s="51"/>
      <c r="C26" s="52"/>
      <c r="D26" s="53"/>
      <c r="E26" s="198"/>
      <c r="F26" s="55"/>
      <c r="G26" s="55"/>
      <c r="H26" s="55"/>
      <c r="I26" s="217" t="str">
        <f t="shared" ref="I26:I31" si="4">IF(ISBLANK(J26),"",TRUNC(1.021*(J26-79)^2))</f>
        <v/>
      </c>
      <c r="J26" s="218"/>
      <c r="K26" s="219"/>
      <c r="L26" s="63" t="str">
        <f t="shared" ref="L26:L31" si="5">IF(ISBLANK(J26),"",IF(J26&gt;60,"",IF(J26&lt;=45.95,"TSM",IF(J26&lt;=47.5,"SM",IF(J26&lt;=49.2,"KSM",IF(J26&lt;=51.7,"I A",IF(J26&lt;=55.5,"II A",IF(J26&lt;=60,"III A"))))))))</f>
        <v/>
      </c>
      <c r="M26" s="55"/>
      <c r="N26" s="220"/>
      <c r="O26" s="200"/>
      <c r="P26" s="201"/>
      <c r="Q26" s="202"/>
    </row>
    <row r="27" spans="1:17" s="67" customFormat="1" ht="15" customHeight="1">
      <c r="A27" s="50" t="s">
        <v>27</v>
      </c>
      <c r="B27" s="51">
        <v>23</v>
      </c>
      <c r="C27" s="52" t="s">
        <v>539</v>
      </c>
      <c r="D27" s="53" t="s">
        <v>540</v>
      </c>
      <c r="E27" s="198" t="s">
        <v>541</v>
      </c>
      <c r="F27" s="55" t="s">
        <v>31</v>
      </c>
      <c r="G27" s="55" t="s">
        <v>32</v>
      </c>
      <c r="H27" s="55"/>
      <c r="I27" s="217">
        <f t="shared" si="4"/>
        <v>690</v>
      </c>
      <c r="J27" s="218">
        <v>52.99</v>
      </c>
      <c r="K27" s="219"/>
      <c r="L27" s="63" t="str">
        <f t="shared" si="5"/>
        <v>II A</v>
      </c>
      <c r="M27" s="55" t="s">
        <v>97</v>
      </c>
      <c r="N27" s="220" t="s">
        <v>542</v>
      </c>
      <c r="O27" s="200"/>
      <c r="P27" s="201"/>
      <c r="Q27" s="202"/>
    </row>
    <row r="28" spans="1:17" s="67" customFormat="1" ht="15" customHeight="1">
      <c r="A28" s="50">
        <v>3</v>
      </c>
      <c r="B28" s="51">
        <v>48</v>
      </c>
      <c r="C28" s="52" t="s">
        <v>452</v>
      </c>
      <c r="D28" s="53" t="s">
        <v>515</v>
      </c>
      <c r="E28" s="198" t="s">
        <v>516</v>
      </c>
      <c r="F28" s="55" t="s">
        <v>61</v>
      </c>
      <c r="G28" s="55" t="s">
        <v>62</v>
      </c>
      <c r="H28" s="55"/>
      <c r="I28" s="217">
        <f t="shared" si="4"/>
        <v>769</v>
      </c>
      <c r="J28" s="218">
        <v>51.55</v>
      </c>
      <c r="K28" s="219"/>
      <c r="L28" s="63" t="str">
        <f t="shared" si="5"/>
        <v>I A</v>
      </c>
      <c r="M28" s="55" t="s">
        <v>63</v>
      </c>
      <c r="N28" s="220" t="s">
        <v>517</v>
      </c>
      <c r="O28" s="200"/>
      <c r="P28" s="201"/>
      <c r="Q28" s="202"/>
    </row>
    <row r="29" spans="1:17" s="67" customFormat="1" ht="15" customHeight="1">
      <c r="A29" s="50" t="s">
        <v>41</v>
      </c>
      <c r="B29" s="51">
        <v>111</v>
      </c>
      <c r="C29" s="52" t="s">
        <v>521</v>
      </c>
      <c r="D29" s="53" t="s">
        <v>522</v>
      </c>
      <c r="E29" s="198" t="s">
        <v>523</v>
      </c>
      <c r="F29" s="55" t="s">
        <v>161</v>
      </c>
      <c r="G29" s="55"/>
      <c r="H29" s="55"/>
      <c r="I29" s="217">
        <f t="shared" si="4"/>
        <v>758</v>
      </c>
      <c r="J29" s="218">
        <v>51.74</v>
      </c>
      <c r="K29" s="219"/>
      <c r="L29" s="63" t="str">
        <f t="shared" si="5"/>
        <v>II A</v>
      </c>
      <c r="M29" s="55" t="s">
        <v>378</v>
      </c>
      <c r="N29" s="220" t="s">
        <v>524</v>
      </c>
      <c r="O29" s="200"/>
      <c r="P29" s="201"/>
      <c r="Q29" s="202"/>
    </row>
    <row r="30" spans="1:17" s="67" customFormat="1" ht="15" customHeight="1">
      <c r="A30" s="50" t="s">
        <v>47</v>
      </c>
      <c r="B30" s="51">
        <v>31</v>
      </c>
      <c r="C30" s="52" t="s">
        <v>525</v>
      </c>
      <c r="D30" s="53" t="s">
        <v>526</v>
      </c>
      <c r="E30" s="198" t="s">
        <v>527</v>
      </c>
      <c r="F30" s="55" t="s">
        <v>31</v>
      </c>
      <c r="G30" s="55"/>
      <c r="H30" s="55"/>
      <c r="I30" s="217">
        <f t="shared" si="4"/>
        <v>747</v>
      </c>
      <c r="J30" s="218">
        <v>51.94</v>
      </c>
      <c r="K30" s="219"/>
      <c r="L30" s="63" t="str">
        <f t="shared" si="5"/>
        <v>II A</v>
      </c>
      <c r="M30" s="55" t="s">
        <v>528</v>
      </c>
      <c r="N30" s="220" t="s">
        <v>529</v>
      </c>
      <c r="O30" s="200"/>
      <c r="P30" s="201"/>
      <c r="Q30" s="202"/>
    </row>
    <row r="31" spans="1:17" s="67" customFormat="1" ht="15" customHeight="1">
      <c r="A31" s="50" t="s">
        <v>51</v>
      </c>
      <c r="B31" s="51">
        <v>1</v>
      </c>
      <c r="C31" s="52" t="s">
        <v>556</v>
      </c>
      <c r="D31" s="53" t="s">
        <v>408</v>
      </c>
      <c r="E31" s="198" t="s">
        <v>409</v>
      </c>
      <c r="F31" s="55" t="s">
        <v>410</v>
      </c>
      <c r="G31" s="55" t="s">
        <v>411</v>
      </c>
      <c r="H31" s="55"/>
      <c r="I31" s="217">
        <f t="shared" si="4"/>
        <v>663</v>
      </c>
      <c r="J31" s="218">
        <v>53.51</v>
      </c>
      <c r="K31" s="219"/>
      <c r="L31" s="63" t="str">
        <f t="shared" si="5"/>
        <v>II A</v>
      </c>
      <c r="M31" s="55" t="s">
        <v>412</v>
      </c>
      <c r="N31" s="220" t="s">
        <v>557</v>
      </c>
      <c r="O31" s="200"/>
      <c r="P31" s="201"/>
      <c r="Q31" s="202"/>
    </row>
    <row r="32" spans="1:17" ht="3.75" customHeight="1"/>
    <row r="33" spans="1:17" ht="13.5" thickBot="1">
      <c r="B33" s="33"/>
      <c r="C33" s="34"/>
      <c r="D33" s="35">
        <v>4</v>
      </c>
      <c r="E33" s="36" t="s">
        <v>3</v>
      </c>
      <c r="F33" s="37">
        <v>5</v>
      </c>
      <c r="G33" s="177"/>
    </row>
    <row r="34" spans="1:17" s="185" customFormat="1" ht="13.5" thickBot="1">
      <c r="A34" s="178" t="s">
        <v>4</v>
      </c>
      <c r="B34" s="193" t="s">
        <v>5</v>
      </c>
      <c r="C34" s="179" t="s">
        <v>6</v>
      </c>
      <c r="D34" s="180" t="s">
        <v>7</v>
      </c>
      <c r="E34" s="181" t="s">
        <v>8</v>
      </c>
      <c r="F34" s="71" t="s">
        <v>9</v>
      </c>
      <c r="G34" s="71" t="s">
        <v>10</v>
      </c>
      <c r="H34" s="71" t="s">
        <v>11</v>
      </c>
      <c r="I34" s="181" t="s">
        <v>12</v>
      </c>
      <c r="J34" s="70" t="s">
        <v>288</v>
      </c>
      <c r="K34" s="71" t="s">
        <v>15</v>
      </c>
      <c r="L34" s="72" t="s">
        <v>17</v>
      </c>
      <c r="M34" s="73" t="s">
        <v>18</v>
      </c>
      <c r="N34" s="216"/>
      <c r="O34" s="183"/>
      <c r="P34" s="184"/>
      <c r="Q34" s="184"/>
    </row>
    <row r="35" spans="1:17" ht="15" customHeight="1">
      <c r="A35" s="99">
        <v>1</v>
      </c>
      <c r="B35" s="186">
        <v>2</v>
      </c>
      <c r="C35" s="187" t="s">
        <v>221</v>
      </c>
      <c r="D35" s="188" t="s">
        <v>408</v>
      </c>
      <c r="E35" s="189" t="s">
        <v>409</v>
      </c>
      <c r="F35" s="64" t="s">
        <v>410</v>
      </c>
      <c r="G35" s="64" t="s">
        <v>411</v>
      </c>
      <c r="H35" s="64"/>
      <c r="I35" s="190" t="e">
        <f>IF(ISBLANK(J35),"",TRUNC(0.04066*((J35/#REF!)-385)^2))</f>
        <v>#REF!</v>
      </c>
      <c r="J35" s="218">
        <v>53.98</v>
      </c>
      <c r="K35" s="219"/>
      <c r="L35" s="63" t="str">
        <f t="shared" ref="L35:L40" si="6">IF(ISBLANK(J35),"",IF(J35&gt;60,"",IF(J35&lt;=45.95,"TSM",IF(J35&lt;=47.5,"SM",IF(J35&lt;=49.2,"KSM",IF(J35&lt;=51.7,"I A",IF(J35&lt;=55.5,"II A",IF(J35&lt;=60,"III A"))))))))</f>
        <v>II A</v>
      </c>
      <c r="M35" s="64" t="s">
        <v>412</v>
      </c>
      <c r="N35" s="174"/>
      <c r="O35" s="24"/>
    </row>
    <row r="36" spans="1:17" s="67" customFormat="1" ht="15" customHeight="1">
      <c r="A36" s="50">
        <v>2</v>
      </c>
      <c r="B36" s="51">
        <v>16</v>
      </c>
      <c r="C36" s="52" t="s">
        <v>508</v>
      </c>
      <c r="D36" s="53" t="s">
        <v>509</v>
      </c>
      <c r="E36" s="198" t="s">
        <v>510</v>
      </c>
      <c r="F36" s="55" t="s">
        <v>31</v>
      </c>
      <c r="G36" s="55" t="s">
        <v>32</v>
      </c>
      <c r="H36" s="55"/>
      <c r="I36" s="217">
        <f>IF(ISBLANK(J36),"",TRUNC(1.021*(J36-79)^2))</f>
        <v>805</v>
      </c>
      <c r="J36" s="218">
        <v>50.91</v>
      </c>
      <c r="K36" s="219"/>
      <c r="L36" s="63" t="str">
        <f t="shared" si="6"/>
        <v>I A</v>
      </c>
      <c r="M36" s="55" t="s">
        <v>193</v>
      </c>
      <c r="N36" s="220" t="s">
        <v>511</v>
      </c>
      <c r="O36" s="200"/>
      <c r="P36" s="201"/>
      <c r="Q36" s="202"/>
    </row>
    <row r="37" spans="1:17" s="67" customFormat="1" ht="15" customHeight="1">
      <c r="A37" s="50">
        <v>3</v>
      </c>
      <c r="B37" s="51">
        <v>8</v>
      </c>
      <c r="C37" s="52" t="s">
        <v>498</v>
      </c>
      <c r="D37" s="53" t="s">
        <v>499</v>
      </c>
      <c r="E37" s="198" t="s">
        <v>500</v>
      </c>
      <c r="F37" s="55" t="s">
        <v>317</v>
      </c>
      <c r="G37" s="55"/>
      <c r="H37" s="55" t="s">
        <v>43</v>
      </c>
      <c r="I37" s="217">
        <f>IF(ISBLANK(J37),"",TRUNC(1.021*(J37-79)^2))</f>
        <v>867</v>
      </c>
      <c r="J37" s="218">
        <v>49.85</v>
      </c>
      <c r="K37" s="219"/>
      <c r="L37" s="63" t="str">
        <f t="shared" si="6"/>
        <v>I A</v>
      </c>
      <c r="M37" s="55" t="s">
        <v>501</v>
      </c>
      <c r="N37" s="220" t="s">
        <v>502</v>
      </c>
      <c r="O37" s="200"/>
      <c r="P37" s="201"/>
      <c r="Q37" s="202"/>
    </row>
    <row r="38" spans="1:17" s="67" customFormat="1" ht="15" customHeight="1">
      <c r="A38" s="50" t="s">
        <v>41</v>
      </c>
      <c r="B38" s="51">
        <v>61</v>
      </c>
      <c r="C38" s="52" t="s">
        <v>503</v>
      </c>
      <c r="D38" s="53" t="s">
        <v>504</v>
      </c>
      <c r="E38" s="198" t="s">
        <v>505</v>
      </c>
      <c r="F38" s="55" t="s">
        <v>382</v>
      </c>
      <c r="G38" s="55" t="s">
        <v>383</v>
      </c>
      <c r="H38" s="55"/>
      <c r="I38" s="217">
        <f>IF(ISBLANK(J38),"",TRUNC(1.021*(J38-79)^2))</f>
        <v>842</v>
      </c>
      <c r="J38" s="218">
        <v>50.28</v>
      </c>
      <c r="K38" s="219"/>
      <c r="L38" s="63" t="str">
        <f t="shared" si="6"/>
        <v>I A</v>
      </c>
      <c r="M38" s="55" t="s">
        <v>506</v>
      </c>
      <c r="N38" s="220" t="s">
        <v>507</v>
      </c>
      <c r="O38" s="200"/>
      <c r="P38" s="201"/>
      <c r="Q38" s="202"/>
    </row>
    <row r="39" spans="1:17" s="67" customFormat="1" ht="15" customHeight="1">
      <c r="A39" s="50" t="s">
        <v>47</v>
      </c>
      <c r="B39" s="51">
        <v>46</v>
      </c>
      <c r="C39" s="52" t="s">
        <v>221</v>
      </c>
      <c r="D39" s="53" t="s">
        <v>512</v>
      </c>
      <c r="E39" s="198" t="s">
        <v>513</v>
      </c>
      <c r="F39" s="55" t="s">
        <v>61</v>
      </c>
      <c r="G39" s="55" t="s">
        <v>62</v>
      </c>
      <c r="H39" s="55"/>
      <c r="I39" s="217">
        <f>IF(ISBLANK(J39),"",TRUNC(1.021*(J39-79)^2))</f>
        <v>799</v>
      </c>
      <c r="J39" s="218">
        <v>51.01</v>
      </c>
      <c r="K39" s="219"/>
      <c r="L39" s="63" t="str">
        <f t="shared" si="6"/>
        <v>I A</v>
      </c>
      <c r="M39" s="55" t="s">
        <v>63</v>
      </c>
      <c r="N39" s="220" t="s">
        <v>514</v>
      </c>
      <c r="O39" s="200"/>
      <c r="P39" s="201"/>
      <c r="Q39" s="202"/>
    </row>
    <row r="40" spans="1:17" s="67" customFormat="1" ht="15" customHeight="1">
      <c r="A40" s="50">
        <v>6</v>
      </c>
      <c r="B40" s="51">
        <v>15</v>
      </c>
      <c r="C40" s="52" t="s">
        <v>571</v>
      </c>
      <c r="D40" s="53" t="s">
        <v>572</v>
      </c>
      <c r="E40" s="198" t="s">
        <v>573</v>
      </c>
      <c r="F40" s="55" t="s">
        <v>31</v>
      </c>
      <c r="G40" s="55" t="s">
        <v>32</v>
      </c>
      <c r="H40" s="55"/>
      <c r="I40" s="217" t="e">
        <f>IF(ISBLANK(J40),"",TRUNC(1.021*(J40-79)^2))</f>
        <v>#VALUE!</v>
      </c>
      <c r="J40" s="218" t="s">
        <v>44</v>
      </c>
      <c r="K40" s="219"/>
      <c r="L40" s="63" t="str">
        <f t="shared" si="6"/>
        <v/>
      </c>
      <c r="M40" s="55" t="s">
        <v>97</v>
      </c>
      <c r="N40" s="220" t="s">
        <v>574</v>
      </c>
      <c r="O40" s="200"/>
      <c r="P40" s="201"/>
      <c r="Q40" s="202"/>
    </row>
    <row r="41" spans="1:17" ht="3.75" customHeight="1"/>
    <row r="42" spans="1:17" ht="13.5" thickBot="1">
      <c r="B42" s="33"/>
      <c r="C42" s="34"/>
      <c r="D42" s="35">
        <v>5</v>
      </c>
      <c r="E42" s="36" t="s">
        <v>3</v>
      </c>
      <c r="F42" s="37">
        <v>5</v>
      </c>
      <c r="G42" s="177"/>
    </row>
    <row r="43" spans="1:17" s="185" customFormat="1" ht="13.5" thickBot="1">
      <c r="A43" s="178" t="s">
        <v>4</v>
      </c>
      <c r="B43" s="193" t="s">
        <v>5</v>
      </c>
      <c r="C43" s="179" t="s">
        <v>6</v>
      </c>
      <c r="D43" s="180" t="s">
        <v>7</v>
      </c>
      <c r="E43" s="181" t="s">
        <v>8</v>
      </c>
      <c r="F43" s="71" t="s">
        <v>9</v>
      </c>
      <c r="G43" s="71" t="s">
        <v>10</v>
      </c>
      <c r="H43" s="71" t="s">
        <v>11</v>
      </c>
      <c r="I43" s="181" t="s">
        <v>12</v>
      </c>
      <c r="J43" s="70" t="s">
        <v>288</v>
      </c>
      <c r="K43" s="71" t="s">
        <v>15</v>
      </c>
      <c r="L43" s="72" t="s">
        <v>17</v>
      </c>
      <c r="M43" s="73" t="s">
        <v>18</v>
      </c>
      <c r="N43" s="216"/>
      <c r="O43" s="183"/>
      <c r="P43" s="184"/>
      <c r="Q43" s="184"/>
    </row>
    <row r="44" spans="1:17" s="67" customFormat="1" ht="15" customHeight="1">
      <c r="A44" s="99">
        <v>1</v>
      </c>
      <c r="B44" s="51"/>
      <c r="C44" s="52"/>
      <c r="D44" s="53"/>
      <c r="E44" s="198"/>
      <c r="F44" s="55"/>
      <c r="G44" s="55"/>
      <c r="H44" s="55"/>
      <c r="I44" s="217" t="str">
        <f t="shared" ref="I44:I49" si="7">IF(ISBLANK(J44),"",TRUNC(1.021*(J44-79)^2))</f>
        <v/>
      </c>
      <c r="J44" s="218"/>
      <c r="K44" s="219"/>
      <c r="L44" s="63" t="str">
        <f t="shared" ref="L44:L49" si="8">IF(ISBLANK(J44),"",IF(J44&gt;60,"",IF(J44&lt;=45.95,"TSM",IF(J44&lt;=47.5,"SM",IF(J44&lt;=49.2,"KSM",IF(J44&lt;=51.7,"I A",IF(J44&lt;=55.5,"II A",IF(J44&lt;=60,"III A"))))))))</f>
        <v/>
      </c>
      <c r="M44" s="55"/>
      <c r="N44" s="220"/>
      <c r="O44" s="200"/>
      <c r="P44" s="201"/>
      <c r="Q44" s="202"/>
    </row>
    <row r="45" spans="1:17" s="67" customFormat="1" ht="15" customHeight="1">
      <c r="A45" s="50" t="s">
        <v>27</v>
      </c>
      <c r="B45" s="51">
        <v>71</v>
      </c>
      <c r="C45" s="52" t="s">
        <v>484</v>
      </c>
      <c r="D45" s="53" t="s">
        <v>485</v>
      </c>
      <c r="E45" s="198" t="s">
        <v>486</v>
      </c>
      <c r="F45" s="55" t="s">
        <v>161</v>
      </c>
      <c r="G45" s="55"/>
      <c r="H45" s="55"/>
      <c r="I45" s="217">
        <f t="shared" si="7"/>
        <v>954</v>
      </c>
      <c r="J45" s="218">
        <v>48.43</v>
      </c>
      <c r="K45" s="219"/>
      <c r="L45" s="63" t="str">
        <f t="shared" si="8"/>
        <v>KSM</v>
      </c>
      <c r="M45" s="55"/>
      <c r="N45" s="220" t="s">
        <v>487</v>
      </c>
      <c r="O45" s="200"/>
      <c r="P45" s="201"/>
      <c r="Q45" s="202"/>
    </row>
    <row r="46" spans="1:17" s="67" customFormat="1" ht="15" customHeight="1">
      <c r="A46" s="50">
        <v>3</v>
      </c>
      <c r="B46" s="51">
        <v>11</v>
      </c>
      <c r="C46" s="52" t="s">
        <v>477</v>
      </c>
      <c r="D46" s="53" t="s">
        <v>478</v>
      </c>
      <c r="E46" s="198" t="s">
        <v>479</v>
      </c>
      <c r="F46" s="55" t="s">
        <v>161</v>
      </c>
      <c r="G46" s="55"/>
      <c r="H46" s="55" t="s">
        <v>115</v>
      </c>
      <c r="I46" s="217">
        <f t="shared" si="7"/>
        <v>1059</v>
      </c>
      <c r="J46" s="218">
        <v>46.79</v>
      </c>
      <c r="K46" s="219"/>
      <c r="L46" s="63" t="str">
        <f t="shared" si="8"/>
        <v>SM</v>
      </c>
      <c r="M46" s="55"/>
      <c r="N46" s="220" t="s">
        <v>480</v>
      </c>
      <c r="O46" s="200"/>
      <c r="P46" s="201"/>
      <c r="Q46" s="202"/>
    </row>
    <row r="47" spans="1:17" s="67" customFormat="1" ht="15" customHeight="1">
      <c r="A47" s="50" t="s">
        <v>41</v>
      </c>
      <c r="B47" s="51">
        <v>51</v>
      </c>
      <c r="C47" s="52" t="s">
        <v>221</v>
      </c>
      <c r="D47" s="53" t="s">
        <v>481</v>
      </c>
      <c r="E47" s="198" t="s">
        <v>482</v>
      </c>
      <c r="F47" s="55" t="s">
        <v>23</v>
      </c>
      <c r="G47" s="55" t="s">
        <v>73</v>
      </c>
      <c r="H47" s="55" t="s">
        <v>43</v>
      </c>
      <c r="I47" s="217">
        <f t="shared" si="7"/>
        <v>1010</v>
      </c>
      <c r="J47" s="218">
        <v>47.54</v>
      </c>
      <c r="K47" s="219"/>
      <c r="L47" s="63" t="str">
        <f t="shared" si="8"/>
        <v>KSM</v>
      </c>
      <c r="M47" s="55" t="s">
        <v>254</v>
      </c>
      <c r="N47" s="220" t="s">
        <v>483</v>
      </c>
      <c r="O47" s="200"/>
      <c r="P47" s="201"/>
      <c r="Q47" s="202"/>
    </row>
    <row r="48" spans="1:17" s="67" customFormat="1" ht="15" customHeight="1">
      <c r="A48" s="50" t="s">
        <v>47</v>
      </c>
      <c r="B48" s="51">
        <v>20</v>
      </c>
      <c r="C48" s="52" t="s">
        <v>488</v>
      </c>
      <c r="D48" s="53" t="s">
        <v>489</v>
      </c>
      <c r="E48" s="198" t="s">
        <v>490</v>
      </c>
      <c r="F48" s="55" t="s">
        <v>31</v>
      </c>
      <c r="G48" s="55"/>
      <c r="H48" s="55"/>
      <c r="I48" s="217">
        <f t="shared" si="7"/>
        <v>927</v>
      </c>
      <c r="J48" s="218">
        <v>48.86</v>
      </c>
      <c r="K48" s="219"/>
      <c r="L48" s="63" t="str">
        <f t="shared" si="8"/>
        <v>KSM</v>
      </c>
      <c r="M48" s="55" t="s">
        <v>97</v>
      </c>
      <c r="N48" s="220" t="s">
        <v>491</v>
      </c>
      <c r="O48" s="200"/>
      <c r="P48" s="201"/>
      <c r="Q48" s="202"/>
    </row>
    <row r="49" spans="1:17" s="67" customFormat="1" ht="15" customHeight="1">
      <c r="A49" s="50" t="s">
        <v>51</v>
      </c>
      <c r="B49" s="51">
        <v>29</v>
      </c>
      <c r="C49" s="52" t="s">
        <v>492</v>
      </c>
      <c r="D49" s="53" t="s">
        <v>493</v>
      </c>
      <c r="E49" s="198" t="s">
        <v>494</v>
      </c>
      <c r="F49" s="55" t="s">
        <v>23</v>
      </c>
      <c r="G49" s="55" t="s">
        <v>73</v>
      </c>
      <c r="H49" s="55" t="s">
        <v>495</v>
      </c>
      <c r="I49" s="217">
        <f t="shared" si="7"/>
        <v>904</v>
      </c>
      <c r="J49" s="218">
        <v>49.23</v>
      </c>
      <c r="K49" s="219"/>
      <c r="L49" s="63" t="str">
        <f t="shared" si="8"/>
        <v>I A</v>
      </c>
      <c r="M49" s="55" t="s">
        <v>496</v>
      </c>
      <c r="N49" s="220" t="s">
        <v>497</v>
      </c>
      <c r="O49" s="200"/>
      <c r="P49" s="201"/>
      <c r="Q49" s="202"/>
    </row>
  </sheetData>
  <printOptions horizontalCentered="1"/>
  <pageMargins left="0.19685039370078741" right="0.19685039370078741" top="0.39370078740157483" bottom="0.19685039370078741" header="0.39370078740157483" footer="0.39370078740157483"/>
  <pageSetup paperSize="9" orientation="landscape" horizontalDpi="180" verticalDpi="18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33"/>
  <sheetViews>
    <sheetView workbookViewId="0">
      <selection activeCell="F19" sqref="F19"/>
    </sheetView>
  </sheetViews>
  <sheetFormatPr defaultColWidth="9.140625" defaultRowHeight="12.75"/>
  <cols>
    <col min="1" max="1" width="4.7109375" style="29" customWidth="1"/>
    <col min="2" max="2" width="4.28515625" style="29" customWidth="1"/>
    <col min="3" max="3" width="12.5703125" style="23" customWidth="1"/>
    <col min="4" max="4" width="14.5703125" style="24" customWidth="1"/>
    <col min="5" max="5" width="9.28515625" style="25" customWidth="1"/>
    <col min="6" max="6" width="13.140625" style="24" customWidth="1"/>
    <col min="7" max="7" width="7.42578125" style="24" customWidth="1"/>
    <col min="8" max="8" width="11.42578125" style="24" customWidth="1"/>
    <col min="9" max="9" width="5.42578125" style="7" hidden="1" customWidth="1"/>
    <col min="10" max="10" width="8.42578125" style="27" customWidth="1"/>
    <col min="11" max="11" width="5.85546875" style="27" hidden="1" customWidth="1"/>
    <col min="12" max="12" width="4.42578125" style="7" customWidth="1"/>
    <col min="13" max="13" width="31.42578125" style="24" customWidth="1"/>
    <col min="14" max="14" width="5.85546875" style="214" hidden="1" customWidth="1"/>
    <col min="15" max="15" width="5.85546875" style="10" customWidth="1"/>
    <col min="16" max="16" width="2" style="24" customWidth="1"/>
    <col min="17" max="17" width="2.28515625" style="24" customWidth="1"/>
    <col min="18" max="18" width="9.140625" style="24" customWidth="1"/>
    <col min="19" max="16384" width="9.140625" style="24"/>
  </cols>
  <sheetData>
    <row r="1" spans="1:17" s="4" customFormat="1" ht="18.75" customHeight="1">
      <c r="A1" s="1" t="s">
        <v>0</v>
      </c>
      <c r="B1" s="2"/>
      <c r="C1" s="3"/>
      <c r="E1" s="5"/>
      <c r="I1" s="7"/>
      <c r="J1" s="8"/>
      <c r="K1" s="8"/>
      <c r="L1" s="7"/>
      <c r="N1" s="214"/>
      <c r="O1" s="10"/>
    </row>
    <row r="2" spans="1:17" s="14" customFormat="1" ht="22.9" customHeight="1">
      <c r="A2" s="11" t="s">
        <v>1</v>
      </c>
      <c r="B2" s="12"/>
      <c r="C2" s="13"/>
      <c r="E2" s="15"/>
      <c r="I2" s="17"/>
      <c r="J2" s="18"/>
      <c r="K2" s="18"/>
      <c r="L2" s="17"/>
      <c r="M2" s="19"/>
      <c r="N2" s="215"/>
      <c r="O2" s="21"/>
    </row>
    <row r="3" spans="1:17" ht="15" customHeight="1">
      <c r="A3" s="22"/>
      <c r="B3" s="22"/>
      <c r="M3" s="28"/>
    </row>
    <row r="4" spans="1:17" ht="15.75" customHeight="1">
      <c r="C4" s="30" t="s">
        <v>476</v>
      </c>
      <c r="E4" s="31"/>
      <c r="M4" s="32"/>
    </row>
    <row r="5" spans="1:17" ht="3.75" customHeight="1"/>
    <row r="6" spans="1:17" ht="13.5" thickBot="1">
      <c r="B6" s="33"/>
      <c r="C6" s="34"/>
      <c r="D6" s="35"/>
      <c r="E6" s="36" t="s">
        <v>437</v>
      </c>
      <c r="F6" s="37"/>
      <c r="G6" s="177"/>
    </row>
    <row r="7" spans="1:17" s="185" customFormat="1" ht="13.5" thickBot="1">
      <c r="A7" s="178" t="s">
        <v>147</v>
      </c>
      <c r="B7" s="193" t="s">
        <v>5</v>
      </c>
      <c r="C7" s="179" t="s">
        <v>6</v>
      </c>
      <c r="D7" s="180" t="s">
        <v>7</v>
      </c>
      <c r="E7" s="181" t="s">
        <v>8</v>
      </c>
      <c r="F7" s="71" t="s">
        <v>9</v>
      </c>
      <c r="G7" s="71" t="s">
        <v>10</v>
      </c>
      <c r="H7" s="71" t="s">
        <v>11</v>
      </c>
      <c r="I7" s="181" t="s">
        <v>12</v>
      </c>
      <c r="J7" s="70" t="s">
        <v>288</v>
      </c>
      <c r="K7" s="71" t="s">
        <v>15</v>
      </c>
      <c r="L7" s="72" t="s">
        <v>17</v>
      </c>
      <c r="M7" s="73" t="s">
        <v>18</v>
      </c>
      <c r="N7" s="216"/>
      <c r="O7" s="183"/>
      <c r="P7" s="184"/>
      <c r="Q7" s="184"/>
    </row>
    <row r="8" spans="1:17" s="67" customFormat="1" ht="15" customHeight="1">
      <c r="A8" s="50">
        <v>1</v>
      </c>
      <c r="B8" s="51">
        <v>11</v>
      </c>
      <c r="C8" s="52" t="s">
        <v>477</v>
      </c>
      <c r="D8" s="53" t="s">
        <v>478</v>
      </c>
      <c r="E8" s="198" t="s">
        <v>479</v>
      </c>
      <c r="F8" s="55" t="s">
        <v>161</v>
      </c>
      <c r="G8" s="55"/>
      <c r="H8" s="55" t="s">
        <v>115</v>
      </c>
      <c r="I8" s="217">
        <f t="shared" ref="I8:I28" si="0">IF(ISBLANK(J8),"",TRUNC(1.021*(J8-79)^2))</f>
        <v>1059</v>
      </c>
      <c r="J8" s="218">
        <v>46.79</v>
      </c>
      <c r="K8" s="219"/>
      <c r="L8" s="63" t="str">
        <f t="shared" ref="L8:L33" si="1">IF(ISBLANK(J8),"",IF(J8&gt;60,"",IF(J8&lt;=45.95,"TSM",IF(J8&lt;=47.5,"SM",IF(J8&lt;=49.2,"KSM",IF(J8&lt;=51.7,"I A",IF(J8&lt;=55.5,"II A",IF(J8&lt;=60,"III A"))))))))</f>
        <v>SM</v>
      </c>
      <c r="M8" s="55"/>
      <c r="N8" s="220" t="s">
        <v>480</v>
      </c>
      <c r="O8" s="200"/>
      <c r="P8" s="201"/>
      <c r="Q8" s="202"/>
    </row>
    <row r="9" spans="1:17" s="67" customFormat="1" ht="15" customHeight="1">
      <c r="A9" s="50">
        <v>2</v>
      </c>
      <c r="B9" s="51">
        <v>51</v>
      </c>
      <c r="C9" s="52" t="s">
        <v>221</v>
      </c>
      <c r="D9" s="53" t="s">
        <v>481</v>
      </c>
      <c r="E9" s="198" t="s">
        <v>482</v>
      </c>
      <c r="F9" s="55" t="s">
        <v>23</v>
      </c>
      <c r="G9" s="55" t="s">
        <v>73</v>
      </c>
      <c r="H9" s="55" t="s">
        <v>43</v>
      </c>
      <c r="I9" s="217">
        <f t="shared" si="0"/>
        <v>1010</v>
      </c>
      <c r="J9" s="218">
        <v>47.54</v>
      </c>
      <c r="K9" s="219"/>
      <c r="L9" s="63" t="str">
        <f t="shared" si="1"/>
        <v>KSM</v>
      </c>
      <c r="M9" s="55" t="s">
        <v>254</v>
      </c>
      <c r="N9" s="220" t="s">
        <v>483</v>
      </c>
      <c r="O9" s="200"/>
      <c r="P9" s="201"/>
      <c r="Q9" s="202"/>
    </row>
    <row r="10" spans="1:17" s="67" customFormat="1" ht="15" customHeight="1">
      <c r="A10" s="50">
        <v>3</v>
      </c>
      <c r="B10" s="51">
        <v>71</v>
      </c>
      <c r="C10" s="52" t="s">
        <v>484</v>
      </c>
      <c r="D10" s="53" t="s">
        <v>485</v>
      </c>
      <c r="E10" s="198" t="s">
        <v>486</v>
      </c>
      <c r="F10" s="55" t="s">
        <v>161</v>
      </c>
      <c r="G10" s="55"/>
      <c r="H10" s="55"/>
      <c r="I10" s="217">
        <f t="shared" si="0"/>
        <v>954</v>
      </c>
      <c r="J10" s="218">
        <v>48.43</v>
      </c>
      <c r="K10" s="219"/>
      <c r="L10" s="63" t="str">
        <f t="shared" si="1"/>
        <v>KSM</v>
      </c>
      <c r="M10" s="55"/>
      <c r="N10" s="220" t="s">
        <v>487</v>
      </c>
      <c r="O10" s="200"/>
      <c r="P10" s="201"/>
      <c r="Q10" s="202"/>
    </row>
    <row r="11" spans="1:17" s="67" customFormat="1" ht="15" customHeight="1">
      <c r="A11" s="50">
        <v>4</v>
      </c>
      <c r="B11" s="51">
        <v>20</v>
      </c>
      <c r="C11" s="52" t="s">
        <v>488</v>
      </c>
      <c r="D11" s="53" t="s">
        <v>489</v>
      </c>
      <c r="E11" s="198" t="s">
        <v>490</v>
      </c>
      <c r="F11" s="55" t="s">
        <v>31</v>
      </c>
      <c r="G11" s="55"/>
      <c r="H11" s="55"/>
      <c r="I11" s="217">
        <f t="shared" si="0"/>
        <v>927</v>
      </c>
      <c r="J11" s="218">
        <v>48.86</v>
      </c>
      <c r="K11" s="219"/>
      <c r="L11" s="63" t="str">
        <f t="shared" si="1"/>
        <v>KSM</v>
      </c>
      <c r="M11" s="55" t="s">
        <v>97</v>
      </c>
      <c r="N11" s="220" t="s">
        <v>491</v>
      </c>
      <c r="O11" s="200"/>
      <c r="P11" s="201"/>
      <c r="Q11" s="202"/>
    </row>
    <row r="12" spans="1:17" s="67" customFormat="1" ht="15" customHeight="1">
      <c r="A12" s="50">
        <v>5</v>
      </c>
      <c r="B12" s="51">
        <v>29</v>
      </c>
      <c r="C12" s="52" t="s">
        <v>492</v>
      </c>
      <c r="D12" s="53" t="s">
        <v>493</v>
      </c>
      <c r="E12" s="198" t="s">
        <v>494</v>
      </c>
      <c r="F12" s="55" t="s">
        <v>23</v>
      </c>
      <c r="G12" s="55" t="s">
        <v>73</v>
      </c>
      <c r="H12" s="55" t="s">
        <v>495</v>
      </c>
      <c r="I12" s="217">
        <f t="shared" si="0"/>
        <v>904</v>
      </c>
      <c r="J12" s="218">
        <v>49.23</v>
      </c>
      <c r="K12" s="219"/>
      <c r="L12" s="63" t="str">
        <f t="shared" si="1"/>
        <v>I A</v>
      </c>
      <c r="M12" s="55" t="s">
        <v>496</v>
      </c>
      <c r="N12" s="220" t="s">
        <v>497</v>
      </c>
      <c r="O12" s="200"/>
      <c r="P12" s="201"/>
      <c r="Q12" s="202"/>
    </row>
    <row r="13" spans="1:17" s="67" customFormat="1" ht="15" customHeight="1">
      <c r="A13" s="50">
        <v>6</v>
      </c>
      <c r="B13" s="51">
        <v>8</v>
      </c>
      <c r="C13" s="52" t="s">
        <v>498</v>
      </c>
      <c r="D13" s="53" t="s">
        <v>499</v>
      </c>
      <c r="E13" s="198" t="s">
        <v>500</v>
      </c>
      <c r="F13" s="55" t="s">
        <v>317</v>
      </c>
      <c r="G13" s="55"/>
      <c r="H13" s="55" t="s">
        <v>43</v>
      </c>
      <c r="I13" s="217">
        <f t="shared" si="0"/>
        <v>867</v>
      </c>
      <c r="J13" s="218">
        <v>49.85</v>
      </c>
      <c r="K13" s="219"/>
      <c r="L13" s="63" t="str">
        <f t="shared" si="1"/>
        <v>I A</v>
      </c>
      <c r="M13" s="55" t="s">
        <v>501</v>
      </c>
      <c r="N13" s="220" t="s">
        <v>502</v>
      </c>
      <c r="O13" s="200"/>
      <c r="P13" s="201"/>
      <c r="Q13" s="202"/>
    </row>
    <row r="14" spans="1:17" s="67" customFormat="1" ht="15" customHeight="1">
      <c r="A14" s="50">
        <v>7</v>
      </c>
      <c r="B14" s="51">
        <v>61</v>
      </c>
      <c r="C14" s="52" t="s">
        <v>503</v>
      </c>
      <c r="D14" s="53" t="s">
        <v>504</v>
      </c>
      <c r="E14" s="198" t="s">
        <v>505</v>
      </c>
      <c r="F14" s="55" t="s">
        <v>382</v>
      </c>
      <c r="G14" s="55" t="s">
        <v>383</v>
      </c>
      <c r="H14" s="55"/>
      <c r="I14" s="217">
        <f t="shared" si="0"/>
        <v>842</v>
      </c>
      <c r="J14" s="218">
        <v>50.28</v>
      </c>
      <c r="K14" s="219"/>
      <c r="L14" s="63" t="str">
        <f t="shared" si="1"/>
        <v>I A</v>
      </c>
      <c r="M14" s="55" t="s">
        <v>506</v>
      </c>
      <c r="N14" s="220" t="s">
        <v>507</v>
      </c>
      <c r="O14" s="200"/>
      <c r="P14" s="201"/>
      <c r="Q14" s="202"/>
    </row>
    <row r="15" spans="1:17" s="67" customFormat="1" ht="15" customHeight="1">
      <c r="A15" s="50">
        <v>8</v>
      </c>
      <c r="B15" s="51">
        <v>16</v>
      </c>
      <c r="C15" s="52" t="s">
        <v>508</v>
      </c>
      <c r="D15" s="53" t="s">
        <v>509</v>
      </c>
      <c r="E15" s="198" t="s">
        <v>510</v>
      </c>
      <c r="F15" s="55" t="s">
        <v>31</v>
      </c>
      <c r="G15" s="55" t="s">
        <v>32</v>
      </c>
      <c r="H15" s="55"/>
      <c r="I15" s="217">
        <f t="shared" si="0"/>
        <v>805</v>
      </c>
      <c r="J15" s="218">
        <v>50.91</v>
      </c>
      <c r="K15" s="219"/>
      <c r="L15" s="63" t="str">
        <f t="shared" si="1"/>
        <v>I A</v>
      </c>
      <c r="M15" s="55" t="s">
        <v>193</v>
      </c>
      <c r="N15" s="220" t="s">
        <v>511</v>
      </c>
      <c r="O15" s="200"/>
      <c r="P15" s="201"/>
      <c r="Q15" s="202"/>
    </row>
    <row r="16" spans="1:17" s="67" customFormat="1" ht="15" customHeight="1">
      <c r="A16" s="50">
        <v>9</v>
      </c>
      <c r="B16" s="51">
        <v>46</v>
      </c>
      <c r="C16" s="52" t="s">
        <v>221</v>
      </c>
      <c r="D16" s="53" t="s">
        <v>512</v>
      </c>
      <c r="E16" s="198" t="s">
        <v>513</v>
      </c>
      <c r="F16" s="55" t="s">
        <v>61</v>
      </c>
      <c r="G16" s="55" t="s">
        <v>62</v>
      </c>
      <c r="H16" s="55"/>
      <c r="I16" s="217">
        <f t="shared" si="0"/>
        <v>799</v>
      </c>
      <c r="J16" s="218">
        <v>51.01</v>
      </c>
      <c r="K16" s="219"/>
      <c r="L16" s="63" t="str">
        <f t="shared" si="1"/>
        <v>I A</v>
      </c>
      <c r="M16" s="55" t="s">
        <v>63</v>
      </c>
      <c r="N16" s="220" t="s">
        <v>514</v>
      </c>
      <c r="O16" s="200"/>
      <c r="P16" s="201"/>
      <c r="Q16" s="202"/>
    </row>
    <row r="17" spans="1:17" s="67" customFormat="1" ht="15" customHeight="1">
      <c r="A17" s="50">
        <v>10</v>
      </c>
      <c r="B17" s="51">
        <v>48</v>
      </c>
      <c r="C17" s="52" t="s">
        <v>452</v>
      </c>
      <c r="D17" s="53" t="s">
        <v>515</v>
      </c>
      <c r="E17" s="198" t="s">
        <v>516</v>
      </c>
      <c r="F17" s="55" t="s">
        <v>61</v>
      </c>
      <c r="G17" s="55" t="s">
        <v>62</v>
      </c>
      <c r="H17" s="55"/>
      <c r="I17" s="217">
        <f t="shared" si="0"/>
        <v>769</v>
      </c>
      <c r="J17" s="218">
        <v>51.55</v>
      </c>
      <c r="K17" s="219"/>
      <c r="L17" s="63" t="str">
        <f t="shared" si="1"/>
        <v>I A</v>
      </c>
      <c r="M17" s="55" t="s">
        <v>63</v>
      </c>
      <c r="N17" s="220" t="s">
        <v>517</v>
      </c>
      <c r="O17" s="200"/>
      <c r="P17" s="201"/>
      <c r="Q17" s="202"/>
    </row>
    <row r="18" spans="1:17" s="67" customFormat="1" ht="15" customHeight="1">
      <c r="A18" s="50">
        <v>11</v>
      </c>
      <c r="B18" s="51">
        <v>89</v>
      </c>
      <c r="C18" s="52" t="s">
        <v>180</v>
      </c>
      <c r="D18" s="53" t="s">
        <v>518</v>
      </c>
      <c r="E18" s="198" t="s">
        <v>519</v>
      </c>
      <c r="F18" s="55" t="s">
        <v>291</v>
      </c>
      <c r="G18" s="55" t="s">
        <v>329</v>
      </c>
      <c r="H18" s="55" t="s">
        <v>115</v>
      </c>
      <c r="I18" s="217">
        <f t="shared" si="0"/>
        <v>762</v>
      </c>
      <c r="J18" s="218">
        <v>51.68</v>
      </c>
      <c r="K18" s="219"/>
      <c r="L18" s="63" t="str">
        <f t="shared" si="1"/>
        <v>I A</v>
      </c>
      <c r="M18" s="55" t="s">
        <v>520</v>
      </c>
      <c r="N18" s="220" t="s">
        <v>34</v>
      </c>
      <c r="O18" s="200"/>
      <c r="P18" s="201"/>
      <c r="Q18" s="202"/>
    </row>
    <row r="19" spans="1:17" s="67" customFormat="1" ht="15" customHeight="1">
      <c r="A19" s="50">
        <v>12</v>
      </c>
      <c r="B19" s="51">
        <v>111</v>
      </c>
      <c r="C19" s="52" t="s">
        <v>521</v>
      </c>
      <c r="D19" s="53" t="s">
        <v>522</v>
      </c>
      <c r="E19" s="198" t="s">
        <v>523</v>
      </c>
      <c r="F19" s="55" t="s">
        <v>161</v>
      </c>
      <c r="G19" s="55"/>
      <c r="H19" s="55"/>
      <c r="I19" s="217">
        <f t="shared" si="0"/>
        <v>758</v>
      </c>
      <c r="J19" s="218">
        <v>51.74</v>
      </c>
      <c r="K19" s="219"/>
      <c r="L19" s="63" t="str">
        <f t="shared" si="1"/>
        <v>II A</v>
      </c>
      <c r="M19" s="55" t="s">
        <v>378</v>
      </c>
      <c r="N19" s="220" t="s">
        <v>524</v>
      </c>
      <c r="O19" s="200"/>
      <c r="P19" s="201"/>
      <c r="Q19" s="202"/>
    </row>
    <row r="20" spans="1:17" s="67" customFormat="1" ht="15" customHeight="1">
      <c r="A20" s="50">
        <v>13</v>
      </c>
      <c r="B20" s="51">
        <v>31</v>
      </c>
      <c r="C20" s="52" t="s">
        <v>525</v>
      </c>
      <c r="D20" s="53" t="s">
        <v>526</v>
      </c>
      <c r="E20" s="198" t="s">
        <v>527</v>
      </c>
      <c r="F20" s="55" t="s">
        <v>31</v>
      </c>
      <c r="G20" s="55"/>
      <c r="H20" s="55"/>
      <c r="I20" s="217">
        <f t="shared" si="0"/>
        <v>747</v>
      </c>
      <c r="J20" s="218">
        <v>51.94</v>
      </c>
      <c r="K20" s="219"/>
      <c r="L20" s="63" t="str">
        <f t="shared" si="1"/>
        <v>II A</v>
      </c>
      <c r="M20" s="55" t="s">
        <v>528</v>
      </c>
      <c r="N20" s="220" t="s">
        <v>529</v>
      </c>
      <c r="O20" s="200"/>
      <c r="P20" s="201"/>
      <c r="Q20" s="202"/>
    </row>
    <row r="21" spans="1:17" s="67" customFormat="1" ht="15" customHeight="1">
      <c r="A21" s="50">
        <v>14</v>
      </c>
      <c r="B21" s="51">
        <v>45</v>
      </c>
      <c r="C21" s="52" t="s">
        <v>180</v>
      </c>
      <c r="D21" s="53" t="s">
        <v>530</v>
      </c>
      <c r="E21" s="198" t="s">
        <v>531</v>
      </c>
      <c r="F21" s="55" t="s">
        <v>61</v>
      </c>
      <c r="G21" s="55" t="s">
        <v>62</v>
      </c>
      <c r="H21" s="55"/>
      <c r="I21" s="217">
        <f t="shared" si="0"/>
        <v>736</v>
      </c>
      <c r="J21" s="218">
        <v>52.14</v>
      </c>
      <c r="K21" s="219"/>
      <c r="L21" s="63" t="str">
        <f t="shared" si="1"/>
        <v>II A</v>
      </c>
      <c r="M21" s="55" t="s">
        <v>63</v>
      </c>
      <c r="N21" s="220" t="s">
        <v>532</v>
      </c>
      <c r="O21" s="200"/>
      <c r="P21" s="201"/>
      <c r="Q21" s="202"/>
    </row>
    <row r="22" spans="1:17" s="67" customFormat="1" ht="15" customHeight="1">
      <c r="A22" s="50">
        <v>15</v>
      </c>
      <c r="B22" s="51">
        <v>69</v>
      </c>
      <c r="C22" s="52" t="s">
        <v>533</v>
      </c>
      <c r="D22" s="53" t="s">
        <v>534</v>
      </c>
      <c r="E22" s="198" t="s">
        <v>535</v>
      </c>
      <c r="F22" s="55" t="s">
        <v>536</v>
      </c>
      <c r="G22" s="55" t="s">
        <v>32</v>
      </c>
      <c r="H22" s="55" t="s">
        <v>115</v>
      </c>
      <c r="I22" s="217">
        <f t="shared" si="0"/>
        <v>691</v>
      </c>
      <c r="J22" s="218">
        <v>52.97</v>
      </c>
      <c r="K22" s="219"/>
      <c r="L22" s="63" t="str">
        <f t="shared" si="1"/>
        <v>II A</v>
      </c>
      <c r="M22" s="55" t="s">
        <v>537</v>
      </c>
      <c r="N22" s="220" t="s">
        <v>538</v>
      </c>
      <c r="O22" s="200"/>
      <c r="P22" s="201"/>
      <c r="Q22" s="202"/>
    </row>
    <row r="23" spans="1:17" ht="15" customHeight="1">
      <c r="A23" s="50">
        <v>16</v>
      </c>
      <c r="B23" s="51">
        <v>23</v>
      </c>
      <c r="C23" s="52" t="s">
        <v>539</v>
      </c>
      <c r="D23" s="53" t="s">
        <v>540</v>
      </c>
      <c r="E23" s="198" t="s">
        <v>541</v>
      </c>
      <c r="F23" s="55" t="s">
        <v>31</v>
      </c>
      <c r="G23" s="55" t="s">
        <v>32</v>
      </c>
      <c r="H23" s="55"/>
      <c r="I23" s="217">
        <f t="shared" si="0"/>
        <v>690</v>
      </c>
      <c r="J23" s="218">
        <v>52.99</v>
      </c>
      <c r="K23" s="219"/>
      <c r="L23" s="63" t="str">
        <f t="shared" si="1"/>
        <v>II A</v>
      </c>
      <c r="M23" s="55" t="s">
        <v>97</v>
      </c>
      <c r="N23" s="220" t="s">
        <v>542</v>
      </c>
      <c r="O23" s="200"/>
      <c r="P23" s="201"/>
      <c r="Q23" s="202"/>
    </row>
    <row r="24" spans="1:17" s="67" customFormat="1" ht="15" customHeight="1">
      <c r="A24" s="50">
        <v>17</v>
      </c>
      <c r="B24" s="51">
        <v>75</v>
      </c>
      <c r="C24" s="52" t="s">
        <v>543</v>
      </c>
      <c r="D24" s="53" t="s">
        <v>544</v>
      </c>
      <c r="E24" s="198" t="s">
        <v>545</v>
      </c>
      <c r="F24" s="55" t="s">
        <v>23</v>
      </c>
      <c r="G24" s="55" t="s">
        <v>73</v>
      </c>
      <c r="H24" s="55"/>
      <c r="I24" s="217">
        <f t="shared" si="0"/>
        <v>679</v>
      </c>
      <c r="J24" s="218">
        <v>53.21</v>
      </c>
      <c r="K24" s="219"/>
      <c r="L24" s="63" t="str">
        <f t="shared" si="1"/>
        <v>II A</v>
      </c>
      <c r="M24" s="55" t="s">
        <v>546</v>
      </c>
      <c r="N24" s="220" t="s">
        <v>547</v>
      </c>
      <c r="O24" s="200"/>
      <c r="P24" s="201"/>
      <c r="Q24" s="202"/>
    </row>
    <row r="25" spans="1:17" s="67" customFormat="1" ht="15" customHeight="1">
      <c r="A25" s="50">
        <v>18</v>
      </c>
      <c r="B25" s="51">
        <v>120</v>
      </c>
      <c r="C25" s="52" t="s">
        <v>548</v>
      </c>
      <c r="D25" s="53" t="s">
        <v>549</v>
      </c>
      <c r="E25" s="198" t="s">
        <v>550</v>
      </c>
      <c r="F25" s="55" t="s">
        <v>23</v>
      </c>
      <c r="G25" s="55" t="s">
        <v>73</v>
      </c>
      <c r="H25" s="55"/>
      <c r="I25" s="217">
        <f t="shared" si="0"/>
        <v>677</v>
      </c>
      <c r="J25" s="218">
        <v>53.24</v>
      </c>
      <c r="K25" s="219"/>
      <c r="L25" s="63" t="str">
        <f t="shared" si="1"/>
        <v>II A</v>
      </c>
      <c r="M25" s="55" t="s">
        <v>551</v>
      </c>
      <c r="N25" s="220" t="s">
        <v>552</v>
      </c>
      <c r="O25" s="200"/>
      <c r="P25" s="201"/>
      <c r="Q25" s="202"/>
    </row>
    <row r="26" spans="1:17" s="67" customFormat="1" ht="15" customHeight="1">
      <c r="A26" s="50">
        <v>19</v>
      </c>
      <c r="B26" s="51">
        <v>76</v>
      </c>
      <c r="C26" s="52" t="s">
        <v>129</v>
      </c>
      <c r="D26" s="53" t="s">
        <v>553</v>
      </c>
      <c r="E26" s="198" t="s">
        <v>554</v>
      </c>
      <c r="F26" s="55" t="s">
        <v>23</v>
      </c>
      <c r="G26" s="55" t="s">
        <v>73</v>
      </c>
      <c r="H26" s="55"/>
      <c r="I26" s="217">
        <f t="shared" si="0"/>
        <v>671</v>
      </c>
      <c r="J26" s="218">
        <v>53.35</v>
      </c>
      <c r="K26" s="219"/>
      <c r="L26" s="63" t="str">
        <f t="shared" si="1"/>
        <v>II A</v>
      </c>
      <c r="M26" s="55" t="s">
        <v>546</v>
      </c>
      <c r="N26" s="220" t="s">
        <v>555</v>
      </c>
      <c r="O26" s="200"/>
      <c r="P26" s="201"/>
      <c r="Q26" s="202"/>
    </row>
    <row r="27" spans="1:17" s="67" customFormat="1" ht="15" customHeight="1">
      <c r="A27" s="50">
        <v>20</v>
      </c>
      <c r="B27" s="51">
        <v>1</v>
      </c>
      <c r="C27" s="52" t="s">
        <v>556</v>
      </c>
      <c r="D27" s="53" t="s">
        <v>408</v>
      </c>
      <c r="E27" s="198" t="s">
        <v>409</v>
      </c>
      <c r="F27" s="55" t="s">
        <v>410</v>
      </c>
      <c r="G27" s="55" t="s">
        <v>411</v>
      </c>
      <c r="H27" s="55"/>
      <c r="I27" s="217">
        <f t="shared" si="0"/>
        <v>663</v>
      </c>
      <c r="J27" s="218">
        <v>53.51</v>
      </c>
      <c r="K27" s="219"/>
      <c r="L27" s="63" t="str">
        <f t="shared" si="1"/>
        <v>II A</v>
      </c>
      <c r="M27" s="55" t="s">
        <v>412</v>
      </c>
      <c r="N27" s="220" t="s">
        <v>557</v>
      </c>
      <c r="O27" s="200"/>
      <c r="P27" s="201"/>
      <c r="Q27" s="202"/>
    </row>
    <row r="28" spans="1:17" s="67" customFormat="1" ht="15" customHeight="1">
      <c r="A28" s="50">
        <v>21</v>
      </c>
      <c r="B28" s="51">
        <v>90</v>
      </c>
      <c r="C28" s="52" t="s">
        <v>102</v>
      </c>
      <c r="D28" s="53" t="s">
        <v>558</v>
      </c>
      <c r="E28" s="198" t="s">
        <v>559</v>
      </c>
      <c r="F28" s="55" t="s">
        <v>291</v>
      </c>
      <c r="G28" s="55" t="s">
        <v>292</v>
      </c>
      <c r="H28" s="55" t="s">
        <v>115</v>
      </c>
      <c r="I28" s="217">
        <f t="shared" si="0"/>
        <v>640</v>
      </c>
      <c r="J28" s="218">
        <v>53.95</v>
      </c>
      <c r="K28" s="219"/>
      <c r="L28" s="63" t="str">
        <f t="shared" si="1"/>
        <v>II A</v>
      </c>
      <c r="M28" s="55" t="s">
        <v>340</v>
      </c>
      <c r="N28" s="220" t="s">
        <v>560</v>
      </c>
      <c r="O28" s="200"/>
      <c r="P28" s="201"/>
      <c r="Q28" s="202"/>
    </row>
    <row r="29" spans="1:17" s="67" customFormat="1" ht="15" customHeight="1">
      <c r="A29" s="50">
        <v>22</v>
      </c>
      <c r="B29" s="186">
        <v>2</v>
      </c>
      <c r="C29" s="187" t="s">
        <v>221</v>
      </c>
      <c r="D29" s="188" t="s">
        <v>408</v>
      </c>
      <c r="E29" s="189" t="s">
        <v>409</v>
      </c>
      <c r="F29" s="64" t="s">
        <v>410</v>
      </c>
      <c r="G29" s="64" t="s">
        <v>411</v>
      </c>
      <c r="H29" s="64"/>
      <c r="I29" s="190" t="e">
        <f>IF(ISBLANK(J29),"",TRUNC(0.04066*((J29/#REF!)-385)^2))</f>
        <v>#REF!</v>
      </c>
      <c r="J29" s="218">
        <v>53.98</v>
      </c>
      <c r="K29" s="219"/>
      <c r="L29" s="63" t="str">
        <f t="shared" si="1"/>
        <v>II A</v>
      </c>
      <c r="M29" s="64" t="s">
        <v>412</v>
      </c>
      <c r="N29" s="174"/>
      <c r="O29" s="24"/>
      <c r="P29" s="24"/>
      <c r="Q29" s="24"/>
    </row>
    <row r="30" spans="1:17" s="67" customFormat="1" ht="15" customHeight="1">
      <c r="A30" s="50">
        <v>23</v>
      </c>
      <c r="B30" s="51">
        <v>34</v>
      </c>
      <c r="C30" s="52" t="s">
        <v>199</v>
      </c>
      <c r="D30" s="53" t="s">
        <v>561</v>
      </c>
      <c r="E30" s="198" t="s">
        <v>562</v>
      </c>
      <c r="F30" s="55" t="s">
        <v>31</v>
      </c>
      <c r="G30" s="55" t="s">
        <v>32</v>
      </c>
      <c r="H30" s="55" t="s">
        <v>206</v>
      </c>
      <c r="I30" s="217">
        <f>IF(ISBLANK(J30),"",TRUNC(1.021*(J30-79)^2))</f>
        <v>585</v>
      </c>
      <c r="J30" s="218">
        <v>55.06</v>
      </c>
      <c r="K30" s="219"/>
      <c r="L30" s="63" t="str">
        <f t="shared" si="1"/>
        <v>II A</v>
      </c>
      <c r="M30" s="55" t="s">
        <v>207</v>
      </c>
      <c r="N30" s="220" t="s">
        <v>563</v>
      </c>
      <c r="O30" s="200"/>
      <c r="P30" s="201"/>
      <c r="Q30" s="202"/>
    </row>
    <row r="31" spans="1:17" s="67" customFormat="1" ht="15" customHeight="1">
      <c r="A31" s="50">
        <v>24</v>
      </c>
      <c r="B31" s="51">
        <v>62</v>
      </c>
      <c r="C31" s="52" t="s">
        <v>564</v>
      </c>
      <c r="D31" s="53" t="s">
        <v>565</v>
      </c>
      <c r="E31" s="198" t="s">
        <v>566</v>
      </c>
      <c r="F31" s="55" t="s">
        <v>382</v>
      </c>
      <c r="G31" s="55" t="s">
        <v>383</v>
      </c>
      <c r="H31" s="55" t="s">
        <v>384</v>
      </c>
      <c r="I31" s="217">
        <f>IF(ISBLANK(J31),"",TRUNC(1.021*(J31-79)^2))</f>
        <v>568</v>
      </c>
      <c r="J31" s="218">
        <v>55.4</v>
      </c>
      <c r="K31" s="219"/>
      <c r="L31" s="63" t="str">
        <f t="shared" si="1"/>
        <v>II A</v>
      </c>
      <c r="M31" s="55" t="s">
        <v>396</v>
      </c>
      <c r="N31" s="220" t="s">
        <v>567</v>
      </c>
      <c r="O31" s="200"/>
      <c r="P31" s="201"/>
      <c r="Q31" s="202"/>
    </row>
    <row r="32" spans="1:17" s="67" customFormat="1" ht="15" customHeight="1">
      <c r="A32" s="50"/>
      <c r="B32" s="51">
        <v>32</v>
      </c>
      <c r="C32" s="52" t="s">
        <v>568</v>
      </c>
      <c r="D32" s="53" t="s">
        <v>569</v>
      </c>
      <c r="E32" s="198" t="s">
        <v>570</v>
      </c>
      <c r="F32" s="55" t="s">
        <v>31</v>
      </c>
      <c r="G32" s="55"/>
      <c r="H32" s="55"/>
      <c r="I32" s="217" t="e">
        <f>IF(ISBLANK(J32),"",TRUNC(1.021*(J32-79)^2))</f>
        <v>#VALUE!</v>
      </c>
      <c r="J32" s="218" t="s">
        <v>44</v>
      </c>
      <c r="K32" s="219"/>
      <c r="L32" s="63" t="str">
        <f t="shared" si="1"/>
        <v/>
      </c>
      <c r="M32" s="55" t="s">
        <v>528</v>
      </c>
      <c r="N32" s="220" t="s">
        <v>34</v>
      </c>
      <c r="O32" s="200"/>
      <c r="P32" s="201"/>
      <c r="Q32" s="202"/>
    </row>
    <row r="33" spans="1:17" s="67" customFormat="1" ht="15" customHeight="1">
      <c r="A33" s="50"/>
      <c r="B33" s="51">
        <v>15</v>
      </c>
      <c r="C33" s="52" t="s">
        <v>571</v>
      </c>
      <c r="D33" s="53" t="s">
        <v>572</v>
      </c>
      <c r="E33" s="198" t="s">
        <v>573</v>
      </c>
      <c r="F33" s="55" t="s">
        <v>31</v>
      </c>
      <c r="G33" s="55" t="s">
        <v>32</v>
      </c>
      <c r="H33" s="55"/>
      <c r="I33" s="217" t="e">
        <f>IF(ISBLANK(J33),"",TRUNC(1.021*(J33-79)^2))</f>
        <v>#VALUE!</v>
      </c>
      <c r="J33" s="218" t="s">
        <v>44</v>
      </c>
      <c r="K33" s="219"/>
      <c r="L33" s="63" t="str">
        <f t="shared" si="1"/>
        <v/>
      </c>
      <c r="M33" s="55" t="s">
        <v>97</v>
      </c>
      <c r="N33" s="220" t="s">
        <v>574</v>
      </c>
      <c r="O33" s="200"/>
      <c r="P33" s="201"/>
      <c r="Q33" s="202"/>
    </row>
  </sheetData>
  <printOptions horizontalCentered="1"/>
  <pageMargins left="0.19685039370078741" right="0.19685039370078741" top="0.39370078740157483" bottom="0.19685039370078741" header="0.39370078740157483" footer="0.39370078740157483"/>
  <pageSetup paperSize="9" orientation="landscape" horizontalDpi="180" verticalDpi="18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5"/>
  <sheetViews>
    <sheetView topLeftCell="A4" workbookViewId="0">
      <selection activeCell="G30" sqref="G30"/>
    </sheetView>
  </sheetViews>
  <sheetFormatPr defaultColWidth="9.140625" defaultRowHeight="12.75"/>
  <cols>
    <col min="1" max="1" width="5.140625" style="29" customWidth="1"/>
    <col min="2" max="2" width="3.85546875" style="29" customWidth="1"/>
    <col min="3" max="3" width="9.42578125" style="23" customWidth="1"/>
    <col min="4" max="4" width="12.140625" style="24" customWidth="1"/>
    <col min="5" max="5" width="9.28515625" style="25" customWidth="1"/>
    <col min="6" max="6" width="12.85546875" style="24" customWidth="1"/>
    <col min="7" max="7" width="8.28515625" style="24" customWidth="1"/>
    <col min="8" max="8" width="11.28515625" style="24" customWidth="1"/>
    <col min="9" max="9" width="7.85546875" style="7" hidden="1" customWidth="1"/>
    <col min="10" max="10" width="8.28515625" style="27" customWidth="1"/>
    <col min="11" max="11" width="6.7109375" style="7" customWidth="1"/>
    <col min="12" max="12" width="24.5703125" style="24" customWidth="1"/>
    <col min="13" max="13" width="5.85546875" style="10" customWidth="1"/>
    <col min="14" max="14" width="5.85546875" style="174" customWidth="1"/>
    <col min="15" max="16" width="3.28515625" style="24" customWidth="1"/>
    <col min="17" max="16384" width="9.140625" style="24"/>
  </cols>
  <sheetData>
    <row r="1" spans="1:16" s="4" customFormat="1" ht="18.75" customHeight="1">
      <c r="A1" s="1" t="s">
        <v>0</v>
      </c>
      <c r="B1" s="2"/>
      <c r="C1" s="3"/>
      <c r="E1" s="5"/>
      <c r="I1" s="7"/>
      <c r="J1" s="8"/>
      <c r="K1" s="7"/>
      <c r="M1" s="10"/>
      <c r="N1" s="174"/>
    </row>
    <row r="2" spans="1:16" s="14" customFormat="1" ht="22.9" customHeight="1">
      <c r="A2" s="11" t="s">
        <v>1</v>
      </c>
      <c r="B2" s="12"/>
      <c r="C2" s="13"/>
      <c r="E2" s="15"/>
      <c r="I2" s="17"/>
      <c r="J2" s="18"/>
      <c r="K2" s="17"/>
      <c r="L2" s="19"/>
      <c r="M2" s="21"/>
      <c r="N2" s="175"/>
    </row>
    <row r="3" spans="1:16" ht="15" customHeight="1">
      <c r="A3" s="22"/>
      <c r="B3" s="22"/>
      <c r="L3" s="28"/>
    </row>
    <row r="4" spans="1:16" ht="15.75" customHeight="1">
      <c r="C4" s="30" t="s">
        <v>287</v>
      </c>
      <c r="E4" s="31"/>
      <c r="L4" s="32"/>
    </row>
    <row r="5" spans="1:16" ht="3.75" customHeight="1">
      <c r="I5" s="176">
        <v>1.1574074074074073E-5</v>
      </c>
    </row>
    <row r="6" spans="1:16" ht="13.5" thickBot="1">
      <c r="B6" s="33"/>
      <c r="C6" s="34"/>
      <c r="D6" s="35">
        <v>1</v>
      </c>
      <c r="E6" s="36" t="s">
        <v>3</v>
      </c>
      <c r="F6" s="37">
        <v>2</v>
      </c>
      <c r="G6" s="177"/>
    </row>
    <row r="7" spans="1:16" s="185" customFormat="1" ht="13.5" thickBot="1">
      <c r="A7" s="178" t="s">
        <v>4</v>
      </c>
      <c r="B7" s="70" t="s">
        <v>5</v>
      </c>
      <c r="C7" s="179" t="s">
        <v>6</v>
      </c>
      <c r="D7" s="180" t="s">
        <v>7</v>
      </c>
      <c r="E7" s="181" t="s">
        <v>8</v>
      </c>
      <c r="F7" s="71" t="s">
        <v>9</v>
      </c>
      <c r="G7" s="182" t="s">
        <v>10</v>
      </c>
      <c r="H7" s="71" t="s">
        <v>11</v>
      </c>
      <c r="I7" s="181" t="s">
        <v>12</v>
      </c>
      <c r="J7" s="71" t="s">
        <v>288</v>
      </c>
      <c r="K7" s="72" t="s">
        <v>17</v>
      </c>
      <c r="L7" s="73" t="s">
        <v>18</v>
      </c>
      <c r="M7" s="183"/>
      <c r="N7" s="183"/>
      <c r="O7" s="184"/>
      <c r="P7" s="184"/>
    </row>
    <row r="8" spans="1:16" ht="15" customHeight="1">
      <c r="A8" s="99">
        <v>1</v>
      </c>
      <c r="B8" s="186">
        <v>119</v>
      </c>
      <c r="C8" s="187" t="s">
        <v>314</v>
      </c>
      <c r="D8" s="188" t="s">
        <v>315</v>
      </c>
      <c r="E8" s="189" t="s">
        <v>316</v>
      </c>
      <c r="F8" s="64" t="s">
        <v>317</v>
      </c>
      <c r="G8" s="64" t="s">
        <v>318</v>
      </c>
      <c r="H8" s="64"/>
      <c r="I8" s="190">
        <f t="shared" ref="I8:I14" si="0">IF(ISBLANK(J8),"",TRUNC(0.0688*((J8/$I$5)-250)^2))</f>
        <v>887</v>
      </c>
      <c r="J8" s="191">
        <v>1.5789351851851852E-3</v>
      </c>
      <c r="K8" s="192" t="str">
        <f t="shared" ref="K8:K14" si="1">IF(ISBLANK(J8),"",IF(J8&gt;0.00200231481481481,"",IF(J8&lt;=0.00140393518518519,"TSM",IF(J8&lt;=0.00145833333333333,"SM",IF(J8&lt;=0.00153935185185185,"KSM",IF(J8&lt;=0.00164351851851852,"I A",IF(J8&lt;=0.00179398148148148,"II A",IF(J8&lt;=0.00200231481481481,"III A"))))))))</f>
        <v>I A</v>
      </c>
      <c r="L8" s="64" t="s">
        <v>319</v>
      </c>
      <c r="M8" s="174" t="s">
        <v>320</v>
      </c>
    </row>
    <row r="9" spans="1:16" ht="15" customHeight="1">
      <c r="A9" s="99">
        <v>2</v>
      </c>
      <c r="B9" s="186">
        <v>86</v>
      </c>
      <c r="C9" s="187" t="s">
        <v>326</v>
      </c>
      <c r="D9" s="188" t="s">
        <v>327</v>
      </c>
      <c r="E9" s="189" t="s">
        <v>328</v>
      </c>
      <c r="F9" s="64" t="s">
        <v>291</v>
      </c>
      <c r="G9" s="64" t="s">
        <v>329</v>
      </c>
      <c r="H9" s="64"/>
      <c r="I9" s="190">
        <f t="shared" si="0"/>
        <v>794</v>
      </c>
      <c r="J9" s="191">
        <v>1.6496527777777779E-3</v>
      </c>
      <c r="K9" s="192" t="str">
        <f t="shared" si="1"/>
        <v>II A</v>
      </c>
      <c r="L9" s="64" t="s">
        <v>330</v>
      </c>
      <c r="M9" s="174" t="s">
        <v>331</v>
      </c>
    </row>
    <row r="10" spans="1:16" ht="15" customHeight="1">
      <c r="A10" s="99">
        <v>3</v>
      </c>
      <c r="B10" s="186">
        <v>118</v>
      </c>
      <c r="C10" s="187" t="s">
        <v>332</v>
      </c>
      <c r="D10" s="188" t="s">
        <v>333</v>
      </c>
      <c r="E10" s="189" t="s">
        <v>334</v>
      </c>
      <c r="F10" s="64" t="s">
        <v>317</v>
      </c>
      <c r="G10" s="64" t="s">
        <v>318</v>
      </c>
      <c r="H10" s="64"/>
      <c r="I10" s="190">
        <f t="shared" si="0"/>
        <v>771</v>
      </c>
      <c r="J10" s="191">
        <v>1.6679398148148148E-3</v>
      </c>
      <c r="K10" s="192" t="str">
        <f t="shared" si="1"/>
        <v>II A</v>
      </c>
      <c r="L10" s="64" t="s">
        <v>319</v>
      </c>
      <c r="M10" s="174" t="s">
        <v>335</v>
      </c>
    </row>
    <row r="11" spans="1:16" ht="15" customHeight="1">
      <c r="A11" s="99">
        <v>4</v>
      </c>
      <c r="B11" s="186">
        <v>87</v>
      </c>
      <c r="C11" s="187" t="s">
        <v>336</v>
      </c>
      <c r="D11" s="188" t="s">
        <v>337</v>
      </c>
      <c r="E11" s="189" t="s">
        <v>338</v>
      </c>
      <c r="F11" s="64" t="s">
        <v>339</v>
      </c>
      <c r="G11" s="64" t="s">
        <v>329</v>
      </c>
      <c r="H11" s="64" t="s">
        <v>115</v>
      </c>
      <c r="I11" s="190">
        <f t="shared" si="0"/>
        <v>719</v>
      </c>
      <c r="J11" s="191">
        <v>1.7098379629629631E-3</v>
      </c>
      <c r="K11" s="192" t="str">
        <f t="shared" si="1"/>
        <v>II A</v>
      </c>
      <c r="L11" s="64" t="s">
        <v>340</v>
      </c>
      <c r="M11" s="174" t="s">
        <v>341</v>
      </c>
    </row>
    <row r="12" spans="1:16" ht="15" customHeight="1">
      <c r="A12" s="99">
        <v>5</v>
      </c>
      <c r="B12" s="186">
        <v>18</v>
      </c>
      <c r="C12" s="187" t="s">
        <v>306</v>
      </c>
      <c r="D12" s="188" t="s">
        <v>342</v>
      </c>
      <c r="E12" s="189" t="s">
        <v>343</v>
      </c>
      <c r="F12" s="64" t="s">
        <v>31</v>
      </c>
      <c r="G12" s="64" t="s">
        <v>32</v>
      </c>
      <c r="H12" s="64"/>
      <c r="I12" s="190">
        <f t="shared" si="0"/>
        <v>684</v>
      </c>
      <c r="J12" s="191">
        <v>1.7390046296296294E-3</v>
      </c>
      <c r="K12" s="192" t="str">
        <f t="shared" si="1"/>
        <v>II A</v>
      </c>
      <c r="L12" s="64" t="s">
        <v>97</v>
      </c>
      <c r="M12" s="174" t="s">
        <v>34</v>
      </c>
    </row>
    <row r="13" spans="1:16" ht="15" customHeight="1">
      <c r="A13" s="99">
        <v>6</v>
      </c>
      <c r="B13" s="186">
        <v>25</v>
      </c>
      <c r="C13" s="187" t="s">
        <v>295</v>
      </c>
      <c r="D13" s="188" t="s">
        <v>344</v>
      </c>
      <c r="E13" s="189" t="s">
        <v>345</v>
      </c>
      <c r="F13" s="64" t="s">
        <v>346</v>
      </c>
      <c r="G13" s="64"/>
      <c r="H13" s="64"/>
      <c r="I13" s="190">
        <f t="shared" si="0"/>
        <v>654</v>
      </c>
      <c r="J13" s="191">
        <v>1.7644675925925926E-3</v>
      </c>
      <c r="K13" s="192" t="str">
        <f t="shared" si="1"/>
        <v>II A</v>
      </c>
      <c r="L13" s="64" t="s">
        <v>97</v>
      </c>
      <c r="M13" s="174" t="s">
        <v>347</v>
      </c>
    </row>
    <row r="14" spans="1:16" ht="15" customHeight="1">
      <c r="A14" s="99"/>
      <c r="B14" s="186">
        <v>74</v>
      </c>
      <c r="C14" s="187" t="s">
        <v>355</v>
      </c>
      <c r="D14" s="188" t="s">
        <v>356</v>
      </c>
      <c r="E14" s="189" t="s">
        <v>357</v>
      </c>
      <c r="F14" s="64" t="s">
        <v>161</v>
      </c>
      <c r="G14" s="64"/>
      <c r="H14" s="64"/>
      <c r="I14" s="190" t="e">
        <f t="shared" si="0"/>
        <v>#VALUE!</v>
      </c>
      <c r="J14" s="191" t="s">
        <v>44</v>
      </c>
      <c r="K14" s="192" t="str">
        <f t="shared" si="1"/>
        <v/>
      </c>
      <c r="L14" s="64"/>
      <c r="M14" s="174" t="s">
        <v>358</v>
      </c>
    </row>
    <row r="15" spans="1:16" ht="3.75" customHeight="1">
      <c r="I15" s="176">
        <v>1.1574074074074073E-5</v>
      </c>
    </row>
    <row r="16" spans="1:16" ht="13.5" thickBot="1">
      <c r="B16" s="33"/>
      <c r="C16" s="34"/>
      <c r="D16" s="35">
        <v>2</v>
      </c>
      <c r="E16" s="36" t="s">
        <v>3</v>
      </c>
      <c r="F16" s="37">
        <v>2</v>
      </c>
      <c r="G16" s="177"/>
    </row>
    <row r="17" spans="1:16" s="185" customFormat="1" ht="13.5" thickBot="1">
      <c r="A17" s="178" t="s">
        <v>4</v>
      </c>
      <c r="B17" s="70" t="s">
        <v>5</v>
      </c>
      <c r="C17" s="179" t="s">
        <v>6</v>
      </c>
      <c r="D17" s="180" t="s">
        <v>7</v>
      </c>
      <c r="E17" s="181" t="s">
        <v>8</v>
      </c>
      <c r="F17" s="71" t="s">
        <v>9</v>
      </c>
      <c r="G17" s="182" t="s">
        <v>10</v>
      </c>
      <c r="H17" s="71" t="s">
        <v>11</v>
      </c>
      <c r="I17" s="181" t="s">
        <v>12</v>
      </c>
      <c r="J17" s="71" t="s">
        <v>288</v>
      </c>
      <c r="K17" s="72" t="s">
        <v>17</v>
      </c>
      <c r="L17" s="73" t="s">
        <v>18</v>
      </c>
      <c r="M17" s="183"/>
      <c r="N17" s="183"/>
      <c r="O17" s="184"/>
      <c r="P17" s="184"/>
    </row>
    <row r="18" spans="1:16" ht="15" customHeight="1">
      <c r="A18" s="99">
        <v>1</v>
      </c>
      <c r="B18" s="186">
        <v>94</v>
      </c>
      <c r="C18" s="187" t="s">
        <v>140</v>
      </c>
      <c r="D18" s="188" t="s">
        <v>289</v>
      </c>
      <c r="E18" s="189" t="s">
        <v>290</v>
      </c>
      <c r="F18" s="64" t="s">
        <v>291</v>
      </c>
      <c r="G18" s="64" t="s">
        <v>292</v>
      </c>
      <c r="H18" s="64"/>
      <c r="I18" s="190">
        <f t="shared" ref="I18:I25" si="2">IF(ISBLANK(J18),"",TRUNC(0.0688*((J18/$I$5)-250)^2))</f>
        <v>1073</v>
      </c>
      <c r="J18" s="191">
        <v>1.4478009259259262E-3</v>
      </c>
      <c r="K18" s="192" t="str">
        <f t="shared" ref="K18:K25" si="3">IF(ISBLANK(J18),"",IF(J18&gt;0.00200231481481481,"",IF(J18&lt;=0.00140393518518519,"TSM",IF(J18&lt;=0.00145833333333333,"SM",IF(J18&lt;=0.00153935185185185,"KSM",IF(J18&lt;=0.00164351851851852,"I A",IF(J18&lt;=0.00179398148148148,"II A",IF(J18&lt;=0.00200231481481481,"III A"))))))))</f>
        <v>SM</v>
      </c>
      <c r="L18" s="55" t="s">
        <v>293</v>
      </c>
      <c r="M18" s="174" t="s">
        <v>294</v>
      </c>
    </row>
    <row r="19" spans="1:16" ht="15" customHeight="1">
      <c r="A19" s="99">
        <v>2</v>
      </c>
      <c r="B19" s="186">
        <v>9</v>
      </c>
      <c r="C19" s="187" t="s">
        <v>295</v>
      </c>
      <c r="D19" s="188" t="s">
        <v>296</v>
      </c>
      <c r="E19" s="189" t="s">
        <v>297</v>
      </c>
      <c r="F19" s="64" t="s">
        <v>31</v>
      </c>
      <c r="G19" s="64" t="s">
        <v>32</v>
      </c>
      <c r="H19" s="64" t="s">
        <v>115</v>
      </c>
      <c r="I19" s="190">
        <f t="shared" si="2"/>
        <v>1017</v>
      </c>
      <c r="J19" s="191">
        <v>1.4856481481481483E-3</v>
      </c>
      <c r="K19" s="192" t="str">
        <f t="shared" si="3"/>
        <v>KSM</v>
      </c>
      <c r="L19" s="64" t="s">
        <v>68</v>
      </c>
      <c r="M19" s="174" t="s">
        <v>298</v>
      </c>
    </row>
    <row r="20" spans="1:16" ht="15" customHeight="1">
      <c r="A20" s="99">
        <v>3</v>
      </c>
      <c r="B20" s="186">
        <v>93</v>
      </c>
      <c r="C20" s="187" t="s">
        <v>295</v>
      </c>
      <c r="D20" s="188" t="s">
        <v>299</v>
      </c>
      <c r="E20" s="189" t="s">
        <v>300</v>
      </c>
      <c r="F20" s="64" t="s">
        <v>31</v>
      </c>
      <c r="G20" s="64" t="s">
        <v>32</v>
      </c>
      <c r="H20" s="64"/>
      <c r="I20" s="190">
        <f t="shared" si="2"/>
        <v>967</v>
      </c>
      <c r="J20" s="191">
        <v>1.5207175925925926E-3</v>
      </c>
      <c r="K20" s="192" t="str">
        <f t="shared" si="3"/>
        <v>KSM</v>
      </c>
      <c r="L20" s="64" t="s">
        <v>33</v>
      </c>
      <c r="M20" s="174" t="s">
        <v>301</v>
      </c>
    </row>
    <row r="21" spans="1:16" ht="15" customHeight="1">
      <c r="A21" s="99">
        <v>4</v>
      </c>
      <c r="B21" s="186">
        <v>72</v>
      </c>
      <c r="C21" s="187" t="s">
        <v>302</v>
      </c>
      <c r="D21" s="188" t="s">
        <v>303</v>
      </c>
      <c r="E21" s="189" t="s">
        <v>304</v>
      </c>
      <c r="F21" s="64" t="s">
        <v>161</v>
      </c>
      <c r="G21" s="64"/>
      <c r="H21" s="64"/>
      <c r="I21" s="190">
        <f t="shared" si="2"/>
        <v>929</v>
      </c>
      <c r="J21" s="191">
        <v>1.5482638888888887E-3</v>
      </c>
      <c r="K21" s="192" t="str">
        <f t="shared" si="3"/>
        <v>I A</v>
      </c>
      <c r="L21" s="64"/>
      <c r="M21" s="174" t="s">
        <v>305</v>
      </c>
    </row>
    <row r="22" spans="1:16" ht="15" customHeight="1">
      <c r="A22" s="99">
        <v>5</v>
      </c>
      <c r="B22" s="186">
        <v>73</v>
      </c>
      <c r="C22" s="187" t="s">
        <v>306</v>
      </c>
      <c r="D22" s="188" t="s">
        <v>307</v>
      </c>
      <c r="E22" s="189" t="s">
        <v>308</v>
      </c>
      <c r="F22" s="64" t="s">
        <v>161</v>
      </c>
      <c r="G22" s="64"/>
      <c r="H22" s="64"/>
      <c r="I22" s="190">
        <f t="shared" si="2"/>
        <v>913</v>
      </c>
      <c r="J22" s="191">
        <v>1.5598379629629632E-3</v>
      </c>
      <c r="K22" s="192" t="str">
        <f t="shared" si="3"/>
        <v>I A</v>
      </c>
      <c r="L22" s="64"/>
      <c r="M22" s="174" t="s">
        <v>309</v>
      </c>
    </row>
    <row r="23" spans="1:16" ht="15" customHeight="1">
      <c r="A23" s="99">
        <v>6</v>
      </c>
      <c r="B23" s="186">
        <v>38</v>
      </c>
      <c r="C23" s="187" t="s">
        <v>310</v>
      </c>
      <c r="D23" s="188" t="s">
        <v>311</v>
      </c>
      <c r="E23" s="189" t="s">
        <v>312</v>
      </c>
      <c r="F23" s="64" t="s">
        <v>61</v>
      </c>
      <c r="G23" s="64" t="s">
        <v>62</v>
      </c>
      <c r="H23" s="64"/>
      <c r="I23" s="190">
        <f t="shared" si="2"/>
        <v>903</v>
      </c>
      <c r="J23" s="191">
        <v>1.5672453703703701E-3</v>
      </c>
      <c r="K23" s="192" t="str">
        <f t="shared" si="3"/>
        <v>I A</v>
      </c>
      <c r="L23" s="64" t="s">
        <v>63</v>
      </c>
      <c r="M23" s="174" t="s">
        <v>313</v>
      </c>
    </row>
    <row r="24" spans="1:16" ht="15" customHeight="1">
      <c r="A24" s="99">
        <v>7</v>
      </c>
      <c r="B24" s="186">
        <v>13</v>
      </c>
      <c r="C24" s="187" t="s">
        <v>42</v>
      </c>
      <c r="D24" s="188" t="s">
        <v>321</v>
      </c>
      <c r="E24" s="189" t="s">
        <v>322</v>
      </c>
      <c r="F24" s="64" t="s">
        <v>242</v>
      </c>
      <c r="G24" s="64" t="s">
        <v>243</v>
      </c>
      <c r="H24" s="64" t="s">
        <v>323</v>
      </c>
      <c r="I24" s="190">
        <f t="shared" si="2"/>
        <v>886</v>
      </c>
      <c r="J24" s="191">
        <v>1.5799768518518517E-3</v>
      </c>
      <c r="K24" s="192" t="str">
        <f t="shared" si="3"/>
        <v>I A</v>
      </c>
      <c r="L24" s="64" t="s">
        <v>324</v>
      </c>
      <c r="M24" s="174" t="s">
        <v>325</v>
      </c>
    </row>
    <row r="25" spans="1:16" ht="15" customHeight="1">
      <c r="A25" s="99"/>
      <c r="B25" s="186">
        <v>112</v>
      </c>
      <c r="C25" s="187" t="s">
        <v>348</v>
      </c>
      <c r="D25" s="188" t="s">
        <v>349</v>
      </c>
      <c r="E25" s="189" t="s">
        <v>350</v>
      </c>
      <c r="F25" s="64" t="s">
        <v>291</v>
      </c>
      <c r="G25" s="64" t="s">
        <v>351</v>
      </c>
      <c r="H25" s="64" t="s">
        <v>115</v>
      </c>
      <c r="I25" s="190" t="e">
        <f t="shared" si="2"/>
        <v>#VALUE!</v>
      </c>
      <c r="J25" s="191" t="s">
        <v>352</v>
      </c>
      <c r="K25" s="192" t="str">
        <f t="shared" si="3"/>
        <v/>
      </c>
      <c r="L25" s="64" t="s">
        <v>353</v>
      </c>
      <c r="M25" s="174" t="s">
        <v>354</v>
      </c>
    </row>
  </sheetData>
  <printOptions horizontalCentered="1"/>
  <pageMargins left="0.19685039370078741" right="0.19685039370078741" top="0.78740157480314965" bottom="0.39370078740157483" header="0.39370078740157483" footer="0.39370078740157483"/>
  <pageSetup paperSize="9" orientation="landscape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100 M par.beg.</vt:lpstr>
      <vt:lpstr>100 M finalas</vt:lpstr>
      <vt:lpstr>100 V par.beg.</vt:lpstr>
      <vt:lpstr>100 V finalas</vt:lpstr>
      <vt:lpstr> 400 M bėgimai</vt:lpstr>
      <vt:lpstr> 400 M suv</vt:lpstr>
      <vt:lpstr>400 V begimai</vt:lpstr>
      <vt:lpstr>400 V suv</vt:lpstr>
      <vt:lpstr>800 M bėgimai</vt:lpstr>
      <vt:lpstr>800 M suv</vt:lpstr>
      <vt:lpstr>1500 V</vt:lpstr>
      <vt:lpstr>Aukstis V</vt:lpstr>
      <vt:lpstr>Rutulys V</vt:lpstr>
      <vt:lpstr>Diskas V</vt:lpstr>
      <vt:lpstr>Ietis V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Steponas Misiūnas</cp:lastModifiedBy>
  <cp:lastPrinted>2019-07-03T15:52:05Z</cp:lastPrinted>
  <dcterms:created xsi:type="dcterms:W3CDTF">2019-07-03T14:11:57Z</dcterms:created>
  <dcterms:modified xsi:type="dcterms:W3CDTF">2019-07-04T06:16:04Z</dcterms:modified>
</cp:coreProperties>
</file>