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filterPrivacy="1"/>
  <xr:revisionPtr revIDLastSave="0" documentId="8_{39A53D56-872A-4774-97DF-F4F92A002C42}" xr6:coauthVersionLast="47" xr6:coauthVersionMax="47" xr10:uidLastSave="{00000000-0000-0000-0000-000000000000}"/>
  <bookViews>
    <workbookView xWindow="-110" yWindow="-110" windowWidth="19420" windowHeight="10300" firstSheet="4" activeTab="4" xr2:uid="{00000000-000D-0000-FFFF-FFFF00000000}"/>
  </bookViews>
  <sheets>
    <sheet name="1 Distance" sheetId="2" r:id="rId1"/>
    <sheet name="2 Distance - Old" sheetId="3" state="hidden" r:id="rId2"/>
    <sheet name="2 Distance" sheetId="9" r:id="rId3"/>
    <sheet name="3 Distance - Old" sheetId="4" state="hidden" r:id="rId4"/>
    <sheet name="3 Distance" sheetId="10" r:id="rId5"/>
    <sheet name="Klubų reit.  | vaikai-jaunimas" sheetId="8" r:id="rId6"/>
    <sheet name="MASTER" sheetId="1" state="hidden" r:id="rId7"/>
    <sheet name="2021-22" sheetId="7" state="hidden" r:id="rId8"/>
    <sheet name="Klubų reit.  | atvira grupė" sheetId="11" r:id="rId9"/>
  </sheets>
  <externalReferences>
    <externalReference r:id="rId10"/>
  </externalReferences>
  <definedNames>
    <definedName name="_xlnm._FilterDatabase" localSheetId="2" hidden="1">'2 Distance'!$A$1:$Q$1</definedName>
    <definedName name="_xlnm._FilterDatabase" localSheetId="4" hidden="1">'3 Distance'!$A$1:$Q$1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9" l="1"/>
  <c r="K2" i="2"/>
  <c r="N2" i="2"/>
  <c r="K3" i="2"/>
  <c r="N3" i="2"/>
  <c r="K4" i="2"/>
  <c r="N4" i="2"/>
  <c r="K5" i="2"/>
  <c r="L5" i="2" s="1"/>
  <c r="N5" i="2"/>
  <c r="O5" i="2" s="1"/>
  <c r="K6" i="2"/>
  <c r="N6" i="2"/>
  <c r="K7" i="2"/>
  <c r="N7" i="2"/>
  <c r="K8" i="2"/>
  <c r="L8" i="2" s="1"/>
  <c r="N8" i="2"/>
  <c r="K9" i="2"/>
  <c r="L9" i="2" s="1"/>
  <c r="N9" i="2"/>
  <c r="O9" i="2" s="1"/>
  <c r="K10" i="2"/>
  <c r="L10" i="2" s="1"/>
  <c r="N10" i="2"/>
  <c r="O10" i="2" s="1"/>
  <c r="K11" i="2"/>
  <c r="L11" i="2" s="1"/>
  <c r="N11" i="2"/>
  <c r="O11" i="2" s="1"/>
  <c r="K12" i="2"/>
  <c r="L12" i="2" s="1"/>
  <c r="N12" i="2"/>
  <c r="O12" i="2" s="1"/>
  <c r="E6" i="8"/>
  <c r="D5" i="8"/>
  <c r="D8" i="8"/>
  <c r="D4" i="8"/>
  <c r="D9" i="8"/>
  <c r="D7" i="8"/>
  <c r="D10" i="8"/>
  <c r="E10" i="8"/>
  <c r="C10" i="8"/>
  <c r="D11" i="8"/>
  <c r="E11" i="8"/>
  <c r="C11" i="8"/>
  <c r="D12" i="8"/>
  <c r="E12" i="8"/>
  <c r="C12" i="8"/>
  <c r="D13" i="8"/>
  <c r="E13" i="8"/>
  <c r="C13" i="8"/>
  <c r="D14" i="8"/>
  <c r="E14" i="8"/>
  <c r="C14" i="8"/>
  <c r="D15" i="8"/>
  <c r="E15" i="8"/>
  <c r="C15" i="8"/>
  <c r="D16" i="8"/>
  <c r="E16" i="8"/>
  <c r="C16" i="8"/>
  <c r="D17" i="8"/>
  <c r="E17" i="8"/>
  <c r="C17" i="8"/>
  <c r="D18" i="8"/>
  <c r="E18" i="8"/>
  <c r="C18" i="8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2" i="10"/>
  <c r="P2" i="10"/>
  <c r="D16" i="11"/>
  <c r="C16" i="11"/>
  <c r="P37" i="10"/>
  <c r="N32" i="9"/>
  <c r="K32" i="9"/>
  <c r="P31" i="9"/>
  <c r="N31" i="9"/>
  <c r="K31" i="9"/>
  <c r="P30" i="9"/>
  <c r="N30" i="9"/>
  <c r="K30" i="9"/>
  <c r="P29" i="9"/>
  <c r="N29" i="9"/>
  <c r="K29" i="9"/>
  <c r="P28" i="9"/>
  <c r="N28" i="9"/>
  <c r="K28" i="9"/>
  <c r="P27" i="9"/>
  <c r="N27" i="9"/>
  <c r="K27" i="9"/>
  <c r="P26" i="9"/>
  <c r="N26" i="9"/>
  <c r="K26" i="9"/>
  <c r="P25" i="9"/>
  <c r="N25" i="9"/>
  <c r="K25" i="9"/>
  <c r="N24" i="9"/>
  <c r="K24" i="9"/>
  <c r="P23" i="9"/>
  <c r="N23" i="9"/>
  <c r="K23" i="9"/>
  <c r="P22" i="9"/>
  <c r="N22" i="9"/>
  <c r="K22" i="9"/>
  <c r="P21" i="9"/>
  <c r="N21" i="9"/>
  <c r="K21" i="9"/>
  <c r="P20" i="9"/>
  <c r="N20" i="9"/>
  <c r="K20" i="9"/>
  <c r="P19" i="9"/>
  <c r="N19" i="9"/>
  <c r="K19" i="9"/>
  <c r="P18" i="9"/>
  <c r="N18" i="9"/>
  <c r="K18" i="9"/>
  <c r="P17" i="9"/>
  <c r="N17" i="9"/>
  <c r="K17" i="9"/>
  <c r="P16" i="9"/>
  <c r="N16" i="9"/>
  <c r="K16" i="9"/>
  <c r="P15" i="9"/>
  <c r="N15" i="9"/>
  <c r="K15" i="9"/>
  <c r="P14" i="9"/>
  <c r="N14" i="9"/>
  <c r="K14" i="9"/>
  <c r="P13" i="9"/>
  <c r="N13" i="9"/>
  <c r="K13" i="9"/>
  <c r="P12" i="9"/>
  <c r="N12" i="9"/>
  <c r="K12" i="9"/>
  <c r="P11" i="9"/>
  <c r="N11" i="9"/>
  <c r="K11" i="9"/>
  <c r="P10" i="9"/>
  <c r="N10" i="9"/>
  <c r="K10" i="9"/>
  <c r="P9" i="9"/>
  <c r="N9" i="9"/>
  <c r="K9" i="9"/>
  <c r="P8" i="9"/>
  <c r="N8" i="9"/>
  <c r="K8" i="9"/>
  <c r="P7" i="9"/>
  <c r="N7" i="9"/>
  <c r="K7" i="9"/>
  <c r="P6" i="9"/>
  <c r="N6" i="9"/>
  <c r="K6" i="9"/>
  <c r="P5" i="9"/>
  <c r="A6" i="9"/>
  <c r="Q6" i="9"/>
  <c r="N5" i="9"/>
  <c r="K5" i="9"/>
  <c r="P4" i="9"/>
  <c r="N4" i="9"/>
  <c r="K4" i="9"/>
  <c r="P3" i="9"/>
  <c r="N3" i="9"/>
  <c r="K3" i="9"/>
  <c r="P2" i="9"/>
  <c r="N2" i="9"/>
  <c r="O2" i="9"/>
  <c r="K2" i="9"/>
  <c r="L2" i="9"/>
  <c r="A2" i="9"/>
  <c r="Q2" i="9"/>
  <c r="R3" i="2"/>
  <c r="R8" i="2"/>
  <c r="R12" i="2"/>
  <c r="R10" i="2"/>
  <c r="Q32" i="3"/>
  <c r="A34" i="4"/>
  <c r="N98" i="1"/>
  <c r="M34" i="4"/>
  <c r="L34" i="4"/>
  <c r="J34" i="4"/>
  <c r="J33" i="4"/>
  <c r="N20" i="3"/>
  <c r="N19" i="3"/>
  <c r="N10" i="3"/>
  <c r="N21" i="3"/>
  <c r="N27" i="3"/>
  <c r="N23" i="3"/>
  <c r="N29" i="3"/>
  <c r="N28" i="3"/>
  <c r="N8" i="3"/>
  <c r="N26" i="3"/>
  <c r="N11" i="3"/>
  <c r="N6" i="3"/>
  <c r="N17" i="3"/>
  <c r="N25" i="3"/>
  <c r="N22" i="3"/>
  <c r="N30" i="3"/>
  <c r="N9" i="3"/>
  <c r="O9" i="3"/>
  <c r="N15" i="3"/>
  <c r="N32" i="3"/>
  <c r="L40" i="4"/>
  <c r="N12" i="3"/>
  <c r="N16" i="3"/>
  <c r="N14" i="3"/>
  <c r="N18" i="3"/>
  <c r="N13" i="3"/>
  <c r="N7" i="3"/>
  <c r="N4" i="3"/>
  <c r="N2" i="3"/>
  <c r="N3" i="3"/>
  <c r="N5" i="3"/>
  <c r="N24" i="3"/>
  <c r="L27" i="4"/>
  <c r="L16" i="4"/>
  <c r="L2" i="4"/>
  <c r="L22" i="4"/>
  <c r="L15" i="4"/>
  <c r="L13" i="4"/>
  <c r="L30" i="4"/>
  <c r="L9" i="4"/>
  <c r="L38" i="4"/>
  <c r="L7" i="4"/>
  <c r="L8" i="4"/>
  <c r="L5" i="4"/>
  <c r="L4" i="4"/>
  <c r="L6" i="4"/>
  <c r="L28" i="4"/>
  <c r="L3" i="4"/>
  <c r="L14" i="4"/>
  <c r="L23" i="4"/>
  <c r="L36" i="4"/>
  <c r="L35" i="4"/>
  <c r="L37" i="4"/>
  <c r="M37" i="4"/>
  <c r="L11" i="4"/>
  <c r="L21" i="4"/>
  <c r="L19" i="4"/>
  <c r="L29" i="4"/>
  <c r="M29" i="4"/>
  <c r="L20" i="4"/>
  <c r="M20" i="4"/>
  <c r="L39" i="4"/>
  <c r="M39" i="4"/>
  <c r="L24" i="4"/>
  <c r="L25" i="4"/>
  <c r="L26" i="4"/>
  <c r="L10" i="4"/>
  <c r="L17" i="4"/>
  <c r="M17" i="4"/>
  <c r="L18" i="4"/>
  <c r="M18" i="4"/>
  <c r="L31" i="4"/>
  <c r="L32" i="4"/>
  <c r="L12" i="4"/>
  <c r="M12" i="4"/>
  <c r="L33" i="4"/>
  <c r="M33" i="4"/>
  <c r="K20" i="3"/>
  <c r="K19" i="3"/>
  <c r="K10" i="3"/>
  <c r="K21" i="3"/>
  <c r="K27" i="3"/>
  <c r="K23" i="3"/>
  <c r="K29" i="3"/>
  <c r="K28" i="3"/>
  <c r="K8" i="3"/>
  <c r="K26" i="3"/>
  <c r="K11" i="3"/>
  <c r="K6" i="3"/>
  <c r="K17" i="3"/>
  <c r="K25" i="3"/>
  <c r="K22" i="3"/>
  <c r="K30" i="3"/>
  <c r="K9" i="3"/>
  <c r="L9" i="3"/>
  <c r="K15" i="3"/>
  <c r="K32" i="3"/>
  <c r="J40" i="4"/>
  <c r="K12" i="3"/>
  <c r="K16" i="3"/>
  <c r="K14" i="3"/>
  <c r="K18" i="3"/>
  <c r="K13" i="3"/>
  <c r="K7" i="3"/>
  <c r="K4" i="3"/>
  <c r="K2" i="3"/>
  <c r="K3" i="3"/>
  <c r="K5" i="3"/>
  <c r="K24" i="3"/>
  <c r="J27" i="4"/>
  <c r="J16" i="4"/>
  <c r="J2" i="4"/>
  <c r="J22" i="4"/>
  <c r="J15" i="4"/>
  <c r="J13" i="4"/>
  <c r="J30" i="4"/>
  <c r="J9" i="4"/>
  <c r="J38" i="4"/>
  <c r="J7" i="4"/>
  <c r="J8" i="4"/>
  <c r="J5" i="4"/>
  <c r="J4" i="4"/>
  <c r="J6" i="4"/>
  <c r="J28" i="4"/>
  <c r="J3" i="4"/>
  <c r="J14" i="4"/>
  <c r="J23" i="4"/>
  <c r="J36" i="4"/>
  <c r="J35" i="4"/>
  <c r="J37" i="4"/>
  <c r="J11" i="4"/>
  <c r="J21" i="4"/>
  <c r="J19" i="4"/>
  <c r="J29" i="4"/>
  <c r="K29" i="4"/>
  <c r="J20" i="4"/>
  <c r="J39" i="4"/>
  <c r="J24" i="4"/>
  <c r="J25" i="4"/>
  <c r="J26" i="4"/>
  <c r="J10" i="4"/>
  <c r="J17" i="4"/>
  <c r="J18" i="4"/>
  <c r="J31" i="4"/>
  <c r="J32" i="4"/>
  <c r="J12" i="4"/>
  <c r="K12" i="4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2" i="1"/>
  <c r="N3" i="1"/>
  <c r="N4" i="1"/>
  <c r="N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6" i="1"/>
  <c r="N7" i="1"/>
  <c r="P9" i="3"/>
  <c r="Q9" i="3"/>
  <c r="P11" i="3"/>
  <c r="Q11" i="3"/>
  <c r="P21" i="3"/>
  <c r="Q21" i="3"/>
  <c r="P15" i="3"/>
  <c r="Q15" i="3"/>
  <c r="K17" i="4"/>
  <c r="K34" i="4"/>
  <c r="P8" i="2"/>
  <c r="P3" i="2"/>
  <c r="L24" i="3"/>
  <c r="L5" i="3"/>
  <c r="L3" i="3"/>
  <c r="L2" i="3"/>
  <c r="L4" i="3"/>
  <c r="L7" i="3"/>
  <c r="L30" i="3"/>
  <c r="L22" i="3"/>
  <c r="L25" i="3"/>
  <c r="L17" i="3"/>
  <c r="L6" i="3"/>
  <c r="L11" i="3"/>
  <c r="L26" i="3"/>
  <c r="L8" i="3"/>
  <c r="L28" i="3"/>
  <c r="L29" i="3"/>
  <c r="L23" i="3"/>
  <c r="L27" i="3"/>
  <c r="L21" i="3"/>
  <c r="L10" i="3"/>
  <c r="L19" i="3"/>
  <c r="L20" i="3"/>
  <c r="O24" i="3"/>
  <c r="O5" i="3"/>
  <c r="O3" i="3"/>
  <c r="O2" i="3"/>
  <c r="O4" i="3"/>
  <c r="O7" i="3"/>
  <c r="O30" i="3"/>
  <c r="O22" i="3"/>
  <c r="O25" i="3"/>
  <c r="O17" i="3"/>
  <c r="O6" i="3"/>
  <c r="O11" i="3"/>
  <c r="O26" i="3"/>
  <c r="O8" i="3"/>
  <c r="O28" i="3"/>
  <c r="O29" i="3"/>
  <c r="O23" i="3"/>
  <c r="O27" i="3"/>
  <c r="O21" i="3"/>
  <c r="O10" i="3"/>
  <c r="O19" i="3"/>
  <c r="O20" i="3"/>
  <c r="K31" i="4"/>
  <c r="K26" i="4"/>
  <c r="K36" i="4"/>
  <c r="K6" i="4"/>
  <c r="K4" i="4"/>
  <c r="K8" i="4"/>
  <c r="K30" i="4"/>
  <c r="K15" i="4"/>
  <c r="K2" i="4"/>
  <c r="K16" i="4"/>
  <c r="M31" i="4"/>
  <c r="M10" i="4"/>
  <c r="M26" i="4"/>
  <c r="M25" i="4"/>
  <c r="M19" i="4"/>
  <c r="M21" i="4"/>
  <c r="M11" i="4"/>
  <c r="M35" i="4"/>
  <c r="M36" i="4"/>
  <c r="M23" i="4"/>
  <c r="M14" i="4"/>
  <c r="M3" i="4"/>
  <c r="M28" i="4"/>
  <c r="M6" i="4"/>
  <c r="M4" i="4"/>
  <c r="M5" i="4"/>
  <c r="M8" i="4"/>
  <c r="M7" i="4"/>
  <c r="M38" i="4"/>
  <c r="M9" i="4"/>
  <c r="M30" i="4"/>
  <c r="M13" i="4"/>
  <c r="M15" i="4"/>
  <c r="M22" i="4"/>
  <c r="M2" i="4"/>
  <c r="M16" i="4"/>
  <c r="M40" i="4"/>
  <c r="K31" i="3"/>
  <c r="J41" i="4"/>
  <c r="N31" i="3"/>
  <c r="L41" i="4"/>
  <c r="M32" i="4"/>
  <c r="N102" i="1"/>
  <c r="N99" i="1"/>
  <c r="N96" i="1"/>
  <c r="P31" i="3"/>
  <c r="Q31" i="3"/>
  <c r="N93" i="1"/>
  <c r="N90" i="1"/>
  <c r="N87" i="1"/>
  <c r="N84" i="1"/>
  <c r="N81" i="1"/>
  <c r="N78" i="1"/>
  <c r="N75" i="1"/>
  <c r="N72" i="1"/>
  <c r="N69" i="1"/>
  <c r="N66" i="1"/>
  <c r="N63" i="1"/>
  <c r="N60" i="1"/>
  <c r="N57" i="1"/>
  <c r="N54" i="1"/>
  <c r="N51" i="1"/>
  <c r="N48" i="1"/>
  <c r="P3" i="3"/>
  <c r="Q3" i="3"/>
  <c r="N45" i="1"/>
  <c r="N42" i="1"/>
  <c r="P14" i="3"/>
  <c r="Q14" i="3"/>
  <c r="N39" i="1"/>
  <c r="N36" i="1"/>
  <c r="N101" i="1"/>
  <c r="N95" i="1"/>
  <c r="N92" i="1"/>
  <c r="N89" i="1"/>
  <c r="N86" i="1"/>
  <c r="N83" i="1"/>
  <c r="N77" i="1"/>
  <c r="N74" i="1"/>
  <c r="N68" i="1"/>
  <c r="N65" i="1"/>
  <c r="N62" i="1"/>
  <c r="N56" i="1"/>
  <c r="N53" i="1"/>
  <c r="N50" i="1"/>
  <c r="N41" i="1"/>
  <c r="P13" i="3"/>
  <c r="Q13" i="3"/>
  <c r="N38" i="1"/>
  <c r="P16" i="3"/>
  <c r="Q16" i="3"/>
  <c r="N103" i="1"/>
  <c r="N100" i="1"/>
  <c r="N97" i="1"/>
  <c r="N94" i="1"/>
  <c r="N91" i="1"/>
  <c r="N88" i="1"/>
  <c r="N85" i="1"/>
  <c r="N82" i="1"/>
  <c r="N79" i="1"/>
  <c r="N76" i="1"/>
  <c r="N73" i="1"/>
  <c r="N70" i="1"/>
  <c r="N67" i="1"/>
  <c r="N64" i="1"/>
  <c r="N61" i="1"/>
  <c r="N58" i="1"/>
  <c r="N55" i="1"/>
  <c r="N52" i="1"/>
  <c r="N49" i="1"/>
  <c r="N46" i="1"/>
  <c r="P4" i="3"/>
  <c r="Q4" i="3"/>
  <c r="N43" i="1"/>
  <c r="N40" i="1"/>
  <c r="N37" i="1"/>
  <c r="P12" i="3"/>
  <c r="Q12" i="3"/>
  <c r="P22" i="3"/>
  <c r="Q22" i="3"/>
  <c r="P8" i="3"/>
  <c r="Q8" i="3"/>
  <c r="P26" i="3"/>
  <c r="Q26" i="3"/>
  <c r="P20" i="3"/>
  <c r="Q20" i="3"/>
  <c r="P25" i="3"/>
  <c r="Q25" i="3"/>
  <c r="P10" i="3"/>
  <c r="Q10" i="3"/>
  <c r="P17" i="3"/>
  <c r="Q17" i="3"/>
  <c r="P24" i="3"/>
  <c r="Q24" i="3"/>
  <c r="P29" i="3"/>
  <c r="Q29" i="3"/>
  <c r="P27" i="3"/>
  <c r="Q27" i="3"/>
  <c r="P28" i="3"/>
  <c r="Q28" i="3"/>
  <c r="P19" i="3"/>
  <c r="Q19" i="3"/>
  <c r="P23" i="3"/>
  <c r="Q23" i="3"/>
  <c r="P5" i="3"/>
  <c r="Q5" i="3"/>
  <c r="P7" i="3"/>
  <c r="Q7" i="3"/>
  <c r="N80" i="1"/>
  <c r="N71" i="1"/>
  <c r="N59" i="1"/>
  <c r="N47" i="1"/>
  <c r="N44" i="1"/>
  <c r="P2" i="3"/>
  <c r="Q2" i="3"/>
  <c r="N35" i="1"/>
  <c r="P18" i="3"/>
  <c r="Q18" i="3"/>
  <c r="A18" i="3"/>
  <c r="P6" i="2"/>
  <c r="Q6" i="2"/>
  <c r="P6" i="3"/>
  <c r="Q6" i="3"/>
  <c r="N41" i="4"/>
  <c r="N23" i="4"/>
  <c r="N3" i="4"/>
  <c r="N25" i="4"/>
  <c r="N5" i="4"/>
  <c r="N39" i="4"/>
  <c r="A39" i="4"/>
  <c r="N14" i="4"/>
  <c r="N13" i="4"/>
  <c r="N24" i="4"/>
  <c r="O24" i="4"/>
  <c r="N38" i="4"/>
  <c r="O38" i="4"/>
  <c r="P10" i="2"/>
  <c r="N20" i="4"/>
  <c r="N7" i="4"/>
  <c r="N22" i="4"/>
  <c r="N9" i="4"/>
  <c r="N11" i="4"/>
  <c r="N30" i="4"/>
  <c r="N15" i="4"/>
  <c r="N40" i="4"/>
  <c r="P7" i="2"/>
  <c r="A7" i="2" s="1"/>
  <c r="N37" i="4"/>
  <c r="N21" i="4"/>
  <c r="N18" i="4"/>
  <c r="N10" i="4"/>
  <c r="O10" i="4"/>
  <c r="N28" i="4"/>
  <c r="P4" i="2"/>
  <c r="P11" i="2"/>
  <c r="A11" i="2" s="1"/>
  <c r="P9" i="2"/>
  <c r="A9" i="2" s="1"/>
  <c r="P12" i="2"/>
  <c r="N31" i="4"/>
  <c r="N33" i="4"/>
  <c r="A33" i="4"/>
  <c r="N32" i="4"/>
  <c r="N17" i="4"/>
  <c r="N12" i="4"/>
  <c r="N35" i="4"/>
  <c r="P5" i="2"/>
  <c r="N16" i="4"/>
  <c r="N29" i="4"/>
  <c r="A35" i="4"/>
  <c r="P2" i="2"/>
  <c r="A2" i="2" s="1"/>
  <c r="N27" i="4"/>
  <c r="A27" i="4"/>
  <c r="N6" i="4"/>
  <c r="A6" i="4"/>
  <c r="N19" i="4"/>
  <c r="N26" i="4"/>
  <c r="N4" i="4"/>
  <c r="P30" i="3"/>
  <c r="Q30" i="3"/>
  <c r="A30" i="3"/>
  <c r="A11" i="3"/>
  <c r="A9" i="3"/>
  <c r="A6" i="3"/>
  <c r="A2" i="3"/>
  <c r="A7" i="3"/>
  <c r="A5" i="3"/>
  <c r="A23" i="3"/>
  <c r="A19" i="3"/>
  <c r="A28" i="3"/>
  <c r="A27" i="3"/>
  <c r="A8" i="3"/>
  <c r="A29" i="3"/>
  <c r="A24" i="3"/>
  <c r="A17" i="3"/>
  <c r="A10" i="3"/>
  <c r="A21" i="3"/>
  <c r="A25" i="3"/>
  <c r="A20" i="3"/>
  <c r="A26" i="3"/>
  <c r="A32" i="3"/>
  <c r="A22" i="3"/>
  <c r="A12" i="3"/>
  <c r="A4" i="3"/>
  <c r="A16" i="3"/>
  <c r="A13" i="3"/>
  <c r="A14" i="3"/>
  <c r="A3" i="3"/>
  <c r="A31" i="3"/>
  <c r="A15" i="3"/>
  <c r="O31" i="3"/>
  <c r="O13" i="3"/>
  <c r="O18" i="3"/>
  <c r="O14" i="3"/>
  <c r="O16" i="3"/>
  <c r="O12" i="3"/>
  <c r="O15" i="3"/>
  <c r="L31" i="3"/>
  <c r="L13" i="3"/>
  <c r="L18" i="3"/>
  <c r="L14" i="3"/>
  <c r="L16" i="3"/>
  <c r="L12" i="3"/>
  <c r="L15" i="3"/>
  <c r="A32" i="4"/>
  <c r="A40" i="4"/>
  <c r="A30" i="4"/>
  <c r="A38" i="4"/>
  <c r="A5" i="4"/>
  <c r="A3" i="4"/>
  <c r="M41" i="4"/>
  <c r="M27" i="4"/>
  <c r="K41" i="4"/>
  <c r="K27" i="4"/>
  <c r="Q2" i="2"/>
  <c r="Q12" i="2"/>
  <c r="Q11" i="2"/>
  <c r="Q4" i="2"/>
  <c r="Q7" i="2"/>
  <c r="O4" i="4"/>
  <c r="O19" i="4"/>
  <c r="O29" i="4"/>
  <c r="O35" i="4"/>
  <c r="O12" i="4"/>
  <c r="O33" i="4"/>
  <c r="O31" i="4"/>
  <c r="O28" i="4"/>
  <c r="O18" i="4"/>
  <c r="O21" i="4"/>
  <c r="O40" i="4"/>
  <c r="O15" i="4"/>
  <c r="O41" i="4"/>
  <c r="O16" i="4"/>
  <c r="O9" i="4"/>
  <c r="O22" i="4"/>
  <c r="O11" i="4"/>
  <c r="O13" i="4"/>
  <c r="O14" i="4"/>
  <c r="O5" i="4"/>
  <c r="O3" i="4"/>
  <c r="O23" i="4"/>
  <c r="O27" i="4"/>
  <c r="O32" i="4"/>
  <c r="O20" i="4"/>
  <c r="O39" i="4"/>
  <c r="O17" i="4"/>
  <c r="Q10" i="2"/>
  <c r="Q9" i="2"/>
  <c r="Q5" i="2"/>
  <c r="R2" i="2"/>
  <c r="D3" i="8" s="1"/>
  <c r="D19" i="11"/>
  <c r="C19" i="11"/>
  <c r="L6" i="9"/>
  <c r="O6" i="9"/>
  <c r="A10" i="9"/>
  <c r="Q10" i="9"/>
  <c r="A12" i="9"/>
  <c r="Q12" i="9"/>
  <c r="L10" i="9"/>
  <c r="O10" i="9"/>
  <c r="L12" i="9"/>
  <c r="O12" i="9"/>
  <c r="K32" i="4"/>
  <c r="K18" i="4"/>
  <c r="K33" i="4"/>
  <c r="K39" i="4"/>
  <c r="P36" i="10"/>
  <c r="K20" i="4"/>
  <c r="K37" i="4"/>
  <c r="N36" i="4"/>
  <c r="P13" i="10"/>
  <c r="P5" i="10"/>
  <c r="P17" i="10"/>
  <c r="P22" i="10"/>
  <c r="P7" i="10"/>
  <c r="N34" i="4"/>
  <c r="P39" i="10"/>
  <c r="P25" i="10"/>
  <c r="P29" i="10"/>
  <c r="P28" i="10"/>
  <c r="P21" i="10"/>
  <c r="P32" i="10"/>
  <c r="P31" i="10"/>
  <c r="P30" i="10"/>
  <c r="P8" i="10"/>
  <c r="P4" i="10"/>
  <c r="P3" i="10"/>
  <c r="P16" i="10"/>
  <c r="P27" i="10"/>
  <c r="P10" i="10"/>
  <c r="P11" i="10"/>
  <c r="P19" i="10"/>
  <c r="P18" i="10"/>
  <c r="P15" i="10"/>
  <c r="P26" i="10"/>
  <c r="P14" i="10"/>
  <c r="P24" i="10"/>
  <c r="P9" i="10"/>
  <c r="P40" i="10"/>
  <c r="P38" i="10"/>
  <c r="P23" i="10"/>
  <c r="P20" i="10"/>
  <c r="P35" i="10"/>
  <c r="P34" i="10"/>
  <c r="A26" i="4"/>
  <c r="A4" i="4"/>
  <c r="A31" i="4"/>
  <c r="A37" i="4"/>
  <c r="A9" i="4"/>
  <c r="A25" i="4"/>
  <c r="A41" i="4"/>
  <c r="K25" i="4"/>
  <c r="K19" i="4"/>
  <c r="K35" i="4"/>
  <c r="K14" i="4"/>
  <c r="K5" i="4"/>
  <c r="K11" i="4"/>
  <c r="K38" i="4"/>
  <c r="K22" i="4"/>
  <c r="K21" i="4"/>
  <c r="M24" i="4"/>
  <c r="A17" i="4"/>
  <c r="A24" i="9"/>
  <c r="Q24" i="9"/>
  <c r="A7" i="9"/>
  <c r="Q7" i="9"/>
  <c r="A5" i="9"/>
  <c r="Q5" i="9"/>
  <c r="A4" i="9"/>
  <c r="Q4" i="9"/>
  <c r="A3" i="9"/>
  <c r="Q3" i="9"/>
  <c r="L3" i="9"/>
  <c r="O3" i="9"/>
  <c r="L4" i="9"/>
  <c r="O4" i="9"/>
  <c r="L5" i="9"/>
  <c r="O5" i="9"/>
  <c r="A30" i="9"/>
  <c r="Q30" i="9"/>
  <c r="A26" i="9"/>
  <c r="Q26" i="9"/>
  <c r="A25" i="9"/>
  <c r="Q25" i="9"/>
  <c r="A22" i="9"/>
  <c r="Q22" i="9"/>
  <c r="A17" i="9"/>
  <c r="Q17" i="9"/>
  <c r="A11" i="9"/>
  <c r="Q11" i="9"/>
  <c r="A9" i="9"/>
  <c r="Q9" i="9"/>
  <c r="A8" i="9"/>
  <c r="Q8" i="9"/>
  <c r="L7" i="9"/>
  <c r="O7" i="9"/>
  <c r="L8" i="9"/>
  <c r="O8" i="9"/>
  <c r="L9" i="9"/>
  <c r="O9" i="9"/>
  <c r="A29" i="9"/>
  <c r="Q29" i="9"/>
  <c r="A28" i="9"/>
  <c r="Q28" i="9"/>
  <c r="A27" i="9"/>
  <c r="Q27" i="9"/>
  <c r="A23" i="9"/>
  <c r="Q23" i="9"/>
  <c r="E9" i="8" s="1"/>
  <c r="C9" i="8" s="1"/>
  <c r="A21" i="9"/>
  <c r="Q21" i="9"/>
  <c r="A20" i="9"/>
  <c r="Q20" i="9"/>
  <c r="A19" i="9"/>
  <c r="Q19" i="9"/>
  <c r="E8" i="8" s="1"/>
  <c r="C8" i="8" s="1"/>
  <c r="L11" i="9"/>
  <c r="O11" i="9"/>
  <c r="A32" i="9"/>
  <c r="A31" i="9"/>
  <c r="Q31" i="9"/>
  <c r="A18" i="9"/>
  <c r="Q18" i="9"/>
  <c r="A16" i="9"/>
  <c r="Q16" i="9"/>
  <c r="A15" i="9"/>
  <c r="Q15" i="9"/>
  <c r="A14" i="9"/>
  <c r="Q14" i="9"/>
  <c r="A13" i="9"/>
  <c r="Q13" i="9"/>
  <c r="E7" i="8" s="1"/>
  <c r="C7" i="8" s="1"/>
  <c r="L13" i="9"/>
  <c r="O13" i="9"/>
  <c r="L14" i="9"/>
  <c r="O14" i="9"/>
  <c r="L15" i="9"/>
  <c r="O15" i="9"/>
  <c r="L16" i="9"/>
  <c r="O16" i="9"/>
  <c r="L17" i="9"/>
  <c r="O17" i="9"/>
  <c r="L18" i="9"/>
  <c r="O18" i="9"/>
  <c r="L19" i="9"/>
  <c r="O19" i="9"/>
  <c r="L20" i="9"/>
  <c r="O20" i="9"/>
  <c r="L21" i="9"/>
  <c r="O21" i="9"/>
  <c r="L22" i="9"/>
  <c r="O22" i="9"/>
  <c r="L23" i="9"/>
  <c r="O23" i="9"/>
  <c r="L24" i="9"/>
  <c r="O24" i="9"/>
  <c r="L25" i="9"/>
  <c r="O25" i="9"/>
  <c r="L26" i="9"/>
  <c r="O26" i="9"/>
  <c r="L27" i="9"/>
  <c r="O27" i="9"/>
  <c r="L28" i="9"/>
  <c r="O28" i="9"/>
  <c r="L29" i="9"/>
  <c r="O29" i="9"/>
  <c r="L30" i="9"/>
  <c r="O30" i="9"/>
  <c r="L31" i="9"/>
  <c r="O31" i="9"/>
  <c r="R9" i="2"/>
  <c r="R11" i="2"/>
  <c r="R7" i="2"/>
  <c r="O36" i="4"/>
  <c r="A36" i="4"/>
  <c r="O37" i="4"/>
  <c r="O6" i="4"/>
  <c r="O25" i="4"/>
  <c r="O8" i="4"/>
  <c r="A10" i="4"/>
  <c r="K28" i="4"/>
  <c r="K9" i="4"/>
  <c r="K3" i="4"/>
  <c r="K24" i="4"/>
  <c r="A28" i="4"/>
  <c r="O30" i="4"/>
  <c r="A24" i="4"/>
  <c r="N8" i="4"/>
  <c r="K40" i="4"/>
  <c r="A29" i="4"/>
  <c r="K7" i="4"/>
  <c r="K23" i="4"/>
  <c r="K10" i="4"/>
  <c r="O26" i="4"/>
  <c r="A12" i="4"/>
  <c r="N2" i="4"/>
  <c r="K13" i="4"/>
  <c r="D18" i="11"/>
  <c r="C18" i="11"/>
  <c r="D12" i="11"/>
  <c r="C12" i="11"/>
  <c r="D17" i="11"/>
  <c r="C17" i="11"/>
  <c r="D15" i="11"/>
  <c r="C15" i="11"/>
  <c r="D8" i="11"/>
  <c r="C8" i="11"/>
  <c r="D14" i="11"/>
  <c r="C14" i="11"/>
  <c r="D6" i="11"/>
  <c r="C6" i="11"/>
  <c r="D7" i="11"/>
  <c r="D2" i="11"/>
  <c r="D4" i="11"/>
  <c r="C4" i="11"/>
  <c r="D5" i="11"/>
  <c r="D13" i="11"/>
  <c r="C13" i="11"/>
  <c r="D10" i="11"/>
  <c r="C10" i="11"/>
  <c r="D3" i="11"/>
  <c r="D9" i="11"/>
  <c r="C9" i="11"/>
  <c r="C7" i="11"/>
  <c r="C2" i="11"/>
  <c r="C5" i="11"/>
  <c r="C3" i="11"/>
  <c r="P33" i="10"/>
  <c r="P6" i="10"/>
  <c r="P12" i="10"/>
  <c r="A18" i="4"/>
  <c r="A21" i="4"/>
  <c r="A22" i="4"/>
  <c r="O2" i="4"/>
  <c r="A2" i="4"/>
  <c r="A23" i="4"/>
  <c r="A13" i="4"/>
  <c r="A8" i="4"/>
  <c r="A20" i="4"/>
  <c r="O7" i="4"/>
  <c r="A19" i="4"/>
  <c r="A11" i="4"/>
  <c r="A16" i="4"/>
  <c r="A14" i="4"/>
  <c r="A15" i="4"/>
  <c r="A7" i="4"/>
  <c r="D11" i="11"/>
  <c r="C11" i="11"/>
  <c r="E2" i="8" l="1"/>
  <c r="E5" i="8"/>
  <c r="C5" i="8" s="1"/>
  <c r="E4" i="8"/>
  <c r="C4" i="8" s="1"/>
  <c r="E3" i="8"/>
  <c r="C3" i="8" s="1"/>
  <c r="A5" i="2"/>
  <c r="A4" i="2"/>
  <c r="A6" i="2"/>
  <c r="O7" i="2"/>
  <c r="L7" i="2"/>
  <c r="O6" i="2"/>
  <c r="L6" i="2"/>
  <c r="O4" i="2"/>
  <c r="L4" i="2"/>
  <c r="L3" i="2"/>
  <c r="O2" i="2"/>
  <c r="L2" i="2"/>
  <c r="R5" i="2"/>
  <c r="R4" i="2"/>
  <c r="D6" i="8" s="1"/>
  <c r="C6" i="8" s="1"/>
  <c r="R6" i="2"/>
  <c r="D2" i="8"/>
  <c r="C2" i="8" s="1"/>
</calcChain>
</file>

<file path=xl/sharedStrings.xml><?xml version="1.0" encoding="utf-8"?>
<sst xmlns="http://schemas.openxmlformats.org/spreadsheetml/2006/main" count="3230" uniqueCount="535">
  <si>
    <t>Pos AG</t>
  </si>
  <si>
    <t>Bib</t>
  </si>
  <si>
    <t>Name</t>
  </si>
  <si>
    <t>Nat.</t>
  </si>
  <si>
    <t>YoB</t>
  </si>
  <si>
    <t>Gender</t>
  </si>
  <si>
    <t>Age Group</t>
  </si>
  <si>
    <t>Distance</t>
  </si>
  <si>
    <t>Club</t>
  </si>
  <si>
    <t>SWIM HEAT</t>
  </si>
  <si>
    <t>SWIM</t>
  </si>
  <si>
    <t>AG Pos. Swim</t>
  </si>
  <si>
    <t>RUN HEAT</t>
  </si>
  <si>
    <t>RUN</t>
  </si>
  <si>
    <t>AG Pos. Run</t>
  </si>
  <si>
    <t>TOTAL</t>
  </si>
  <si>
    <t>Course record</t>
  </si>
  <si>
    <t>Reitingo Taskai</t>
  </si>
  <si>
    <t>Kenstavičius, Kipras</t>
  </si>
  <si>
    <t>LT</t>
  </si>
  <si>
    <t>M</t>
  </si>
  <si>
    <t>10-11 m. berniukai</t>
  </si>
  <si>
    <t>I</t>
  </si>
  <si>
    <t>BTT</t>
  </si>
  <si>
    <t>Ciškevičius, Domas</t>
  </si>
  <si>
    <t>Green Team</t>
  </si>
  <si>
    <t>Šidlauskas, Timas</t>
  </si>
  <si>
    <t>TRItonas</t>
  </si>
  <si>
    <t>Undžys, Gustas</t>
  </si>
  <si>
    <t>Janavičiūtė, Karilė</t>
  </si>
  <si>
    <t>F</t>
  </si>
  <si>
    <t>10-11 m. mergaitės</t>
  </si>
  <si>
    <t>Račkauskaitė, Luka</t>
  </si>
  <si>
    <t>Balnaitytė, Akmėja</t>
  </si>
  <si>
    <t>Klaipėdos triatlono klubas</t>
  </si>
  <si>
    <t>Venckūnas, Vincentas</t>
  </si>
  <si>
    <t>8-9 m. berniukai</t>
  </si>
  <si>
    <t/>
  </si>
  <si>
    <t>Šidlauskas, Adas</t>
  </si>
  <si>
    <t>Venckūnaitė, Liucija</t>
  </si>
  <si>
    <t>8-9 m. mergaitės</t>
  </si>
  <si>
    <t>Mockaitytė, Radvilė</t>
  </si>
  <si>
    <t>Pos. AG</t>
  </si>
  <si>
    <t>Markūnas, Simonas</t>
  </si>
  <si>
    <t>14-15 m. vaikinai</t>
  </si>
  <si>
    <t>II</t>
  </si>
  <si>
    <t>Kazlauskas, Deividas</t>
  </si>
  <si>
    <t>KPM</t>
  </si>
  <si>
    <t>Tamutis, Kristupas</t>
  </si>
  <si>
    <t>SSC BTT</t>
  </si>
  <si>
    <t>Venckūnas, Jonas</t>
  </si>
  <si>
    <t>Rimkevičiūtė, Saulė</t>
  </si>
  <si>
    <t>12-13 m. mergaitės</t>
  </si>
  <si>
    <t>Usevičius, Augustinas</t>
  </si>
  <si>
    <t>TSK Darna</t>
  </si>
  <si>
    <t>Balinskaitė, Rugilė</t>
  </si>
  <si>
    <t>Kulikauskaitė, Magdė</t>
  </si>
  <si>
    <t>Kazlauskas, Dominykas</t>
  </si>
  <si>
    <t>12-13 m. berniukai</t>
  </si>
  <si>
    <t>Tamutytė, Liepa</t>
  </si>
  <si>
    <t>Pečiulytė, Elzė</t>
  </si>
  <si>
    <t>14-15 m. merginos</t>
  </si>
  <si>
    <t>Rodriquez, Dovile</t>
  </si>
  <si>
    <t>PSC/ Panevėžio triatlono klubas "TRI-Fun"</t>
  </si>
  <si>
    <t>Činskytė, Gustė</t>
  </si>
  <si>
    <t>Gedminaitė, Teodora</t>
  </si>
  <si>
    <t>Tonkūnaitė, Gabrielė</t>
  </si>
  <si>
    <t>Lapkauskaitė, Emilė</t>
  </si>
  <si>
    <t>Baranauskaitė, Eva</t>
  </si>
  <si>
    <t>Budzinauskas, Augustas</t>
  </si>
  <si>
    <t>IKIGAI team</t>
  </si>
  <si>
    <t>Venckūnas, Andrius</t>
  </si>
  <si>
    <t>Kazlauskas, Dovydas</t>
  </si>
  <si>
    <t>Juodeikė, Kamilė</t>
  </si>
  <si>
    <t>Kolyčius, Tajus</t>
  </si>
  <si>
    <t>Panevėžio triatlono klubas</t>
  </si>
  <si>
    <t>Zaborskis, Matas</t>
  </si>
  <si>
    <t>Gervelė, Liepa</t>
  </si>
  <si>
    <t>Abraškevičiūtė, Deimantė</t>
  </si>
  <si>
    <t>Urnėžius, Arnas</t>
  </si>
  <si>
    <t>Rudokas, Danielius</t>
  </si>
  <si>
    <t>Žiogas, Emilis</t>
  </si>
  <si>
    <t>Kaulekytė, Urtė</t>
  </si>
  <si>
    <t>Raštutytė, Darija</t>
  </si>
  <si>
    <t>Mockaitytė, Ūla</t>
  </si>
  <si>
    <t>DNF</t>
  </si>
  <si>
    <t>Venckūnas, Tomas</t>
  </si>
  <si>
    <t>35-49 m. vyrai</t>
  </si>
  <si>
    <t>III</t>
  </si>
  <si>
    <t>Veģeris, Francis Daniels</t>
  </si>
  <si>
    <t>LV</t>
  </si>
  <si>
    <t>20-34 m. vyrai</t>
  </si>
  <si>
    <t>Baltijas Triatlona klubs</t>
  </si>
  <si>
    <t>Grigonis, Oskaras</t>
  </si>
  <si>
    <t>18-19 m. vaikinai</t>
  </si>
  <si>
    <t>Reisas, Zigmas</t>
  </si>
  <si>
    <t>16-17 m. vaikinai</t>
  </si>
  <si>
    <t>Murnevaitė, Kamilė</t>
  </si>
  <si>
    <t>18-19 m. merginos</t>
  </si>
  <si>
    <t>Narkūnaitė, Unė</t>
  </si>
  <si>
    <t>20-34 m. moterys</t>
  </si>
  <si>
    <t>Garbauskaitė, Gabrielė</t>
  </si>
  <si>
    <t>Smolskas, Algimantas</t>
  </si>
  <si>
    <t>BTT Ruoniai</t>
  </si>
  <si>
    <t>Skirius, Jonas</t>
  </si>
  <si>
    <t>Želvytė, Ieva</t>
  </si>
  <si>
    <t>HighPeaksLithuania</t>
  </si>
  <si>
    <t>Šiburkis, Eimantas</t>
  </si>
  <si>
    <t>Treinys, Žilvinas</t>
  </si>
  <si>
    <t>Budzinauskas, Donatas</t>
  </si>
  <si>
    <t>Ivanovas, Olegas</t>
  </si>
  <si>
    <t>Petkevičienė, Aurelija</t>
  </si>
  <si>
    <t>IRONMAMA</t>
  </si>
  <si>
    <t>Ančlauskas, Romutis</t>
  </si>
  <si>
    <t>50 m. ir vyresni vyrai</t>
  </si>
  <si>
    <t>Kauno sporto klubas "Šilainiai"</t>
  </si>
  <si>
    <t>Žiogas, Giedrius</t>
  </si>
  <si>
    <t>Kauno Triatlono Klubas</t>
  </si>
  <si>
    <t>Urba, Daivis</t>
  </si>
  <si>
    <t>Dailidaitė, Augustina</t>
  </si>
  <si>
    <t>Eitavicius, Giedrius</t>
  </si>
  <si>
    <t>Klaipedos triatlono klubas</t>
  </si>
  <si>
    <t>Miežietis, Arminas</t>
  </si>
  <si>
    <t>Glebauskas, Saulius</t>
  </si>
  <si>
    <t>Klaipėdos Triatlono Klubas</t>
  </si>
  <si>
    <t>Urba, Justinas</t>
  </si>
  <si>
    <t>Rudokas, Kajus</t>
  </si>
  <si>
    <t>Pėtničia, Ignas</t>
  </si>
  <si>
    <t>Gustaitytė, Vilgustė</t>
  </si>
  <si>
    <t>16-17 m. merginos</t>
  </si>
  <si>
    <t>Panevežio Raimundo Sargūno sporto gimnazija</t>
  </si>
  <si>
    <t>Prokopavičius, Lukas</t>
  </si>
  <si>
    <t>Karklelis, Džiugas</t>
  </si>
  <si>
    <t>Paurytė, Ugnė</t>
  </si>
  <si>
    <t>Panevėžio Triatlono Klubas</t>
  </si>
  <si>
    <t>Norvilas, Ignas</t>
  </si>
  <si>
    <t>Ažusienytė, Milda</t>
  </si>
  <si>
    <t>Kenstavičius, Kristupas</t>
  </si>
  <si>
    <t>Baltaragis, Gvidas</t>
  </si>
  <si>
    <t>S-Sportas</t>
  </si>
  <si>
    <t>Liepa, Artūrs</t>
  </si>
  <si>
    <t>TRI KAN</t>
  </si>
  <si>
    <t>Liepa, Māris</t>
  </si>
  <si>
    <t>Fersta, Elizabete</t>
  </si>
  <si>
    <t>Kravalis, Nils</t>
  </si>
  <si>
    <t>TRIRUNPRO</t>
  </si>
  <si>
    <t>Šidlauskienė, Sigita</t>
  </si>
  <si>
    <t>35-49 m. moterys</t>
  </si>
  <si>
    <t>Burbulis, Tomas</t>
  </si>
  <si>
    <t>TTB</t>
  </si>
  <si>
    <t>Pos. Overall</t>
  </si>
  <si>
    <t>Reitingo Taskai Overall 
(Klubo reitingui)</t>
  </si>
  <si>
    <t>Reitingo Taskai AG</t>
  </si>
  <si>
    <t>DNS</t>
  </si>
  <si>
    <t>Klubas</t>
  </si>
  <si>
    <t>Vieta</t>
  </si>
  <si>
    <t>Klubo taškai</t>
  </si>
  <si>
    <t>Iš 1 Distancijos taškai</t>
  </si>
  <si>
    <t>Iš 2 Distancijos taškai</t>
  </si>
  <si>
    <t>Chip</t>
  </si>
  <si>
    <t>AG</t>
  </si>
  <si>
    <t>Atvyko</t>
  </si>
  <si>
    <t>Keršys, Vytautas</t>
  </si>
  <si>
    <t>ne</t>
  </si>
  <si>
    <t>Yra</t>
  </si>
  <si>
    <t>Course</t>
  </si>
  <si>
    <t>BEST TIME</t>
  </si>
  <si>
    <t>Armoševičiūtė, Elinga</t>
  </si>
  <si>
    <t>Barauskis, Ignas</t>
  </si>
  <si>
    <t>Narbutas, Paulius</t>
  </si>
  <si>
    <t>Markevičius, Vakaris</t>
  </si>
  <si>
    <t>Paulauskas, Nikita</t>
  </si>
  <si>
    <t>Kosmačiov, Maksim</t>
  </si>
  <si>
    <t>Žebrauskis, Jokūbas</t>
  </si>
  <si>
    <t>Varaškevičiūtė, Ugnė</t>
  </si>
  <si>
    <t>Panevėžio triatlono klubas "TRI-Fun"</t>
  </si>
  <si>
    <t>yra</t>
  </si>
  <si>
    <t>Gračiova, Aleksandra</t>
  </si>
  <si>
    <t>Norkutė, Gabrielė</t>
  </si>
  <si>
    <t>Lašinskas, Jokūbas</t>
  </si>
  <si>
    <t>Repšys, Martynas</t>
  </si>
  <si>
    <t>Matulis, Mantas</t>
  </si>
  <si>
    <t>Varnas, Raidas</t>
  </si>
  <si>
    <t>Genupskis, Lukas</t>
  </si>
  <si>
    <t>Rios Aguirre, Arian</t>
  </si>
  <si>
    <t>Jespenkov, Timur</t>
  </si>
  <si>
    <t>Kozlovskij, Igor</t>
  </si>
  <si>
    <t>Distancija</t>
  </si>
  <si>
    <t>Lytis</t>
  </si>
  <si>
    <t>Swim</t>
  </si>
  <si>
    <t>Run</t>
  </si>
  <si>
    <t>Total</t>
  </si>
  <si>
    <t>Babkin, Justinas</t>
  </si>
  <si>
    <t>Meškauskas, Brainas</t>
  </si>
  <si>
    <t>ovil</t>
  </si>
  <si>
    <t>Jonikas, Mantas</t>
  </si>
  <si>
    <t>Sijavičiūtė, Ūla</t>
  </si>
  <si>
    <t>Savickas, Armandas</t>
  </si>
  <si>
    <t>naujas</t>
  </si>
  <si>
    <t>FULL NAME</t>
  </si>
  <si>
    <t>Amžiaus grupė</t>
  </si>
  <si>
    <t>RESULT SWIM</t>
  </si>
  <si>
    <t>RESULT RUN</t>
  </si>
  <si>
    <t>Season</t>
  </si>
  <si>
    <t>SSC Ruoniai</t>
  </si>
  <si>
    <t>BW</t>
  </si>
  <si>
    <t>BM</t>
  </si>
  <si>
    <t>Kaminskaja, Liliana</t>
  </si>
  <si>
    <t>VMSC</t>
  </si>
  <si>
    <t>Subačius, Gvidas</t>
  </si>
  <si>
    <t>Kauno plaukimo mokykla</t>
  </si>
  <si>
    <t>Norkevicius, Benas</t>
  </si>
  <si>
    <t>AM</t>
  </si>
  <si>
    <t>Augustas, Budzinauskas</t>
  </si>
  <si>
    <t>Ikigai team</t>
  </si>
  <si>
    <t>Malūnavičius, Gabrielius</t>
  </si>
  <si>
    <t>Krikščionaitis, Adrijus</t>
  </si>
  <si>
    <t>Ignalinos rajono švietimo ir sporto paslaugų centras</t>
  </si>
  <si>
    <t>Kaminskaja, Aurelija</t>
  </si>
  <si>
    <t>Dominykas, Kazlauskas</t>
  </si>
  <si>
    <t>Sporto mokykla "Startas"</t>
  </si>
  <si>
    <t>DM</t>
  </si>
  <si>
    <t>Ruoniai</t>
  </si>
  <si>
    <t>Martinaitis, Rokas</t>
  </si>
  <si>
    <t>Šurna, Matas</t>
  </si>
  <si>
    <t>Aukštaitijos plaukimo-triatlono akademija</t>
  </si>
  <si>
    <t>CM</t>
  </si>
  <si>
    <t>Daugėlaitė, Bernadeta</t>
  </si>
  <si>
    <t>Be šansų</t>
  </si>
  <si>
    <t>AW</t>
  </si>
  <si>
    <t>Algimantas, Smolskas</t>
  </si>
  <si>
    <t>VMSC Ruoniai</t>
  </si>
  <si>
    <t>Bernadeta, Daugėlaitė</t>
  </si>
  <si>
    <t>Justinas, Babkin</t>
  </si>
  <si>
    <t>Panevėžio SC/TSK Darna</t>
  </si>
  <si>
    <t>Kristupas, Kenstavičius</t>
  </si>
  <si>
    <t>Vasiljevas, Dainius</t>
  </si>
  <si>
    <t>Rokas, Martinaitis</t>
  </si>
  <si>
    <t>Vasiljevaitė, Emilija</t>
  </si>
  <si>
    <t>Ignalinos plaukimo klubas</t>
  </si>
  <si>
    <t>DW</t>
  </si>
  <si>
    <t>Kiaušas, Saulė</t>
  </si>
  <si>
    <t>CW</t>
  </si>
  <si>
    <t>Dovydas, Kazlauskas</t>
  </si>
  <si>
    <t>Adelė, Maikštėnaitė</t>
  </si>
  <si>
    <t>Skirpstė, Mėta</t>
  </si>
  <si>
    <t>Šidlauskas, Vytis</t>
  </si>
  <si>
    <t>Aukštaitijos plaukimo triatlono akademija</t>
  </si>
  <si>
    <t>Jankovičiūtė, Kornelija</t>
  </si>
  <si>
    <t>Zamorskis, Aleksas</t>
  </si>
  <si>
    <t>Keleberda, Danil</t>
  </si>
  <si>
    <t>Kūno kultūros ir laisvalaikio centras</t>
  </si>
  <si>
    <t>Emilija, Vasiljevaitė</t>
  </si>
  <si>
    <t>JM</t>
  </si>
  <si>
    <t>Lukas, Prokopavičius</t>
  </si>
  <si>
    <t>BTT Cloud</t>
  </si>
  <si>
    <t>EM</t>
  </si>
  <si>
    <t>Titas, Puronas</t>
  </si>
  <si>
    <t>OM</t>
  </si>
  <si>
    <t>Jazepčikas, Vytautas</t>
  </si>
  <si>
    <t>Chmieliauskas, Nojus</t>
  </si>
  <si>
    <t>Vilniaus penkiakove</t>
  </si>
  <si>
    <t>IM ir OM</t>
  </si>
  <si>
    <t>Trakų triatlono būrelis</t>
  </si>
  <si>
    <t>Ugnius, Kabelinskas</t>
  </si>
  <si>
    <t>Šiuolaikinės penkiakovės klubas ,,Hiperionas’’</t>
  </si>
  <si>
    <t>Paulius, Vagnorius</t>
  </si>
  <si>
    <t>Deksnys, Arnas</t>
  </si>
  <si>
    <t>Galuška, Jevgenijus</t>
  </si>
  <si>
    <t>VOLVERE RUN</t>
  </si>
  <si>
    <t>Bartkus, Mantas</t>
  </si>
  <si>
    <t>Vilniaus sporto centras</t>
  </si>
  <si>
    <t>IM</t>
  </si>
  <si>
    <t>Janavičius, Nedas</t>
  </si>
  <si>
    <t>Elektrėnų sporto centras</t>
  </si>
  <si>
    <t>Nedas, Janavičius</t>
  </si>
  <si>
    <t>Elektrėnų savivaldybės sporto centras</t>
  </si>
  <si>
    <t>Tomas, Burbulis</t>
  </si>
  <si>
    <t>Žilėnas, Deividas</t>
  </si>
  <si>
    <t>Rimkus, Kristupas</t>
  </si>
  <si>
    <t>JM ir OM</t>
  </si>
  <si>
    <t>Vasilevičius, Vytas</t>
  </si>
  <si>
    <t>Panevėžio triatlono klubas “TRI-Fun” / PSC</t>
  </si>
  <si>
    <t>Mantas, Bartkus</t>
  </si>
  <si>
    <t>Saulius, Jonas</t>
  </si>
  <si>
    <t>Rakitinas, Eugenijus</t>
  </si>
  <si>
    <t xml:space="preserve">OM </t>
  </si>
  <si>
    <t>Žiūraitis, Kasparas</t>
  </si>
  <si>
    <t>Igor, Kozlovskij</t>
  </si>
  <si>
    <t>TRitonas</t>
  </si>
  <si>
    <t>Kristupas, Rimkus</t>
  </si>
  <si>
    <t>Panevėžio triatlono klubas "TRI-Fun"/PSC</t>
  </si>
  <si>
    <t>Panevėžio triatlono klubas  "TRI-Fun"/PSC</t>
  </si>
  <si>
    <t>Oskaras, Grigonis</t>
  </si>
  <si>
    <t>VSMC Ruoniai</t>
  </si>
  <si>
    <t>Milda, Ažusienytė</t>
  </si>
  <si>
    <t>R. Sargūno sporto gimnazija</t>
  </si>
  <si>
    <t>JW ir OW</t>
  </si>
  <si>
    <t>Malakas, Arnas</t>
  </si>
  <si>
    <t>HighPeaks Lietuva</t>
  </si>
  <si>
    <t>Česonis, Ernestas</t>
  </si>
  <si>
    <t>Tritonas</t>
  </si>
  <si>
    <t>Bertašavičius, Laurynas</t>
  </si>
  <si>
    <t>Zigmas, Reisas</t>
  </si>
  <si>
    <t>Krikštaponis, Arūnas</t>
  </si>
  <si>
    <t>Paplauskė, Inga</t>
  </si>
  <si>
    <t>OW</t>
  </si>
  <si>
    <t>Deividas, Kazlauskas</t>
  </si>
  <si>
    <t>Balčiūnas, Dominykas</t>
  </si>
  <si>
    <t>Panevėžio triatlono klubas “TRI-Fun”</t>
  </si>
  <si>
    <t>Panevėžio triatlono klubas „Tri-Fun“</t>
  </si>
  <si>
    <t>Dominykas, Balčiūnas</t>
  </si>
  <si>
    <t>Panevėžio triatlono klubas “TRI-Fun”/PSC</t>
  </si>
  <si>
    <t>Vasiliauskas, Kazimieras</t>
  </si>
  <si>
    <t>Lukauskis, Ignas</t>
  </si>
  <si>
    <t>Team Ignite</t>
  </si>
  <si>
    <t>Dovydas, Činga</t>
  </si>
  <si>
    <t>Greitis</t>
  </si>
  <si>
    <t>Jankovičius, Julius</t>
  </si>
  <si>
    <t>Panevėžio triatlono klubas "TRI-Fun", PSC</t>
  </si>
  <si>
    <t>DSQ</t>
  </si>
  <si>
    <t>Viltė, Norvilaitė</t>
  </si>
  <si>
    <t>Norvilaitė, Viltė</t>
  </si>
  <si>
    <t>Panevėžio triatlono klubas “TRI-Fun”/Panevėžio SC</t>
  </si>
  <si>
    <t>Daugėlaitė, Beatričė</t>
  </si>
  <si>
    <t>Rodriquez-Aleknaitė, Dovilė</t>
  </si>
  <si>
    <t>Sokolovskij, Ervin</t>
  </si>
  <si>
    <t>Gabrielius, Malūnavičius</t>
  </si>
  <si>
    <t>Juška, Matas</t>
  </si>
  <si>
    <t>Kauno Plaukimo mokykla</t>
  </si>
  <si>
    <t>Dovilė, Rodriquez-Aleknaitė</t>
  </si>
  <si>
    <t>Saulė, Rimkevičiūtė</t>
  </si>
  <si>
    <t>Beatričė, Daugėlaitė</t>
  </si>
  <si>
    <t>Darija, Raštutytė</t>
  </si>
  <si>
    <t>Čiras, Lukas</t>
  </si>
  <si>
    <t>Trakų Triatlono Būrelis</t>
  </si>
  <si>
    <t>Mėta, Skirpstė</t>
  </si>
  <si>
    <t>SC/TSK Darna</t>
  </si>
  <si>
    <t>Kornelija, Jankovičiūtė</t>
  </si>
  <si>
    <t>Trumpickas, Karolis</t>
  </si>
  <si>
    <t>Norkevicius, Ignas</t>
  </si>
  <si>
    <t>Augustinas, Usevičius</t>
  </si>
  <si>
    <t>Panevėžio triatlono klubas Tri-Fun</t>
  </si>
  <si>
    <t>DARNA</t>
  </si>
  <si>
    <t>Balčiūnas, Paulius</t>
  </si>
  <si>
    <t>Baranauskaite, Eva</t>
  </si>
  <si>
    <t>PSC/TSK Darna</t>
  </si>
  <si>
    <t>Čeponis, Arminas</t>
  </si>
  <si>
    <t>Team IGNITE</t>
  </si>
  <si>
    <t>Aleksas, Zamorskis</t>
  </si>
  <si>
    <t>Domilė, Grigonytė</t>
  </si>
  <si>
    <t>Seikauskas, Emilijus</t>
  </si>
  <si>
    <t>Seliavaitė, Elžbieta</t>
  </si>
  <si>
    <t>Panevėžio SC/Greitis/TSK Darna</t>
  </si>
  <si>
    <t>Titas, Janavičius</t>
  </si>
  <si>
    <t>Kamilė, Juodeikė</t>
  </si>
  <si>
    <t>Eva, Baranauskaitė</t>
  </si>
  <si>
    <t>Nikita, Šaranovas</t>
  </si>
  <si>
    <t>KKLC</t>
  </si>
  <si>
    <t>Kavaliauskas, Matas</t>
  </si>
  <si>
    <t>Novodvorskas, Simas</t>
  </si>
  <si>
    <t>Panevėžio triatlono klubas “TRI-Fun”/ PSC</t>
  </si>
  <si>
    <t>Serapinaitė, Ieva</t>
  </si>
  <si>
    <t>Simas, Novodvorskas</t>
  </si>
  <si>
    <t>Strazdas, Povilas</t>
  </si>
  <si>
    <t>Bulotas, Tomas</t>
  </si>
  <si>
    <t xml:space="preserve">Dolgovas.com </t>
  </si>
  <si>
    <t>Povilas, Strazdas</t>
  </si>
  <si>
    <t>Jevensaper, Danielius</t>
  </si>
  <si>
    <t>Penkiakovė</t>
  </si>
  <si>
    <t>Jasiulevičius, Džastin</t>
  </si>
  <si>
    <t>-</t>
  </si>
  <si>
    <t>Ieva, Serapinaitė</t>
  </si>
  <si>
    <t>EW</t>
  </si>
  <si>
    <t>Aukštikalnis, Erikas</t>
  </si>
  <si>
    <t>Belevičius, Renatas</t>
  </si>
  <si>
    <t>Trakų Triatlono Burelis</t>
  </si>
  <si>
    <t>Dapkus, Pijus</t>
  </si>
  <si>
    <t>Jarusevičius, Vytautas</t>
  </si>
  <si>
    <t>Arūnas, Krikštaponis</t>
  </si>
  <si>
    <t>Unė, Narkūnaitė</t>
  </si>
  <si>
    <t>Linkus, Gediminas</t>
  </si>
  <si>
    <t>Kauno Plaukimo Mokykla</t>
  </si>
  <si>
    <t>Ignas, Norvilas</t>
  </si>
  <si>
    <t>Šijanas, Titas</t>
  </si>
  <si>
    <t>JW</t>
  </si>
  <si>
    <t>Razbadauskas, Matas</t>
  </si>
  <si>
    <t>Hiperionas</t>
  </si>
  <si>
    <t>Šidlauskas, Ditas</t>
  </si>
  <si>
    <t>Daugėla, Justinas</t>
  </si>
  <si>
    <t>Morkūnas, Evaldas</t>
  </si>
  <si>
    <t>Žvykas, Eugenijus</t>
  </si>
  <si>
    <t>Ūsas, Marijus</t>
  </si>
  <si>
    <t>Matas, Razbadauskas</t>
  </si>
  <si>
    <t>Kamilė, Murnevaitė</t>
  </si>
  <si>
    <t>Ignas, Pėtničia</t>
  </si>
  <si>
    <t>Mantorov, Maxim</t>
  </si>
  <si>
    <t>Tony Resort Team</t>
  </si>
  <si>
    <t>Zamorskis, Aleksandras</t>
  </si>
  <si>
    <t>Eugenijus, Žvykas</t>
  </si>
  <si>
    <t>Alytaus src</t>
  </si>
  <si>
    <t>IW ir OW</t>
  </si>
  <si>
    <t>Justinas, Daugėla</t>
  </si>
  <si>
    <t>Ūsas, Šarūnas</t>
  </si>
  <si>
    <t>Cimarmanaitė, Rūta</t>
  </si>
  <si>
    <t>Tomas, Algirdas</t>
  </si>
  <si>
    <t>Marijus, Ūsas</t>
  </si>
  <si>
    <t>Kalvelytė, Viktorija</t>
  </si>
  <si>
    <t>Kauno triatlono klubas</t>
  </si>
  <si>
    <t>Gabrielė, Garbauskaitė</t>
  </si>
  <si>
    <t>Šarūnas, Ūsas</t>
  </si>
  <si>
    <t>Urbutytė, Greta</t>
  </si>
  <si>
    <t>Love Streams Running</t>
  </si>
  <si>
    <t>Evaldas, Morkūnas</t>
  </si>
  <si>
    <t>Greta, Urbutytė</t>
  </si>
  <si>
    <t>Ūla, Sijavičiūtė</t>
  </si>
  <si>
    <t>IW*</t>
  </si>
  <si>
    <t>Juodzevičius, Arnas</t>
  </si>
  <si>
    <t>Norkevicius, Antanas</t>
  </si>
  <si>
    <t>Ziogas, Giedrius</t>
  </si>
  <si>
    <t>Apolskis, Žydrūnas</t>
  </si>
  <si>
    <t>Slapšys, Arnas</t>
  </si>
  <si>
    <t>Kajus, Rudokas</t>
  </si>
  <si>
    <t>Ūsas, Vytautas</t>
  </si>
  <si>
    <t>Arijus, Rancevas</t>
  </si>
  <si>
    <t>Biržietis, Darius</t>
  </si>
  <si>
    <t>Individualiai</t>
  </si>
  <si>
    <t>Mesropian, Artur</t>
  </si>
  <si>
    <t>Čiraitė, Solveiga</t>
  </si>
  <si>
    <t>Kipras, Kenstavičius</t>
  </si>
  <si>
    <t>Vytautas, Ūsas</t>
  </si>
  <si>
    <t>Ugnė, Varaškevičiūtė</t>
  </si>
  <si>
    <t>Vygintas, Jutelis</t>
  </si>
  <si>
    <t>Dolgovas, Andrius</t>
  </si>
  <si>
    <t>Team Serioza</t>
  </si>
  <si>
    <t>Žiedelis, Mindaugas</t>
  </si>
  <si>
    <t>Rakitinaitė, Augustė</t>
  </si>
  <si>
    <t>Janavičius, Titas</t>
  </si>
  <si>
    <t>Elektrėnų svivaldybės sporto centras</t>
  </si>
  <si>
    <t>Karolis, Trumpickas</t>
  </si>
  <si>
    <t>Darius, Biržietis</t>
  </si>
  <si>
    <t>Augustė, Rakitinaitė</t>
  </si>
  <si>
    <t>Ariana, Čistova</t>
  </si>
  <si>
    <t>Donatas, Budzinauskas</t>
  </si>
  <si>
    <t>Borisas, Darius</t>
  </si>
  <si>
    <t>Gelumbauskaitė, Paulina</t>
  </si>
  <si>
    <t>Emilijus, Seikauskas</t>
  </si>
  <si>
    <t>Elzė, Pečiulytė</t>
  </si>
  <si>
    <t>Emilė, Lapkauskaitė</t>
  </si>
  <si>
    <t>Paulius, Balčiūnas</t>
  </si>
  <si>
    <t>Oniūnas, Matas</t>
  </si>
  <si>
    <t>Nikita, Navickas</t>
  </si>
  <si>
    <t>Šaranovas, Nikta</t>
  </si>
  <si>
    <t>Gabrielė, Tonkūnaitė</t>
  </si>
  <si>
    <t>Steponaitis, Lukas</t>
  </si>
  <si>
    <t>TSK DARNA</t>
  </si>
  <si>
    <t>Justas, Kardišauskas</t>
  </si>
  <si>
    <t>High Peaks Lietuva</t>
  </si>
  <si>
    <t>Navickas, Nikita</t>
  </si>
  <si>
    <t>Agnius, Meškauskas</t>
  </si>
  <si>
    <t>Meškauskas, Agnius</t>
  </si>
  <si>
    <t>Bertašavičiūtė, Ema</t>
  </si>
  <si>
    <t>Kajus, Laukys</t>
  </si>
  <si>
    <t>Arminas, Jutelis</t>
  </si>
  <si>
    <t>Bruožis, Donatas</t>
  </si>
  <si>
    <t>Ignite</t>
  </si>
  <si>
    <t>Darya, Borash</t>
  </si>
  <si>
    <t>Tijūnonis, Darius</t>
  </si>
  <si>
    <t>Vaitkevičius, Motiejus</t>
  </si>
  <si>
    <t>Maxim, Mantorov</t>
  </si>
  <si>
    <t>Lapas, Ignas</t>
  </si>
  <si>
    <t>SSC ruoniai</t>
  </si>
  <si>
    <t>Olegas, Ivanovas</t>
  </si>
  <si>
    <t>Šniukštaitė, Brigita</t>
  </si>
  <si>
    <t>Edvardas, Lucevičius</t>
  </si>
  <si>
    <t>Titas, Šijanas</t>
  </si>
  <si>
    <t>Pranas, Urbonas</t>
  </si>
  <si>
    <t>Vinciūnaitė, Beatričė</t>
  </si>
  <si>
    <t>Urbonas, Pranas</t>
  </si>
  <si>
    <t>Bekampis, Kristijonas</t>
  </si>
  <si>
    <t>Darius, Tijūnonis</t>
  </si>
  <si>
    <t>Padriezas, Simonas</t>
  </si>
  <si>
    <t>Žilvinas, Treinys</t>
  </si>
  <si>
    <t>Ignas, Lapas</t>
  </si>
  <si>
    <t>Dovydas, Pošius</t>
  </si>
  <si>
    <t>Romutis, Ančlauskas</t>
  </si>
  <si>
    <t>Startas</t>
  </si>
  <si>
    <t>Pribušauskaitė, Jomilė</t>
  </si>
  <si>
    <t>IW</t>
  </si>
  <si>
    <t>Čachovskaja, Polina</t>
  </si>
  <si>
    <t>Pošius, Dovydas</t>
  </si>
  <si>
    <t>Jomilė, Pribušauskaitė</t>
  </si>
  <si>
    <t>Jonas, Stasiukynas</t>
  </si>
  <si>
    <t>“Panevėžio triatlono klubas “TRI-Fun”/ PSC</t>
  </si>
  <si>
    <t>Stasiukynas, Jonas</t>
  </si>
  <si>
    <t>#IRONMAMA</t>
  </si>
  <si>
    <t>Mozgeris, Raigardas</t>
  </si>
  <si>
    <t>Deimantė, Barzdenytė</t>
  </si>
  <si>
    <t>Barzdenytė, Deimantė</t>
  </si>
  <si>
    <t>Blotnys, Liudas</t>
  </si>
  <si>
    <t>Ikigai Team</t>
  </si>
  <si>
    <t>Statkė, Indrė</t>
  </si>
  <si>
    <t>Žiličius, Michailas</t>
  </si>
  <si>
    <t>MS Challenge Team</t>
  </si>
  <si>
    <t>Oponavičiūtė, Vitalija</t>
  </si>
  <si>
    <t>Bartasūnaitė, Rasa</t>
  </si>
  <si>
    <t>Utenos DSC</t>
  </si>
  <si>
    <t>Ivanovė, Soneta</t>
  </si>
  <si>
    <t>Michailas, Žiličius</t>
  </si>
  <si>
    <t>Lucevicius, Edvardas</t>
  </si>
  <si>
    <t>Simonas, Mechovičius</t>
  </si>
  <si>
    <t>Julija, Laukienė</t>
  </si>
  <si>
    <t>Ironmama</t>
  </si>
  <si>
    <t>Starkus, Vygantas</t>
  </si>
  <si>
    <t>Miglė, Končytė</t>
  </si>
  <si>
    <t>Vygantas, Starkus</t>
  </si>
  <si>
    <t>Vilimaitė, Ieva</t>
  </si>
  <si>
    <t>Budzinauskienė, Rasa</t>
  </si>
  <si>
    <t>Petruševičienė, Laura</t>
  </si>
  <si>
    <t>Klimaitiene, Agne</t>
  </si>
  <si>
    <t>Antanaitis, Ovidijus</t>
  </si>
  <si>
    <t>Team lgnite</t>
  </si>
  <si>
    <t>Agnė, Klimaitienė</t>
  </si>
  <si>
    <t>Kulikauskaitė, Morta</t>
  </si>
  <si>
    <t>Nikita, Žukas</t>
  </si>
  <si>
    <t>Zigmantaitė, Urtė</t>
  </si>
  <si>
    <t>Rasa, Budzinauskienė</t>
  </si>
  <si>
    <t>Monika, Žilienė</t>
  </si>
  <si>
    <t>Juozas, Kieras</t>
  </si>
  <si>
    <t>Gegužis, Robertas</t>
  </si>
  <si>
    <t>Panevežio triatlono klubas</t>
  </si>
  <si>
    <t>Morkunas, Evaldas</t>
  </si>
  <si>
    <t>Ervinas, Rokas</t>
  </si>
  <si>
    <t>b/k</t>
  </si>
  <si>
    <t>Iš 3 Distancijos taškai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</si>
</sst>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b/>
      <sz val="11"/>
      <color theme="0"/>
      <name val="Calibri"/>
      <family val="2"/>
    </font>
    <font>
      <sz val="11"/>
      <color rgb="FF808080"/>
      <name val="Calibri"/>
      <family val="2"/>
    </font>
    <font>
      <sz val="11"/>
      <color theme="1"/>
      <name val="Calibri"/>
    </font>
    <font>
      <sz val="11"/>
      <color rgb="FF80808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1"/>
      <color rgb="FF808080"/>
      <name val="Calibri"/>
    </font>
    <font>
      <b/>
      <sz val="11"/>
      <color rgb="FF80808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FFF2CC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21" fontId="0" fillId="0" borderId="0" xfId="0" applyNumberFormat="1"/>
    <xf numFmtId="0" fontId="0" fillId="0" borderId="2" xfId="0" applyBorder="1"/>
    <xf numFmtId="0" fontId="0" fillId="0" borderId="4" xfId="0" applyBorder="1"/>
    <xf numFmtId="0" fontId="0" fillId="0" borderId="1" xfId="0" applyBorder="1"/>
    <xf numFmtId="21" fontId="0" fillId="0" borderId="1" xfId="0" applyNumberFormat="1" applyBorder="1"/>
    <xf numFmtId="21" fontId="0" fillId="0" borderId="5" xfId="0" applyNumberFormat="1" applyBorder="1"/>
    <xf numFmtId="0" fontId="2" fillId="0" borderId="1" xfId="1" applyFont="1" applyBorder="1"/>
    <xf numFmtId="21" fontId="2" fillId="0" borderId="1" xfId="1" applyNumberFormat="1" applyFont="1" applyBorder="1" applyAlignment="1">
      <alignment horizontal="right"/>
    </xf>
    <xf numFmtId="21" fontId="2" fillId="0" borderId="1" xfId="1" applyNumberFormat="1" applyFont="1" applyBorder="1"/>
    <xf numFmtId="21" fontId="2" fillId="0" borderId="5" xfId="1" applyNumberFormat="1" applyFont="1" applyBorder="1"/>
    <xf numFmtId="0" fontId="0" fillId="0" borderId="5" xfId="0" applyBorder="1"/>
    <xf numFmtId="0" fontId="2" fillId="0" borderId="1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5" xfId="1" applyFont="1" applyBorder="1"/>
    <xf numFmtId="0" fontId="0" fillId="0" borderId="3" xfId="0" applyBorder="1"/>
    <xf numFmtId="21" fontId="0" fillId="0" borderId="3" xfId="0" applyNumberFormat="1" applyBorder="1"/>
    <xf numFmtId="0" fontId="0" fillId="0" borderId="6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0" borderId="7" xfId="0" applyBorder="1"/>
    <xf numFmtId="21" fontId="0" fillId="3" borderId="0" xfId="0" applyNumberFormat="1" applyFill="1"/>
    <xf numFmtId="0" fontId="4" fillId="0" borderId="0" xfId="0" applyFont="1"/>
    <xf numFmtId="21" fontId="0" fillId="4" borderId="0" xfId="0" applyNumberFormat="1" applyFill="1"/>
    <xf numFmtId="0" fontId="0" fillId="4" borderId="0" xfId="0" applyFill="1"/>
    <xf numFmtId="0" fontId="5" fillId="0" borderId="0" xfId="0" applyFont="1"/>
    <xf numFmtId="21" fontId="5" fillId="0" borderId="0" xfId="0" applyNumberFormat="1" applyFont="1"/>
    <xf numFmtId="0" fontId="2" fillId="0" borderId="3" xfId="1" applyFont="1" applyBorder="1"/>
    <xf numFmtId="21" fontId="2" fillId="0" borderId="3" xfId="1" applyNumberFormat="1" applyFont="1" applyBorder="1" applyAlignment="1">
      <alignment horizontal="right"/>
    </xf>
    <xf numFmtId="21" fontId="6" fillId="0" borderId="0" xfId="0" applyNumberFormat="1" applyFont="1"/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6" borderId="8" xfId="0" applyFill="1" applyBorder="1"/>
    <xf numFmtId="0" fontId="0" fillId="6" borderId="9" xfId="0" applyFill="1" applyBorder="1"/>
    <xf numFmtId="21" fontId="0" fillId="6" borderId="9" xfId="0" applyNumberFormat="1" applyFill="1" applyBorder="1"/>
    <xf numFmtId="21" fontId="0" fillId="6" borderId="10" xfId="0" applyNumberFormat="1" applyFill="1" applyBorder="1"/>
    <xf numFmtId="0" fontId="0" fillId="0" borderId="8" xfId="0" applyBorder="1"/>
    <xf numFmtId="0" fontId="0" fillId="0" borderId="9" xfId="0" applyBorder="1"/>
    <xf numFmtId="21" fontId="0" fillId="0" borderId="9" xfId="0" applyNumberFormat="1" applyBorder="1"/>
    <xf numFmtId="21" fontId="0" fillId="0" borderId="10" xfId="0" applyNumberFormat="1" applyBorder="1"/>
    <xf numFmtId="2" fontId="0" fillId="0" borderId="0" xfId="0" applyNumberFormat="1"/>
    <xf numFmtId="0" fontId="5" fillId="0" borderId="8" xfId="0" applyFont="1" applyBorder="1"/>
    <xf numFmtId="0" fontId="5" fillId="0" borderId="9" xfId="0" applyFont="1" applyBorder="1"/>
    <xf numFmtId="21" fontId="5" fillId="0" borderId="9" xfId="0" applyNumberFormat="1" applyFont="1" applyBorder="1"/>
    <xf numFmtId="0" fontId="7" fillId="7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7" fillId="5" borderId="9" xfId="0" applyFont="1" applyFill="1" applyBorder="1" applyAlignment="1">
      <alignment vertical="center" wrapText="1"/>
    </xf>
    <xf numFmtId="0" fontId="8" fillId="9" borderId="0" xfId="0" applyFont="1" applyFill="1"/>
    <xf numFmtId="0" fontId="8" fillId="9" borderId="0" xfId="0" applyFont="1" applyFill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9" borderId="0" xfId="0" applyFont="1" applyFill="1"/>
    <xf numFmtId="0" fontId="10" fillId="9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8" borderId="0" xfId="0" applyFont="1" applyFill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/>
    </xf>
  </cellXfs>
  <cellStyles count="2">
    <cellStyle name="Normal 2" xfId="1" xr:uid="{44FBE884-3BFC-4113-9C83-FAC873D9F43D}"/>
    <cellStyle name="Parasts" xfId="0" builtinId="0"/>
  </cellStyles>
  <dxfs count="78">
    <dxf>
      <font>
        <name val="Calibri"/>
      </font>
      <numFmt numFmtId="0" formatCode="General"/>
      <alignment horizontal="center" vertical="center"/>
    </dxf>
    <dxf>
      <font>
        <name val="Calibri"/>
      </font>
      <numFmt numFmtId="0" formatCode="General"/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scheme val="none"/>
      </font>
      <fill>
        <patternFill patternType="solid">
          <fgColor indexed="64"/>
          <bgColor rgb="FFF2F2F2"/>
        </patternFill>
      </fill>
      <alignment horizontal="center" vertical="center"/>
    </dxf>
    <dxf>
      <font>
        <name val="Calibri"/>
      </font>
    </dxf>
    <dxf>
      <font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hh:mm:ss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hh:mm:ss"/>
    </dxf>
    <dxf>
      <numFmt numFmtId="164" formatCode="hh:mm:ss"/>
    </dxf>
    <dxf>
      <numFmt numFmtId="164" formatCode="hh:mm:ss"/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numFmt numFmtId="0" formatCode="General"/>
    </dxf>
    <dxf>
      <numFmt numFmtId="0" formatCode="General"/>
    </dxf>
    <dxf>
      <numFmt numFmtId="0" formatCode="General"/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center"/>
    </dxf>
    <dxf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fill>
        <patternFill>
          <bgColor rgb="FF663300"/>
        </patternFill>
      </fill>
    </dxf>
    <dxf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fill>
        <patternFill>
          <bgColor rgb="FF663300"/>
        </patternFill>
      </fill>
    </dxf>
    <dxf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fill>
        <patternFill>
          <bgColor rgb="FF663300"/>
        </patternFill>
      </fill>
    </dxf>
    <dxf>
      <fill>
        <patternFill patternType="solid">
          <fgColor indexed="64"/>
          <bgColor theme="0"/>
        </patternFill>
      </fill>
    </dxf>
    <dxf>
      <numFmt numFmtId="26" formatCode="h:mm:ss"/>
    </dxf>
    <dxf>
      <numFmt numFmtId="0" formatCode="General"/>
    </dxf>
    <dxf>
      <numFmt numFmtId="26" formatCode="h:mm:ss"/>
    </dxf>
    <dxf>
      <numFmt numFmtId="0" formatCode="General"/>
    </dxf>
    <dxf>
      <numFmt numFmtId="26" formatCode="h:mm:ss"/>
    </dxf>
    <dxf>
      <numFmt numFmtId="0" formatCode="General"/>
    </dxf>
    <dxf>
      <alignment horizontal="general" vertical="center" textRotation="0" wrapText="1" indent="0" justifyLastLine="0" shrinkToFit="0" readingOrder="0"/>
    </dxf>
    <dxf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fill>
        <patternFill>
          <bgColor rgb="FF663300"/>
        </patternFill>
      </fill>
    </dxf>
    <dxf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fill>
        <patternFill>
          <bgColor rgb="FF663300"/>
        </patternFill>
      </fill>
    </dxf>
    <dxf>
      <fill>
        <patternFill>
          <bgColor theme="7" tint="0.79998168889431442"/>
        </patternFill>
      </fill>
    </dxf>
    <dxf>
      <fill>
        <patternFill>
          <bgColor theme="2"/>
        </patternFill>
      </fill>
    </dxf>
    <dxf>
      <fill>
        <patternFill>
          <bgColor rgb="FF663300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663300"/>
        </patternFill>
      </fill>
    </dxf>
    <dxf>
      <fill>
        <patternFill patternType="solid">
          <fgColor indexed="64"/>
          <bgColor theme="0"/>
        </patternFill>
      </fill>
    </dxf>
    <dxf>
      <numFmt numFmtId="26" formatCode="h:mm:ss"/>
    </dxf>
    <dxf>
      <numFmt numFmtId="0" formatCode="General"/>
    </dxf>
    <dxf>
      <numFmt numFmtId="26" formatCode="h:mm:ss"/>
    </dxf>
    <dxf>
      <numFmt numFmtId="0" formatCode="General"/>
    </dxf>
    <dxf>
      <numFmt numFmtId="26" formatCode="h:mm:ss"/>
    </dxf>
    <dxf>
      <numFmt numFmtId="0" formatCode="General"/>
    </dxf>
    <dxf>
      <alignment horizontal="center" vertical="center" textRotation="0" wrapText="1" indent="0" justifyLastLine="0" shrinkToFit="0" readingOrder="0"/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663300"/>
        </patternFill>
      </fill>
    </dxf>
    <dxf>
      <numFmt numFmtId="0" formatCode="General"/>
      <alignment horizontal="center" vertical="center" wrapText="1"/>
      <border>
        <left style="thin">
          <color rgb="FFFFF2CC"/>
        </left>
        <right style="thin">
          <color rgb="FFFFF2CC"/>
        </right>
        <top style="thin">
          <color rgb="FFFFF2CC"/>
        </top>
        <bottom style="thin">
          <color rgb="FFFFF2CC"/>
        </bottom>
        <vertical style="thin">
          <color rgb="FFFFF2CC"/>
        </vertical>
        <horizontal style="thin">
          <color rgb="FFFFF2CC"/>
        </horizontal>
      </border>
    </dxf>
    <dxf>
      <fill>
        <patternFill patternType="solid">
          <fgColor indexed="64"/>
          <bgColor theme="0"/>
        </patternFill>
      </fill>
    </dxf>
    <dxf>
      <numFmt numFmtId="26" formatCode="h:mm:ss"/>
    </dxf>
    <dxf>
      <numFmt numFmtId="0" formatCode="General"/>
    </dxf>
    <dxf>
      <numFmt numFmtId="26" formatCode="h:mm:ss"/>
    </dxf>
    <dxf>
      <numFmt numFmtId="0" formatCode="General"/>
    </dxf>
    <dxf>
      <numFmt numFmtId="26" formatCode="h:mm:ss"/>
    </dxf>
    <dxf>
      <numFmt numFmtId="0" formatCode="General"/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663300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riathlonlithuania.sharepoint.com/sites/LTF/Shared%20Documents/LTF/Var&#382;ybos/2022/Klaip&#279;da%2012-10%20akvatlonas/MASTER%20FILE.xlsx" TargetMode="External"/><Relationship Id="rId1" Type="http://schemas.openxmlformats.org/officeDocument/2006/relationships/externalLinkPath" Target="MASTER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Z7Q8blFYk6iuqHxOgD_9qaqJ7kPFfpKpab0pKFBH5cOONPOt1PhTKOt_0WPBu8h" itemId="01N2U5E7BGQOYJXBQGUFGLBKZQZLPSPTN2">
      <xxl21:absoluteUrl r:id="rId2"/>
    </xxl21:alternateUrls>
    <sheetNames>
      <sheetName val="Bendras"/>
      <sheetName val="Išbraukti"/>
      <sheetName val="Nauji"/>
      <sheetName val="work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5AE171-751D-4267-A37F-93EACEE2CCCB}" name="Distancija1" displayName="Distancija1" ref="A1:R12" totalsRowShown="0">
  <autoFilter ref="A1:R12" xr:uid="{C05AE171-751D-4267-A37F-93EACEE2CCCB}"/>
  <sortState xmlns:xlrd2="http://schemas.microsoft.com/office/spreadsheetml/2017/richdata2" ref="A2:R12">
    <sortCondition ref="G1:G12"/>
  </sortState>
  <tableColumns count="18">
    <tableColumn id="4" xr3:uid="{E561CE3D-A263-4D03-A538-D8097DB9DF21}" name="Pos AG"/>
    <tableColumn id="16" xr3:uid="{9D6F4AFD-0F30-4FA6-ABE4-295A52C6B1A8}" name="Bib" dataDxfId="74"/>
    <tableColumn id="1" xr3:uid="{1B17A428-4B27-4553-9C3B-A4413F72C52B}" name="Name"/>
    <tableColumn id="5" xr3:uid="{72223884-8128-4B90-B5DC-D3E7D98B5E50}" name="Nat."/>
    <tableColumn id="6" xr3:uid="{93BE3779-1B2E-478B-99A0-991DB0B7C3A8}" name="YoB"/>
    <tableColumn id="7" xr3:uid="{A21EA111-CA32-4668-9243-89B026814090}" name="Gender"/>
    <tableColumn id="8" xr3:uid="{C1B9FA8C-E228-4782-8BEE-6F52CA06E46D}" name="Age Group"/>
    <tableColumn id="15" xr3:uid="{A4272884-F6B6-4830-95B3-64529932EF59}" name="Distance"/>
    <tableColumn id="9" xr3:uid="{B7C63704-F1E0-459C-80E0-C38235487F03}" name="Club"/>
    <tableColumn id="10" xr3:uid="{2A30E0A6-9597-4B0C-92FE-FC9750E7D61A}" name="SWIM HEAT"/>
    <tableColumn id="11" xr3:uid="{A244EB42-751D-4518-8759-D6AA586A5C96}" name="SWIM" dataDxfId="73">
      <calculatedColumnFormula>VLOOKUP(Distancija1[[#This Row],[Bib]],MAIN[],11,FALSE)</calculatedColumnFormula>
    </tableColumn>
    <tableColumn id="2" xr3:uid="{B8675987-835B-4F31-B88E-7187FF4B30E8}" name="AG Pos. Swim" dataDxfId="72"/>
    <tableColumn id="12" xr3:uid="{AE982DF3-95DE-4378-91F3-93D9DF6FFFA5}" name="RUN HEAT"/>
    <tableColumn id="13" xr3:uid="{85A2EDAB-0A39-4AE7-BF70-86DA9E7CC662}" name="RUN" dataDxfId="71">
      <calculatedColumnFormula>VLOOKUP(Distancija1[[#This Row],[Bib]],MAIN[],13,FALSE)</calculatedColumnFormula>
    </tableColumn>
    <tableColumn id="3" xr3:uid="{7E55801F-4EAF-4824-A753-2D65EB1B3627}" name="AG Pos. Run" dataDxfId="70"/>
    <tableColumn id="14" xr3:uid="{D4137CA6-985A-483D-B567-E6BE7575CB3D}" name="TOTAL" dataDxfId="69">
      <calculatedColumnFormula>Distancija1[[#This Row],[SWIM]]+Distancija1[[#This Row],[RUN]]</calculatedColumnFormula>
    </tableColumn>
    <tableColumn id="17" xr3:uid="{CE941106-0F0E-4707-A1D4-192CFAC13BF9}" name="Course record" dataDxfId="68"/>
    <tableColumn id="18" xr3:uid="{0727B6B5-6A1C-40A6-A391-DD9AEAE015D0}" name="Reitingo Taskai" dataDxfId="67">
      <calculatedColumnFormula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BAAF22-C32E-4D09-A48D-2E88B4785FBA}" name="Table2" displayName="Table2" ref="A1:Q32" totalsRowShown="0" headerRowDxfId="63">
  <autoFilter ref="A1:Q32" xr:uid="{4DBAAF22-C32E-4D09-A48D-2E88B4785FBA}"/>
  <sortState xmlns:xlrd2="http://schemas.microsoft.com/office/spreadsheetml/2017/richdata2" ref="A2:Q32">
    <sortCondition ref="P1:P32"/>
  </sortState>
  <tableColumns count="17">
    <tableColumn id="4" xr3:uid="{CAB9D13F-AC57-4265-BCFB-98173C7E5ABC}" name="Pos. AG"/>
    <tableColumn id="16" xr3:uid="{36A21609-4595-405F-9F32-261DF44E15DB}" name="Bib" dataDxfId="62"/>
    <tableColumn id="1" xr3:uid="{ED8BEC43-C392-4D74-8B38-A5949E1100F7}" name="Name"/>
    <tableColumn id="5" xr3:uid="{AF946221-ADED-48F4-B4A3-2AB8F2D882DB}" name="Nat."/>
    <tableColumn id="6" xr3:uid="{FE1A35C3-148C-435B-9962-4F827BC17CE8}" name="YoB"/>
    <tableColumn id="7" xr3:uid="{02DA9F14-A13C-4E20-9DFD-E769CC75B828}" name="Gender"/>
    <tableColumn id="8" xr3:uid="{369B179C-AEF2-459A-808E-3BB7A637EB5E}" name="Age Group"/>
    <tableColumn id="15" xr3:uid="{CB988F1A-CB35-4152-975D-08BD1C2080B6}" name="Distance"/>
    <tableColumn id="9" xr3:uid="{7AA09F51-FC6C-4832-9E00-5DF6441BB7F1}" name="Club"/>
    <tableColumn id="10" xr3:uid="{C2C91711-67C5-4B22-A0BB-7DD2438767D5}" name="SWIM HEAT"/>
    <tableColumn id="11" xr3:uid="{8FF8CBA4-B59E-4074-B09D-7AE980EFC395}" name="SWIM" dataDxfId="61">
      <calculatedColumnFormula>VLOOKUP(Table2[[#This Row],[Bib]],MAIN[],11,FALSE)</calculatedColumnFormula>
    </tableColumn>
    <tableColumn id="2" xr3:uid="{76906D21-201D-47FF-9DC6-E61FAB25BA6F}" name="AG Pos. Swim" dataDxfId="60"/>
    <tableColumn id="12" xr3:uid="{AB5B37F1-BE1E-48DF-89BA-F31F461062A9}" name="RUN HEAT"/>
    <tableColumn id="13" xr3:uid="{FE5D88C2-8F7C-4D54-A25C-7CAD2523512E}" name="RUN" dataDxfId="59">
      <calculatedColumnFormula>VLOOKUP(Table2[[#This Row],[Bib]],MAIN[],13,FALSE)</calculatedColumnFormula>
    </tableColumn>
    <tableColumn id="3" xr3:uid="{761D26FE-2E44-435D-82F8-6B81B3447CE6}" name="AG Pos. Run" dataDxfId="58"/>
    <tableColumn id="14" xr3:uid="{D82C26F4-BC81-45E9-BC2C-EFCEB1FD044F}" name="TOTAL" dataDxfId="57">
      <calculatedColumnFormula>Table2[[#This Row],[SWIM]]+Table2[[#This Row],[RUN]]</calculatedColumnFormula>
    </tableColumn>
    <tableColumn id="17" xr3:uid="{192FE894-51D3-47F5-AF8E-8CFE1AD30749}" name="Course record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2CE5A7-DC3C-495F-9508-B742348F5824}" name="Table3" displayName="Table3" ref="A1:O41" totalsRowShown="0" headerRowDxfId="43">
  <autoFilter ref="A1:O41" xr:uid="{B22CE5A7-DC3C-495F-9508-B742348F5824}"/>
  <sortState xmlns:xlrd2="http://schemas.microsoft.com/office/spreadsheetml/2017/richdata2" ref="A2:O41">
    <sortCondition ref="I1:I41"/>
  </sortState>
  <tableColumns count="15">
    <tableColumn id="4" xr3:uid="{F7C67671-BA53-492F-9DC5-116B23CAFEBB}" name="Pos. AG"/>
    <tableColumn id="16" xr3:uid="{402F7750-B960-44A7-94A1-E44A5A9FB560}" name="Bib" dataDxfId="42"/>
    <tableColumn id="1" xr3:uid="{42F3F931-CE26-4A47-8E25-64031C910FEE}" name="Name"/>
    <tableColumn id="5" xr3:uid="{5C5B2318-F719-432D-A942-A9999E218157}" name="Nat."/>
    <tableColumn id="6" xr3:uid="{FF7F04ED-C2EB-41F6-9935-82DA35724465}" name="YoB"/>
    <tableColumn id="7" xr3:uid="{CC5D7494-F4C9-42BE-8562-1FFB8A79807C}" name="Gender"/>
    <tableColumn id="8" xr3:uid="{D29B5DF1-222A-431C-93DB-78437FB52562}" name="Age Group"/>
    <tableColumn id="15" xr3:uid="{40D27747-A113-416C-9755-851418935D4D}" name="Distance"/>
    <tableColumn id="9" xr3:uid="{49F0BED2-5E39-4A47-8D1E-EACD77969DC6}" name="Club"/>
    <tableColumn id="11" xr3:uid="{7501D4A8-6A7D-462B-AA13-0A04A6C782C3}" name="SWIM" dataDxfId="41">
      <calculatedColumnFormula>VLOOKUP(Table3[[#This Row],[Bib]],MAIN[],11,FALSE)</calculatedColumnFormula>
    </tableColumn>
    <tableColumn id="2" xr3:uid="{A927E22E-33DD-4A79-B13E-2C1B5A91C2E3}" name="AG Pos. Swim" dataDxfId="40">
      <calculatedColumnFormula>IF(G2="16-17 m. merginos",COUNTIFS(Table3[Age Group],"16-17 m. merginos",J$2:J$45,"&gt;"&amp;J2)+1,"")</calculatedColumnFormula>
    </tableColumn>
    <tableColumn id="13" xr3:uid="{C7379D83-3B17-4156-BC3F-423AC80938F3}" name="RUN" dataDxfId="39">
      <calculatedColumnFormula>VLOOKUP(Table3[[#This Row],[Bib]],MAIN[],13,FALSE)</calculatedColumnFormula>
    </tableColumn>
    <tableColumn id="3" xr3:uid="{60838F53-D0FD-4653-B46B-E654AA390371}" name="AG Pos. Run" dataDxfId="38">
      <calculatedColumnFormula>IF(G2="16-17 m. merginos",COUNTIFS(Table3[Age Group],"16-17 m. merginos",L$2:L$45,"&gt;"&amp;L2)+1,"")</calculatedColumnFormula>
    </tableColumn>
    <tableColumn id="14" xr3:uid="{DD67768C-5CF7-4953-89DD-EFF0CAEC8EF2}" name="TOTAL" dataDxfId="37">
      <calculatedColumnFormula>Table3[[#This Row],[SWIM]]+Table3[[#This Row],[RUN]]</calculatedColumnFormula>
    </tableColumn>
    <tableColumn id="17" xr3:uid="{31F5B007-1F38-45A7-8E86-083B3F4DF2F0}" name="Course record" dataDxfId="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01BED43-D66D-4195-8780-4E0423C41803}" name="Lentelė9" displayName="Lentelė9" ref="A1:E18" totalsRowShown="0">
  <autoFilter ref="A1:E18" xr:uid="{801BED43-D66D-4195-8780-4E0423C41803}"/>
  <sortState xmlns:xlrd2="http://schemas.microsoft.com/office/spreadsheetml/2017/richdata2" ref="A2:E18">
    <sortCondition descending="1" ref="C1:C18"/>
  </sortState>
  <tableColumns count="5">
    <tableColumn id="1" xr3:uid="{D14E84BE-07B7-4C25-B519-0CE9AA42858A}" name="Klubas"/>
    <tableColumn id="6" xr3:uid="{86713C43-510C-4FA8-8A8E-4F5E610735F2}" name="Vieta" dataDxfId="26"/>
    <tableColumn id="2" xr3:uid="{B3D6FB09-B3BE-450D-BECF-33A81431B988}" name="Klubo taškai" dataDxfId="25">
      <calculatedColumnFormula>SUM(Lentelė9[[#This Row],[Iš 1 Distancijos taškai]:[Iš 2 Distancijos taškai]])</calculatedColumnFormula>
    </tableColumn>
    <tableColumn id="5" xr3:uid="{6099BBC1-A68D-48EA-9406-D04DCBB96EFA}" name="Iš 1 Distancijos taškai" dataDxfId="24">
      <calculatedColumnFormula>SUMIF(Distancija1[Club],Lentelė9[[#This Row],[Klubas]],Distancija1[Reitingo Taskai])</calculatedColumnFormula>
    </tableColumn>
    <tableColumn id="4" xr3:uid="{4ED721EB-0955-4FDE-B386-13DE2FC15D8D}" name="Iš 2 Distancijos taškai" dataDxfId="23">
      <calculatedColumnFormula>SUMIF('2 Distance'!$I$2:$I$34,Lentelė9[[#This Row],[Klubas]],'2 Distance'!$Q$2:$Q$34)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AAD7B3-D895-48C5-8263-E67AD7EDE356}" name="MAIN" displayName="MAIN" ref="A1:O116" totalsRowShown="0">
  <autoFilter ref="A1:O116" xr:uid="{83AAD7B3-D895-48C5-8263-E67AD7EDE356}"/>
  <sortState xmlns:xlrd2="http://schemas.microsoft.com/office/spreadsheetml/2017/richdata2" ref="A2:N103">
    <sortCondition ref="J1:J116"/>
  </sortState>
  <tableColumns count="15">
    <tableColumn id="16" xr3:uid="{72355E26-354F-4F97-99C5-55B0FADD9CA6}" name="Bib" dataDxfId="22"/>
    <tableColumn id="17" xr3:uid="{83921753-8AC4-4CD2-A89B-D95C735BB294}" name="Chip" dataDxfId="21"/>
    <tableColumn id="1" xr3:uid="{8D2D66FA-0E0C-4A61-ABCE-398447B8A69B}" name="Name"/>
    <tableColumn id="5" xr3:uid="{6251DEE3-711B-46DC-9B8A-6670D3115973}" name="Nat."/>
    <tableColumn id="6" xr3:uid="{69CDA0B7-C884-48E1-B419-3AB34C6B5DCB}" name="YoB"/>
    <tableColumn id="7" xr3:uid="{212B50B4-E22F-47B4-B2D3-3BD4BE277616}" name="Gender"/>
    <tableColumn id="8" xr3:uid="{725335F0-75E5-4388-842F-DD38603A4D1D}" name="AG"/>
    <tableColumn id="15" xr3:uid="{6E14EAAC-59CE-445F-B13B-9BEC24F16F46}" name="Distance"/>
    <tableColumn id="9" xr3:uid="{08C02156-89BF-41CE-9345-E719976D15F3}" name="Club"/>
    <tableColumn id="10" xr3:uid="{690C1A9D-C8A5-4CDE-8FC7-AC5F4A1A53D1}" name="SWIM HEAT"/>
    <tableColumn id="11" xr3:uid="{CFC44109-E58A-4F6F-908A-861AA6A027B1}" name="SWIM" dataDxfId="20">
      <calculatedColumnFormula>VLOOKUP(MAIN[[#This Row],[Bib]],[1]work!$A$1:$N$116,11,FALSE)</calculatedColumnFormula>
    </tableColumn>
    <tableColumn id="12" xr3:uid="{9F662954-A23F-40CD-AEF8-C31E15938973}" name="RUN HEAT"/>
    <tableColumn id="13" xr3:uid="{DBA16CB3-3F0E-4F45-BF4B-96D1587B5809}" name="RUN" dataDxfId="19">
      <calculatedColumnFormula>VLOOKUP(MAIN[[#This Row],[Bib]],[1]work!$A$1:$N$116,13,FALSE)</calculatedColumnFormula>
    </tableColumn>
    <tableColumn id="14" xr3:uid="{CE136B8E-872D-4B16-8725-FDD4E5104858}" name="TOTAL" dataDxfId="18">
      <calculatedColumnFormula>MAIN[[#This Row],[SWIM]]+MAIN[[#This Row],[RUN]]</calculatedColumnFormula>
    </tableColumn>
    <tableColumn id="2" xr3:uid="{E865384F-0D4C-4CE2-9DBC-AFF784F9F9A8}" name="Atvyko" dataDxfId="1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925A83-A538-4DEF-A082-299ED7FF9506}" name="Table7" displayName="Table7" ref="R4:V10" totalsRowShown="0">
  <autoFilter ref="R4:V10" xr:uid="{FE925A83-A538-4DEF-A082-299ED7FF9506}"/>
  <tableColumns count="5">
    <tableColumn id="1" xr3:uid="{DF0DF37C-7A8C-42C4-8175-B7AEFE2A5448}" name="Course"/>
    <tableColumn id="2" xr3:uid="{3E7AED54-1D6E-4D7B-9C8F-A85119C33C69}" name="Gender"/>
    <tableColumn id="3" xr3:uid="{20FBA765-2DA1-44FF-890C-96F00792CDCC}" name="SWIM" dataDxfId="16"/>
    <tableColumn id="4" xr3:uid="{E291A38C-F3C5-474F-A17B-C34B7982A674}" name="RUN" dataDxfId="15"/>
    <tableColumn id="5" xr3:uid="{17AD3F3E-19A2-4AD6-9EA3-486935307632}" name="BEST TIME" dataDxfId="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AFFF20-5F30-41BE-9C97-84796A59CFAB}" name="Table4" displayName="Table4" ref="R55:V62" totalsRowShown="0">
  <autoFilter ref="R55:V62" xr:uid="{12AFFF20-5F30-41BE-9C97-84796A59CFAB}"/>
  <tableColumns count="5">
    <tableColumn id="1" xr3:uid="{F95CB2D6-BAC6-4D44-9D11-8AF529D2E395}" name="Distancija"/>
    <tableColumn id="2" xr3:uid="{DFF578E9-3BBF-45D9-9EED-13CF78A3258D}" name="Lytis"/>
    <tableColumn id="3" xr3:uid="{B6C9F005-A4B0-460B-A480-2A2108ABE1BC}" name="Swim"/>
    <tableColumn id="4" xr3:uid="{3A55A8C6-5502-4DDB-960D-7E8F677A470D}" name="Run"/>
    <tableColumn id="5" xr3:uid="{C5911F87-4CE5-4ABF-ABD1-88E129C92D27}" name="Total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82DDCA5-720E-4831-8A3F-7CB55BB7ED1D}" name="Table1" displayName="Table1" ref="A1:H359" totalsRowShown="0" headerRowDxfId="13" headerRowBorderDxfId="11" tableBorderDxfId="12" totalsRowBorderDxfId="10">
  <autoFilter ref="A1:H359" xr:uid="{582DDCA5-720E-4831-8A3F-7CB55BB7ED1D}">
    <filterColumn colId="3">
      <filters blank="1">
        <filter val="III"/>
      </filters>
    </filterColumn>
  </autoFilter>
  <sortState xmlns:xlrd2="http://schemas.microsoft.com/office/spreadsheetml/2017/richdata2" ref="A2:H359">
    <sortCondition ref="G1:G359"/>
  </sortState>
  <tableColumns count="8">
    <tableColumn id="10" xr3:uid="{BB55F73B-D487-4A67-8386-198954DEFAC9}" name="FULL NAME" dataDxfId="9"/>
    <tableColumn id="3" xr3:uid="{FBB5ECBB-9BED-46AF-B92F-7EFD42E50FF1}" name="Klubas" dataDxfId="8" dataCellStyle="Normal 2"/>
    <tableColumn id="5" xr3:uid="{B21E1348-E387-4AAA-B79E-C756FB27B4ED}" name="Amžiaus grupė" dataDxfId="7" dataCellStyle="Normal 2"/>
    <tableColumn id="6" xr3:uid="{931ACD7A-8E7D-4186-977A-E206D5030E75}" name="Distancija" dataDxfId="6" dataCellStyle="Normal 2"/>
    <tableColumn id="7" xr3:uid="{4BAA83E6-6025-446B-96B7-D1ADAA4F93DE}" name="RESULT SWIM" dataDxfId="5" dataCellStyle="Normal 2"/>
    <tableColumn id="8" xr3:uid="{6766D940-DF63-4C57-8E6C-BDA17C9041EF}" name="RESULT RUN"/>
    <tableColumn id="9" xr3:uid="{17E533C3-2DD6-438F-B0F3-6D3E3F3E71BF}" name="TOTAL"/>
    <tableColumn id="4" xr3:uid="{D44D4203-7247-40CF-B968-4D9AE9C8A54B}" name="Seas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F229A62-29B3-4F87-A018-0CA015614FE1}" name="Lentelė911" displayName="Lentelė911" ref="A1:D19" totalsRowShown="0" dataDxfId="4">
  <autoFilter ref="A1:D19" xr:uid="{801BED43-D66D-4195-8780-4E0423C41803}"/>
  <sortState xmlns:xlrd2="http://schemas.microsoft.com/office/spreadsheetml/2017/richdata2" ref="A2:D19">
    <sortCondition descending="1" ref="C1:C19"/>
  </sortState>
  <tableColumns count="4">
    <tableColumn id="1" xr3:uid="{B519A105-7399-429E-B7CB-F769D754C0C9}" name="Klubas" dataDxfId="3"/>
    <tableColumn id="6" xr3:uid="{1E6E6957-8C44-44A1-B470-EE5B307951BB}" name="Vieta" dataDxfId="2"/>
    <tableColumn id="2" xr3:uid="{7AD7F819-6E5E-4EEF-A783-B7A95B9BF490}" name="Klubo taškai" dataDxfId="1">
      <calculatedColumnFormula>Lentelė911[[#This Row],[Iš 3 Distancijos taškai]]</calculatedColumnFormula>
    </tableColumn>
    <tableColumn id="5" xr3:uid="{E8D7D51C-956D-4580-A562-04E693E33A85}" name="Iš 3 Distancijos taškai" dataDxfId="0">
      <calculatedColumnFormula>SUMIF('3 Distance'!$J$2:$J$41,Lentelė911[[#This Row],[Klubas]],'3 Distance'!$P$2:$P$41)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AE96-8CA2-4F20-9382-C724622C411E}">
  <sheetPr>
    <pageSetUpPr fitToPage="1"/>
  </sheetPr>
  <dimension ref="A1:R12"/>
  <sheetViews>
    <sheetView topLeftCell="C1" workbookViewId="0">
      <pane ySplit="1" topLeftCell="I15" activePane="bottomLeft" state="frozen"/>
      <selection pane="bottomLeft" activeCell="O15" sqref="O15"/>
      <selection activeCell="C1" sqref="C1"/>
    </sheetView>
  </sheetViews>
  <sheetFormatPr defaultColWidth="9.140625" defaultRowHeight="15"/>
  <cols>
    <col min="1" max="1" width="9.140625" customWidth="1"/>
    <col min="2" max="2" width="21.28515625" hidden="1" customWidth="1"/>
    <col min="3" max="3" width="21.28515625" customWidth="1"/>
    <col min="7" max="7" width="18.28515625" bestFit="1" customWidth="1"/>
    <col min="9" max="9" width="24.140625" bestFit="1" customWidth="1"/>
    <col min="10" max="15" width="9.140625" hidden="1" customWidth="1"/>
    <col min="16" max="16" width="9.140625" customWidth="1"/>
    <col min="17" max="17" width="13.42578125" style="21" hidden="1" customWidth="1"/>
    <col min="18" max="18" width="13.42578125" style="19" bestFit="1" customWidth="1"/>
  </cols>
  <sheetData>
    <row r="1" spans="1:18" ht="38.1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21" t="s">
        <v>16</v>
      </c>
      <c r="R1" s="48" t="s">
        <v>17</v>
      </c>
    </row>
    <row r="2" spans="1:18">
      <c r="A2">
        <f>IF(G2="10-11 m. berniukai",COUNTIFS(Distancija1[Age Group],"10-11 m. berniukai",P$2:P$12,"&lt;"&amp;P2)+1,"")</f>
        <v>1</v>
      </c>
      <c r="B2">
        <v>98</v>
      </c>
      <c r="C2" t="s">
        <v>18</v>
      </c>
      <c r="D2" t="s">
        <v>19</v>
      </c>
      <c r="E2">
        <v>2013</v>
      </c>
      <c r="F2" t="s">
        <v>20</v>
      </c>
      <c r="G2" t="s">
        <v>21</v>
      </c>
      <c r="H2" t="s">
        <v>22</v>
      </c>
      <c r="I2" t="s">
        <v>23</v>
      </c>
      <c r="J2">
        <v>2</v>
      </c>
      <c r="K2" s="1">
        <f>VLOOKUP(Distancija1[[#This Row],[Bib]],MAIN[],11,FALSE)</f>
        <v>1.1921296296296296E-3</v>
      </c>
      <c r="L2">
        <f>IF(G2="10-11 m. berniukai",COUNTIFS(Distancija1[Age Group],"10-11 m. berniukai",K$2:K$12,"&lt;"&amp;K2)+1,"")</f>
        <v>2</v>
      </c>
      <c r="M2">
        <v>1</v>
      </c>
      <c r="N2" s="1">
        <f>VLOOKUP(Distancija1[[#This Row],[Bib]],MAIN[],13,FALSE)</f>
        <v>1.3657407407407409E-3</v>
      </c>
      <c r="O2">
        <f>IF(G2="10-11 m. berniukai",COUNTIFS(Distancija1[Age Group],"10-11 m. berniukai",N$2:N$12,"&lt;"&amp;N2)+1,"")</f>
        <v>2</v>
      </c>
      <c r="P2" s="1">
        <f>Distancija1[[#This Row],[SWIM]]+Distancija1[[#This Row],[RUN]]</f>
        <v>2.5578703703703705E-3</v>
      </c>
      <c r="Q2" s="21" t="str">
        <f>IF(P2&lt;MASTER!$V$5,"CR"," ")</f>
        <v xml:space="preserve"> </v>
      </c>
      <c r="R2" s="51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12</v>
      </c>
    </row>
    <row r="3" spans="1:18">
      <c r="A3">
        <v>2</v>
      </c>
      <c r="B3">
        <v>107</v>
      </c>
      <c r="C3" t="s">
        <v>24</v>
      </c>
      <c r="D3" t="s">
        <v>19</v>
      </c>
      <c r="E3">
        <v>2013</v>
      </c>
      <c r="F3" t="s">
        <v>20</v>
      </c>
      <c r="G3" t="s">
        <v>21</v>
      </c>
      <c r="H3" t="s">
        <v>22</v>
      </c>
      <c r="I3" t="s">
        <v>25</v>
      </c>
      <c r="J3">
        <v>2</v>
      </c>
      <c r="K3" s="1">
        <f>VLOOKUP(Distancija1[[#This Row],[Bib]],MAIN[],11,FALSE)</f>
        <v>1.1689814814814816E-3</v>
      </c>
      <c r="L3">
        <f>IF(G3="10-11 m. berniukai",COUNTIFS(Distancija1[Age Group],"10-11 m. berniukai",K$2:K$12,"&lt;"&amp;K3)+1,"")</f>
        <v>1</v>
      </c>
      <c r="M3">
        <v>1</v>
      </c>
      <c r="N3" s="1">
        <f>VLOOKUP(Distancija1[[#This Row],[Bib]],MAIN[],13,FALSE)</f>
        <v>1.6435185185185183E-3</v>
      </c>
      <c r="P3" s="1">
        <f>Distancija1[[#This Row],[SWIM]]+Distancija1[[#This Row],[RUN]]</f>
        <v>2.8124999999999999E-3</v>
      </c>
      <c r="R3" s="52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10</v>
      </c>
    </row>
    <row r="4" spans="1:18">
      <c r="A4">
        <f>IF(G4="10-11 m. berniukai",COUNTIFS(Distancija1[Age Group],"10-11 m. berniukai",P$2:P$12,"&lt;"&amp;P4)+1,"")</f>
        <v>3</v>
      </c>
      <c r="B4">
        <v>50</v>
      </c>
      <c r="C4" t="s">
        <v>26</v>
      </c>
      <c r="D4" t="s">
        <v>19</v>
      </c>
      <c r="E4">
        <v>2013</v>
      </c>
      <c r="F4" t="s">
        <v>20</v>
      </c>
      <c r="G4" t="s">
        <v>21</v>
      </c>
      <c r="H4" t="s">
        <v>22</v>
      </c>
      <c r="I4" t="s">
        <v>27</v>
      </c>
      <c r="J4">
        <v>1</v>
      </c>
      <c r="K4" s="1">
        <f>VLOOKUP(Distancija1[[#This Row],[Bib]],MAIN[],11,FALSE)</f>
        <v>1.7592592592592592E-3</v>
      </c>
      <c r="L4">
        <f>IF(G4="10-11 m. berniukai",COUNTIFS(Distancija1[Age Group],"10-11 m. berniukai",K$2:K$12,"&lt;"&amp;K4)+1,"")</f>
        <v>4</v>
      </c>
      <c r="M4">
        <v>1</v>
      </c>
      <c r="N4" s="1">
        <f>VLOOKUP(Distancija1[[#This Row],[Bib]],MAIN[],13,FALSE)</f>
        <v>1.3541666666666667E-3</v>
      </c>
      <c r="O4">
        <f>IF(G4="10-11 m. berniukai",COUNTIFS(Distancija1[Age Group],"10-11 m. berniukai",N$2:N$12,"&lt;"&amp;N4)+1,"")</f>
        <v>1</v>
      </c>
      <c r="P4" s="1">
        <f>Distancija1[[#This Row],[SWIM]]+Distancija1[[#This Row],[RUN]]</f>
        <v>3.1134259259259257E-3</v>
      </c>
      <c r="Q4" s="21" t="str">
        <f>IF(P4&lt;MASTER!$V$5,"CR"," ")</f>
        <v xml:space="preserve"> </v>
      </c>
      <c r="R4" s="51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8</v>
      </c>
    </row>
    <row r="5" spans="1:18">
      <c r="A5">
        <f>IF(G5="10-11 m. berniukai",COUNTIFS(Distancija1[Age Group],"10-11 m. berniukai",P$2:P$12,"&lt;"&amp;P5)+1,"")</f>
        <v>4</v>
      </c>
      <c r="B5">
        <v>61</v>
      </c>
      <c r="C5" t="s">
        <v>28</v>
      </c>
      <c r="D5" t="s">
        <v>19</v>
      </c>
      <c r="E5">
        <v>2012</v>
      </c>
      <c r="F5" t="s">
        <v>20</v>
      </c>
      <c r="G5" t="s">
        <v>21</v>
      </c>
      <c r="H5" t="s">
        <v>22</v>
      </c>
      <c r="I5" t="s">
        <v>25</v>
      </c>
      <c r="J5">
        <v>1</v>
      </c>
      <c r="K5" s="1">
        <f>VLOOKUP(Distancija1[[#This Row],[Bib]],MAIN[],11,FALSE)</f>
        <v>1.6319444444444445E-3</v>
      </c>
      <c r="L5">
        <f>IF(G5="10-11 m. berniukai",COUNTIFS(Distancija1[Age Group],"10-11 m. berniukai",K$2:K$12,"&lt;"&amp;K5)+1,"")</f>
        <v>3</v>
      </c>
      <c r="M5">
        <v>1</v>
      </c>
      <c r="N5" s="1">
        <f>VLOOKUP(Distancija1[[#This Row],[Bib]],MAIN[],13,FALSE)</f>
        <v>1.6203703703703703E-3</v>
      </c>
      <c r="O5">
        <f>IF(G5="10-11 m. berniukai",COUNTIFS(Distancija1[Age Group],"10-11 m. berniukai",N$2:N$12,"&lt;"&amp;N5)+1,"")</f>
        <v>3</v>
      </c>
      <c r="P5" s="1">
        <f>Distancija1[[#This Row],[SWIM]]+Distancija1[[#This Row],[RUN]]</f>
        <v>3.2523148148148147E-3</v>
      </c>
      <c r="Q5" s="21" t="str">
        <f>IF(P5&lt;MASTER!$V$5,"CR"," ")</f>
        <v xml:space="preserve"> </v>
      </c>
      <c r="R5" s="52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6</v>
      </c>
    </row>
    <row r="6" spans="1:18">
      <c r="A6">
        <f>IF(G6="10-11 m. mergaitės",COUNTIFS(Distancija1[Age Group],"10-11 m. mergaitės",P$2:P$12,"&lt;"&amp;P6)+1,"")</f>
        <v>1</v>
      </c>
      <c r="B6">
        <v>74</v>
      </c>
      <c r="C6" t="s">
        <v>29</v>
      </c>
      <c r="D6" t="s">
        <v>19</v>
      </c>
      <c r="E6">
        <v>2013</v>
      </c>
      <c r="F6" t="s">
        <v>30</v>
      </c>
      <c r="G6" t="s">
        <v>31</v>
      </c>
      <c r="H6" t="s">
        <v>22</v>
      </c>
      <c r="I6" t="s">
        <v>25</v>
      </c>
      <c r="J6">
        <v>1</v>
      </c>
      <c r="K6" s="1">
        <f>VLOOKUP(Distancija1[[#This Row],[Bib]],MAIN[],11,FALSE)</f>
        <v>1.1921296296296296E-3</v>
      </c>
      <c r="L6">
        <f>IF(G6="10-11 m. mergaitės",COUNTIFS(Distancija1[Age Group],"10-11 m. mergaitės",K$2:K$12,"&lt;"&amp;K6)+1,"")</f>
        <v>1</v>
      </c>
      <c r="M6">
        <v>1</v>
      </c>
      <c r="N6" s="1">
        <f>VLOOKUP(Distancija1[[#This Row],[Bib]],MAIN[],13,FALSE)</f>
        <v>1.2731481481481483E-3</v>
      </c>
      <c r="O6">
        <f>IF(G6="10-11 m. mergaitės",COUNTIFS(Distancija1[Age Group],"10-11 m. mergaitės",N$2:N$12,"&lt;"&amp;N6)+1,"")</f>
        <v>1</v>
      </c>
      <c r="P6" s="1">
        <f>Distancija1[[#This Row],[SWIM]]+Distancija1[[#This Row],[RUN]]</f>
        <v>2.465277777777778E-3</v>
      </c>
      <c r="Q6" s="21" t="str">
        <f>IF(P6&lt;MASTER!$V$6,"CR"," ")</f>
        <v xml:space="preserve"> </v>
      </c>
      <c r="R6" s="51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12</v>
      </c>
    </row>
    <row r="7" spans="1:18">
      <c r="A7">
        <f>IF(G7="10-11 m. mergaitės",COUNTIFS(Distancija1[Age Group],"10-11 m. mergaitės",P$2:P$12,"&lt;"&amp;P7)+1,"")</f>
        <v>2</v>
      </c>
      <c r="B7">
        <v>75</v>
      </c>
      <c r="C7" t="s">
        <v>32</v>
      </c>
      <c r="D7" t="s">
        <v>19</v>
      </c>
      <c r="E7">
        <v>2013</v>
      </c>
      <c r="F7" t="s">
        <v>30</v>
      </c>
      <c r="G7" t="s">
        <v>31</v>
      </c>
      <c r="H7" t="s">
        <v>22</v>
      </c>
      <c r="I7" t="s">
        <v>25</v>
      </c>
      <c r="J7">
        <v>1</v>
      </c>
      <c r="K7" s="1">
        <f>VLOOKUP(Distancija1[[#This Row],[Bib]],MAIN[],11,FALSE)</f>
        <v>1.2962962962962963E-3</v>
      </c>
      <c r="L7">
        <f>IF(G7="10-11 m. mergaitės",COUNTIFS(Distancija1[Age Group],"10-11 m. mergaitės",K$2:K$12,"&lt;"&amp;K7)+1,"")</f>
        <v>2</v>
      </c>
      <c r="M7">
        <v>1</v>
      </c>
      <c r="N7" s="1">
        <f>VLOOKUP(Distancija1[[#This Row],[Bib]],MAIN[],13,FALSE)</f>
        <v>1.3078703703703705E-3</v>
      </c>
      <c r="O7">
        <f>IF(G7="10-11 m. mergaitės",COUNTIFS(Distancija1[Age Group],"10-11 m. mergaitės",N$2:N$12,"&lt;"&amp;N7)+1,"")</f>
        <v>2</v>
      </c>
      <c r="P7" s="1">
        <f>Distancija1[[#This Row],[SWIM]]+Distancija1[[#This Row],[RUN]]</f>
        <v>2.604166666666667E-3</v>
      </c>
      <c r="Q7" s="21" t="str">
        <f>IF(P7&lt;MASTER!$V$6,"CR"," ")</f>
        <v xml:space="preserve"> </v>
      </c>
      <c r="R7" s="52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10</v>
      </c>
    </row>
    <row r="8" spans="1:18">
      <c r="A8">
        <v>3</v>
      </c>
      <c r="B8">
        <v>108</v>
      </c>
      <c r="C8" t="s">
        <v>33</v>
      </c>
      <c r="D8" t="s">
        <v>19</v>
      </c>
      <c r="E8">
        <v>2012</v>
      </c>
      <c r="F8" t="s">
        <v>30</v>
      </c>
      <c r="G8" t="s">
        <v>31</v>
      </c>
      <c r="H8" t="s">
        <v>22</v>
      </c>
      <c r="I8" t="s">
        <v>34</v>
      </c>
      <c r="J8">
        <v>2</v>
      </c>
      <c r="K8" s="1">
        <f>VLOOKUP(Distancija1[[#This Row],[Bib]],MAIN[],11,FALSE)</f>
        <v>2.2453703703703702E-3</v>
      </c>
      <c r="L8">
        <f>IF(G8="10-11 m. mergaitės",COUNTIFS(Distancija1[Age Group],"10-11 m. mergaitės",K$2:K$12,"&lt;"&amp;K8)+1,"")</f>
        <v>3</v>
      </c>
      <c r="M8">
        <v>1</v>
      </c>
      <c r="N8" s="1">
        <f>VLOOKUP(Distancija1[[#This Row],[Bib]],MAIN[],13,FALSE)</f>
        <v>1.5624999999999999E-3</v>
      </c>
      <c r="P8" s="1">
        <f>Distancija1[[#This Row],[SWIM]]+Distancija1[[#This Row],[RUN]]</f>
        <v>3.8078703703703703E-3</v>
      </c>
      <c r="R8" s="51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8</v>
      </c>
    </row>
    <row r="9" spans="1:18">
      <c r="A9">
        <f>IF(G9="8-9 m. berniukai",COUNTIFS(Distancija1[Age Group],"8-9m. berniukai",P$2:P$12,"&lt;"&amp;P9)+1,"")</f>
        <v>1</v>
      </c>
      <c r="B9">
        <v>12</v>
      </c>
      <c r="C9" t="s">
        <v>35</v>
      </c>
      <c r="D9" t="s">
        <v>19</v>
      </c>
      <c r="E9">
        <v>2014</v>
      </c>
      <c r="F9" t="s">
        <v>20</v>
      </c>
      <c r="G9" t="s">
        <v>36</v>
      </c>
      <c r="H9" t="s">
        <v>22</v>
      </c>
      <c r="I9" t="s">
        <v>37</v>
      </c>
      <c r="J9">
        <v>2</v>
      </c>
      <c r="K9" s="1">
        <f>VLOOKUP(Distancija1[[#This Row],[Bib]],MAIN[],11,FALSE)</f>
        <v>1.4930555555555556E-3</v>
      </c>
      <c r="L9">
        <f>IF(G9="8-9 m. berniukai",COUNTIFS(Distancija1[Age Group],"8-9m. berniukai",K$2:K$12,"&lt;"&amp;K9)+1,"")</f>
        <v>1</v>
      </c>
      <c r="M9">
        <v>1</v>
      </c>
      <c r="N9" s="1">
        <f>VLOOKUP(Distancija1[[#This Row],[Bib]],MAIN[],13,FALSE)</f>
        <v>1.3194444444444443E-3</v>
      </c>
      <c r="O9">
        <f>IF(G9="8-9 m. berniukai",COUNTIFS(Distancija1[Age Group],"8-9m. berniukai",N$2:N$12,"&lt;"&amp;N9)+1,"")</f>
        <v>1</v>
      </c>
      <c r="P9" s="1">
        <f>Distancija1[[#This Row],[SWIM]]+Distancija1[[#This Row],[RUN]]</f>
        <v>2.8124999999999999E-3</v>
      </c>
      <c r="Q9" s="21" t="str">
        <f>IF(P9&lt;MASTER!$V$5,"CR"," ")</f>
        <v xml:space="preserve"> </v>
      </c>
      <c r="R9" s="52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12</v>
      </c>
    </row>
    <row r="10" spans="1:18">
      <c r="A10">
        <v>2</v>
      </c>
      <c r="B10" s="23">
        <v>95</v>
      </c>
      <c r="C10" s="23" t="s">
        <v>38</v>
      </c>
      <c r="D10" s="23" t="s">
        <v>19</v>
      </c>
      <c r="E10" s="23">
        <v>2015</v>
      </c>
      <c r="F10" s="23" t="s">
        <v>20</v>
      </c>
      <c r="G10" s="23" t="s">
        <v>36</v>
      </c>
      <c r="H10" s="23" t="s">
        <v>22</v>
      </c>
      <c r="I10" s="23" t="s">
        <v>27</v>
      </c>
      <c r="J10" s="23">
        <v>1</v>
      </c>
      <c r="K10" s="1">
        <f>VLOOKUP(Distancija1[[#This Row],[Bib]],MAIN[],11,FALSE)</f>
        <v>3.3449074074074071E-3</v>
      </c>
      <c r="L10">
        <f>IF(G10="8-9 m. berniukai",COUNTIFS(Distancija1[Age Group],"8-9m. berniukai",K$2:K$12,"&lt;"&amp;K10)+1,"")</f>
        <v>1</v>
      </c>
      <c r="M10">
        <v>1</v>
      </c>
      <c r="N10" s="1">
        <f>VLOOKUP(Distancija1[[#This Row],[Bib]],MAIN[],13,FALSE)</f>
        <v>1.8055555555555557E-3</v>
      </c>
      <c r="O10">
        <f>IF(G10="8-9 m. berniukai",COUNTIFS(Distancija1[Age Group],"8-9m. berniukai",N$2:N$12,"&lt;"&amp;N10)+1,"")</f>
        <v>1</v>
      </c>
      <c r="P10" s="1">
        <f>Distancija1[[#This Row],[SWIM]]+Distancija1[[#This Row],[RUN]]</f>
        <v>5.1504629629629626E-3</v>
      </c>
      <c r="Q10" s="21" t="str">
        <f>IF(P10&lt;MASTER!$V$5,"CR"," ")</f>
        <v xml:space="preserve"> </v>
      </c>
      <c r="R10" s="51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10</v>
      </c>
    </row>
    <row r="11" spans="1:18">
      <c r="A11">
        <f>IF(G11="8-9 m. mergaitės",COUNTIFS(Distancija1[Age Group],"8-9m. mergaitės",P$2:P$12,"&lt;"&amp;P11)+1,"")</f>
        <v>1</v>
      </c>
      <c r="B11">
        <v>14</v>
      </c>
      <c r="C11" t="s">
        <v>39</v>
      </c>
      <c r="D11" t="s">
        <v>19</v>
      </c>
      <c r="E11">
        <v>2014</v>
      </c>
      <c r="F11" t="s">
        <v>30</v>
      </c>
      <c r="G11" t="s">
        <v>40</v>
      </c>
      <c r="H11" t="s">
        <v>22</v>
      </c>
      <c r="I11" t="s">
        <v>37</v>
      </c>
      <c r="J11">
        <v>2</v>
      </c>
      <c r="K11" s="1">
        <f>VLOOKUP(Distancija1[[#This Row],[Bib]],MAIN[],11,FALSE)</f>
        <v>1.3657407407407409E-3</v>
      </c>
      <c r="L11">
        <f>IF(G11="8-9 m. mergaitės",COUNTIFS(Distancija1[Age Group],"8-9m. mergaitės",K$2:K$12,"&lt;"&amp;K11)+1,"")</f>
        <v>1</v>
      </c>
      <c r="M11">
        <v>1</v>
      </c>
      <c r="N11" s="1">
        <f>VLOOKUP(Distancija1[[#This Row],[Bib]],MAIN[],13,FALSE)</f>
        <v>1.3888888888888889E-3</v>
      </c>
      <c r="O11">
        <f>IF(G11="8-9 m. mergaitės",COUNTIFS(Distancija1[Age Group],"8-9m. mergaitės",N$2:N$12,"&lt;"&amp;N11)+1,"")</f>
        <v>1</v>
      </c>
      <c r="P11" s="1">
        <f>Distancija1[[#This Row],[SWIM]]+Distancija1[[#This Row],[RUN]]</f>
        <v>2.7546296296296299E-3</v>
      </c>
      <c r="Q11" s="21" t="str">
        <f>IF(P11&lt;MASTER!$V$6,"CR"," ")</f>
        <v xml:space="preserve"> </v>
      </c>
      <c r="R11" s="52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12</v>
      </c>
    </row>
    <row r="12" spans="1:18">
      <c r="A12">
        <v>2</v>
      </c>
      <c r="B12">
        <v>64</v>
      </c>
      <c r="C12" t="s">
        <v>41</v>
      </c>
      <c r="D12" t="s">
        <v>19</v>
      </c>
      <c r="E12">
        <v>2015</v>
      </c>
      <c r="F12" t="s">
        <v>30</v>
      </c>
      <c r="G12" t="s">
        <v>40</v>
      </c>
      <c r="H12" t="s">
        <v>22</v>
      </c>
      <c r="I12" t="s">
        <v>25</v>
      </c>
      <c r="J12">
        <v>1</v>
      </c>
      <c r="K12" s="1">
        <f>VLOOKUP(Distancija1[[#This Row],[Bib]],MAIN[],11,FALSE)</f>
        <v>2.0601851851851853E-3</v>
      </c>
      <c r="L12">
        <f>IF(G12="8-9 m. mergaitės",COUNTIFS(Distancija1[Age Group],"8-9m. mergaitės",K$2:K$12,"&lt;"&amp;K12)+1,"")</f>
        <v>1</v>
      </c>
      <c r="M12">
        <v>1</v>
      </c>
      <c r="N12" s="1">
        <f>VLOOKUP(Distancija1[[#This Row],[Bib]],MAIN[],13,FALSE)</f>
        <v>1.7708333333333332E-3</v>
      </c>
      <c r="O12">
        <f>IF(G12="8-9 m. mergaitės",COUNTIFS(Distancija1[Age Group],"8-9m. mergaitės",N$2:N$12,"&lt;"&amp;N12)+1,"")</f>
        <v>1</v>
      </c>
      <c r="P12" s="1">
        <f>Distancija1[[#This Row],[SWIM]]+Distancija1[[#This Row],[RUN]]</f>
        <v>3.8310185185185183E-3</v>
      </c>
      <c r="Q12" s="21" t="str">
        <f>IF(P12&lt;MASTER!$V$6,"CR"," ")</f>
        <v xml:space="preserve"> </v>
      </c>
      <c r="R12" s="51">
        <f>IF(Distancija1[[#This Row],[Pos AG]]=1,12,(IF(Distancija1[[#This Row],[Pos AG]]=2,10,(IF(Distancija1[[#This Row],[Pos AG]]=3,8,(IF(Distancija1[[#This Row],[Pos AG]]=4,6,(IF(Distancija1[[#This Row],[Pos AG]]=5,4,(IF(Distancija1[[#This Row],[Pos AG]]=6,3,(IF(Distancija1[[#This Row],[Pos AG]]=7,2,(IF(Distancija1[[#This Row],[Pos AG]]=8,1,0)))))))))))))))</f>
        <v>10</v>
      </c>
    </row>
  </sheetData>
  <conditionalFormatting sqref="A2:A12 O2:O12 L2:L12">
    <cfRule type="cellIs" dxfId="77" priority="3" operator="equal">
      <formula>3</formula>
    </cfRule>
    <cfRule type="cellIs" dxfId="76" priority="4" operator="equal">
      <formula>2</formula>
    </cfRule>
    <cfRule type="cellIs" dxfId="75" priority="11" operator="equal">
      <formula>1</formula>
    </cfRule>
  </conditionalFormatting>
  <pageMargins left="0.7" right="0.7" top="0.75" bottom="0.75" header="0.3" footer="0.3"/>
  <pageSetup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D4A0-25A2-49ED-B6F0-62D2D931C0FE}">
  <sheetPr>
    <pageSetUpPr fitToPage="1"/>
  </sheetPr>
  <dimension ref="A1:S32"/>
  <sheetViews>
    <sheetView workbookViewId="0">
      <pane ySplit="1" topLeftCell="A2" activePane="bottomLeft" state="frozen"/>
      <selection pane="bottomLeft" activeCell="E1" sqref="E1"/>
      <selection activeCell="E1" sqref="E1"/>
    </sheetView>
  </sheetViews>
  <sheetFormatPr defaultRowHeight="15" customHeight="1"/>
  <cols>
    <col min="1" max="1" width="8.5703125" customWidth="1"/>
    <col min="3" max="3" width="30.42578125" customWidth="1"/>
    <col min="7" max="7" width="18.28515625" bestFit="1" customWidth="1"/>
    <col min="8" max="8" width="9.85546875" bestFit="1" customWidth="1"/>
    <col min="9" max="9" width="33.5703125" bestFit="1" customWidth="1"/>
    <col min="10" max="10" width="12.140625" hidden="1" customWidth="1"/>
    <col min="11" max="13" width="9.140625" hidden="1" customWidth="1"/>
    <col min="14" max="15" width="8.5703125" hidden="1" customWidth="1"/>
    <col min="16" max="16" width="8.5703125" customWidth="1"/>
    <col min="17" max="17" width="9.140625" style="21" hidden="1" customWidth="1"/>
  </cols>
  <sheetData>
    <row r="1" spans="1:19" ht="35.1" customHeight="1">
      <c r="A1" s="19" t="s">
        <v>42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22" t="s">
        <v>16</v>
      </c>
    </row>
    <row r="2" spans="1:19">
      <c r="A2">
        <f>IF(G2="14-15 m. vaikinai",COUNTIFS(Table2[Age Group],"14-15 m. vaikinai",P$2:P$32,"&lt;"&amp;P2)+1,"")</f>
        <v>1</v>
      </c>
      <c r="B2">
        <v>26</v>
      </c>
      <c r="C2" t="s">
        <v>43</v>
      </c>
      <c r="D2" t="s">
        <v>19</v>
      </c>
      <c r="E2">
        <v>2008</v>
      </c>
      <c r="F2" t="s">
        <v>20</v>
      </c>
      <c r="G2" t="s">
        <v>44</v>
      </c>
      <c r="H2" t="s">
        <v>45</v>
      </c>
      <c r="I2" t="s">
        <v>23</v>
      </c>
      <c r="J2">
        <v>5</v>
      </c>
      <c r="K2" s="1">
        <f>VLOOKUP(Table2[[#This Row],[Bib]],MAIN[],11,FALSE)</f>
        <v>1.6435185185185183E-3</v>
      </c>
      <c r="L2">
        <f>IF(G2="14-15 m. vaikinai",COUNTIFS(Table2[Age Group],"14-15 m. vaikinai",K$2:K$32,"&lt;"&amp;K2)+1,"")</f>
        <v>1</v>
      </c>
      <c r="M2">
        <v>5</v>
      </c>
      <c r="N2" s="1">
        <f>VLOOKUP(Table2[[#This Row],[Bib]],MAIN[],13,FALSE)</f>
        <v>2.2916666666666667E-3</v>
      </c>
      <c r="O2">
        <f>IF(G2="14-15 m. vaikinai",COUNTIFS(Table2[Age Group],"14-15 m. vaikinai",N$2:N$32,"&lt;"&amp;N2)+1,"")</f>
        <v>4</v>
      </c>
      <c r="P2" s="1">
        <f>Table2[[#This Row],[SWIM]]+Table2[[#This Row],[RUN]]</f>
        <v>3.9351851851851848E-3</v>
      </c>
      <c r="Q2" s="21" t="str">
        <f>IF(P2&lt;MASTER!$V$7,"CR"," ")</f>
        <v xml:space="preserve"> </v>
      </c>
    </row>
    <row r="3" spans="1:19">
      <c r="A3">
        <f>IF(G3="14-15 m. vaikinai",COUNTIFS(Table2[Age Group],"14-15 m. vaikinai",P$2:P$32,"&lt;"&amp;P3)+1,"")</f>
        <v>2</v>
      </c>
      <c r="B3">
        <v>54</v>
      </c>
      <c r="C3" t="s">
        <v>46</v>
      </c>
      <c r="D3" t="s">
        <v>19</v>
      </c>
      <c r="E3">
        <v>2008</v>
      </c>
      <c r="F3" t="s">
        <v>20</v>
      </c>
      <c r="G3" t="s">
        <v>44</v>
      </c>
      <c r="H3" t="s">
        <v>45</v>
      </c>
      <c r="I3" t="s">
        <v>47</v>
      </c>
      <c r="J3">
        <v>8</v>
      </c>
      <c r="K3" s="1">
        <f>VLOOKUP(Table2[[#This Row],[Bib]],MAIN[],11,FALSE)</f>
        <v>2.0023148148148148E-3</v>
      </c>
      <c r="L3">
        <f>IF(G3="14-15 m. vaikinai",COUNTIFS(Table2[Age Group],"14-15 m. vaikinai",K$2:K$32,"&lt;"&amp;K3)+1,"")</f>
        <v>3</v>
      </c>
      <c r="M3">
        <v>5</v>
      </c>
      <c r="N3" s="1">
        <f>VLOOKUP(Table2[[#This Row],[Bib]],MAIN[],13,FALSE)</f>
        <v>2.0833333333333333E-3</v>
      </c>
      <c r="O3">
        <f>IF(G3="14-15 m. vaikinai",COUNTIFS(Table2[Age Group],"14-15 m. vaikinai",N$2:N$32,"&lt;"&amp;N3)+1,"")</f>
        <v>2</v>
      </c>
      <c r="P3" s="1">
        <f>Table2[[#This Row],[SWIM]]+Table2[[#This Row],[RUN]]</f>
        <v>4.0856481481481481E-3</v>
      </c>
      <c r="Q3" s="21" t="str">
        <f>IF(P3&lt;MASTER!$V$7,"CR"," ")</f>
        <v xml:space="preserve"> </v>
      </c>
      <c r="S3" s="44"/>
    </row>
    <row r="4" spans="1:19">
      <c r="A4">
        <f>IF(G4="14-15 m. vaikinai",COUNTIFS(Table2[Age Group],"14-15 m. vaikinai",P$2:P$32,"&lt;"&amp;P4)+1,"")</f>
        <v>3</v>
      </c>
      <c r="B4">
        <v>5</v>
      </c>
      <c r="C4" t="s">
        <v>48</v>
      </c>
      <c r="D4" t="s">
        <v>19</v>
      </c>
      <c r="E4">
        <v>2009</v>
      </c>
      <c r="F4" t="s">
        <v>20</v>
      </c>
      <c r="G4" t="s">
        <v>44</v>
      </c>
      <c r="H4" t="s">
        <v>45</v>
      </c>
      <c r="I4" t="s">
        <v>49</v>
      </c>
      <c r="J4">
        <v>4</v>
      </c>
      <c r="K4" s="1">
        <f>VLOOKUP(Table2[[#This Row],[Bib]],MAIN[],11,FALSE)</f>
        <v>1.8750000000000001E-3</v>
      </c>
      <c r="L4">
        <f>IF(G4="14-15 m. vaikinai",COUNTIFS(Table2[Age Group],"14-15 m. vaikinai",K$2:K$32,"&lt;"&amp;K4)+1,"")</f>
        <v>2</v>
      </c>
      <c r="M4">
        <v>5</v>
      </c>
      <c r="N4" s="1">
        <f>VLOOKUP(Table2[[#This Row],[Bib]],MAIN[],13,FALSE)</f>
        <v>2.2800925925925927E-3</v>
      </c>
      <c r="O4">
        <f>IF(G4="14-15 m. vaikinai",COUNTIFS(Table2[Age Group],"14-15 m. vaikinai",N$2:N$32,"&lt;"&amp;N4)+1,"")</f>
        <v>3</v>
      </c>
      <c r="P4" s="1">
        <f>Table2[[#This Row],[SWIM]]+Table2[[#This Row],[RUN]]</f>
        <v>4.155092592592593E-3</v>
      </c>
      <c r="Q4" s="21" t="str">
        <f>IF(P4&lt;MASTER!$V$7,"CR"," ")</f>
        <v xml:space="preserve"> </v>
      </c>
    </row>
    <row r="5" spans="1:19">
      <c r="A5">
        <f>IF(G5="14-15 m. vaikinai",COUNTIFS(Table2[Age Group],"14-15 m. vaikinai",P$2:P$32,"&lt;"&amp;P5)+1,"")</f>
        <v>4</v>
      </c>
      <c r="B5">
        <v>10</v>
      </c>
      <c r="C5" t="s">
        <v>50</v>
      </c>
      <c r="D5" t="s">
        <v>19</v>
      </c>
      <c r="E5">
        <v>2008</v>
      </c>
      <c r="F5" t="s">
        <v>20</v>
      </c>
      <c r="G5" t="s">
        <v>44</v>
      </c>
      <c r="H5" t="s">
        <v>45</v>
      </c>
      <c r="I5" t="s">
        <v>37</v>
      </c>
      <c r="J5">
        <v>4</v>
      </c>
      <c r="K5" s="1">
        <f>VLOOKUP(Table2[[#This Row],[Bib]],MAIN[],11,FALSE)</f>
        <v>2.2800925925925927E-3</v>
      </c>
      <c r="L5">
        <f>IF(G5="14-15 m. vaikinai",COUNTIFS(Table2[Age Group],"14-15 m. vaikinai",K$2:K$32,"&lt;"&amp;K5)+1,"")</f>
        <v>5</v>
      </c>
      <c r="M5">
        <v>5</v>
      </c>
      <c r="N5" s="1">
        <f>VLOOKUP(Table2[[#This Row],[Bib]],MAIN[],13,FALSE)</f>
        <v>2.0717592592592593E-3</v>
      </c>
      <c r="O5">
        <f>IF(G5="14-15 m. vaikinai",COUNTIFS(Table2[Age Group],"14-15 m. vaikinai",N$2:N$32,"&lt;"&amp;N5)+1,"")</f>
        <v>1</v>
      </c>
      <c r="P5" s="1">
        <f>Table2[[#This Row],[SWIM]]+Table2[[#This Row],[RUN]]</f>
        <v>4.3518518518518515E-3</v>
      </c>
      <c r="Q5" s="21" t="str">
        <f>IF(P5&lt;MASTER!$V$7,"CR"," ")</f>
        <v xml:space="preserve"> </v>
      </c>
    </row>
    <row r="6" spans="1:19">
      <c r="A6">
        <f>IF(G6="12-13 m. mergaitės",COUNTIFS(Table2[Age Group],"12-13 m. mergaitės",P$2:P$32,"&lt;"&amp;P6)+1,"")</f>
        <v>1</v>
      </c>
      <c r="B6">
        <v>16</v>
      </c>
      <c r="C6" t="s">
        <v>51</v>
      </c>
      <c r="D6" t="s">
        <v>19</v>
      </c>
      <c r="E6">
        <v>2010</v>
      </c>
      <c r="F6" t="s">
        <v>30</v>
      </c>
      <c r="G6" t="s">
        <v>52</v>
      </c>
      <c r="H6" t="s">
        <v>45</v>
      </c>
      <c r="I6" t="s">
        <v>23</v>
      </c>
      <c r="J6">
        <v>4</v>
      </c>
      <c r="K6" s="1">
        <f>VLOOKUP(Table2[[#This Row],[Bib]],MAIN[],11,FALSE)</f>
        <v>1.9212962962962962E-3</v>
      </c>
      <c r="L6">
        <f>IF(G6="12-13 m. mergaitės",COUNTIFS(Table2[Age Group],"12-13 m. mergaitės",K$2:K$32,"&lt;"&amp;K6)+1,"")</f>
        <v>2</v>
      </c>
      <c r="M6">
        <v>6</v>
      </c>
      <c r="N6" s="1">
        <f>VLOOKUP(Table2[[#This Row],[Bib]],MAIN[],13,FALSE)</f>
        <v>2.5810185185185185E-3</v>
      </c>
      <c r="O6">
        <f>IF(G6="12-13 m. mergaitės",COUNTIFS(Table2[Age Group],"12-13 m. mergaitės",N$2:N$32,"&lt;"&amp;N6)+1,"")</f>
        <v>2</v>
      </c>
      <c r="P6" s="1">
        <f>Table2[[#This Row],[SWIM]]+Table2[[#This Row],[RUN]]</f>
        <v>4.5023148148148149E-3</v>
      </c>
      <c r="Q6" s="21" t="str">
        <f>IF(P6&lt;MASTER!$V$8,"CR"," ")</f>
        <v xml:space="preserve"> </v>
      </c>
    </row>
    <row r="7" spans="1:19">
      <c r="A7">
        <f>IF(G7="14-15 m. vaikinai",COUNTIFS(Table2[Age Group],"14-15 m. vaikinai",P$2:P$32,"&lt;"&amp;P7)+1,"")</f>
        <v>5</v>
      </c>
      <c r="B7">
        <v>90</v>
      </c>
      <c r="C7" t="s">
        <v>53</v>
      </c>
      <c r="D7" t="s">
        <v>19</v>
      </c>
      <c r="E7">
        <v>2009</v>
      </c>
      <c r="F7" t="s">
        <v>20</v>
      </c>
      <c r="G7" t="s">
        <v>44</v>
      </c>
      <c r="H7" t="s">
        <v>45</v>
      </c>
      <c r="I7" t="s">
        <v>54</v>
      </c>
      <c r="J7">
        <v>3</v>
      </c>
      <c r="K7" s="1">
        <f>VLOOKUP(Table2[[#This Row],[Bib]],MAIN[],11,FALSE)</f>
        <v>2.1759259259259258E-3</v>
      </c>
      <c r="L7">
        <f>IF(G7="14-15 m. vaikinai",COUNTIFS(Table2[Age Group],"14-15 m. vaikinai",K$2:K$32,"&lt;"&amp;K7)+1,"")</f>
        <v>4</v>
      </c>
      <c r="M7">
        <v>5</v>
      </c>
      <c r="N7" s="1">
        <f>VLOOKUP(Table2[[#This Row],[Bib]],MAIN[],13,FALSE)</f>
        <v>2.3842592592592591E-3</v>
      </c>
      <c r="O7">
        <f>IF(G7="14-15 m. vaikinai",COUNTIFS(Table2[Age Group],"14-15 m. vaikinai",N$2:N$32,"&lt;"&amp;N7)+1,"")</f>
        <v>5</v>
      </c>
      <c r="P7" s="1">
        <f>Table2[[#This Row],[SWIM]]+Table2[[#This Row],[RUN]]</f>
        <v>4.5601851851851845E-3</v>
      </c>
      <c r="Q7" s="21" t="str">
        <f>IF(P7&lt;MASTER!$V$7,"CR"," ")</f>
        <v xml:space="preserve"> </v>
      </c>
    </row>
    <row r="8" spans="1:19">
      <c r="A8">
        <f>IF(G8="12-13 m. mergaitės",COUNTIFS(Table2[Age Group],"12-13 m. mergaitės",P$2:P$32,"&lt;"&amp;P8)+1,"")</f>
        <v>2</v>
      </c>
      <c r="B8">
        <v>67</v>
      </c>
      <c r="C8" t="s">
        <v>55</v>
      </c>
      <c r="D8" t="s">
        <v>19</v>
      </c>
      <c r="E8">
        <v>2010</v>
      </c>
      <c r="F8" t="s">
        <v>30</v>
      </c>
      <c r="G8" t="s">
        <v>52</v>
      </c>
      <c r="H8" t="s">
        <v>45</v>
      </c>
      <c r="I8" t="s">
        <v>25</v>
      </c>
      <c r="J8">
        <v>7</v>
      </c>
      <c r="K8" s="1">
        <f>VLOOKUP(Table2[[#This Row],[Bib]],MAIN[],11,FALSE)</f>
        <v>1.7708333333333332E-3</v>
      </c>
      <c r="L8">
        <f>IF(G8="12-13 m. mergaitės",COUNTIFS(Table2[Age Group],"12-13 m. mergaitės",K$2:K$32,"&lt;"&amp;K8)+1,"")</f>
        <v>1</v>
      </c>
      <c r="M8">
        <v>6</v>
      </c>
      <c r="N8" s="1">
        <f>VLOOKUP(Table2[[#This Row],[Bib]],MAIN[],13,FALSE)</f>
        <v>2.8356481481481479E-3</v>
      </c>
      <c r="O8">
        <f>IF(G8="12-13 m. mergaitės",COUNTIFS(Table2[Age Group],"12-13 m. mergaitės",N$2:N$32,"&lt;"&amp;N8)+1,"")</f>
        <v>5</v>
      </c>
      <c r="P8" s="1">
        <f>Table2[[#This Row],[SWIM]]+Table2[[#This Row],[RUN]]</f>
        <v>4.6064814814814814E-3</v>
      </c>
      <c r="Q8" s="21" t="str">
        <f>IF(P8&lt;MASTER!$V$8,"CR"," ")</f>
        <v xml:space="preserve"> </v>
      </c>
    </row>
    <row r="9" spans="1:19">
      <c r="A9">
        <f>IF(G9="12-13 m. mergaitės",COUNTIFS(Table2[Age Group],"12-13 m. mergaitės",P$2:P$32,"&lt;"&amp;P9)+1,"")</f>
        <v>3</v>
      </c>
      <c r="B9">
        <v>88</v>
      </c>
      <c r="C9" t="s">
        <v>56</v>
      </c>
      <c r="D9" t="s">
        <v>19</v>
      </c>
      <c r="E9">
        <v>2011</v>
      </c>
      <c r="F9" t="s">
        <v>30</v>
      </c>
      <c r="G9" t="s">
        <v>52</v>
      </c>
      <c r="H9" t="s">
        <v>45</v>
      </c>
      <c r="I9" t="s">
        <v>54</v>
      </c>
      <c r="J9">
        <v>3</v>
      </c>
      <c r="K9" s="1">
        <f>VLOOKUP(Table2[[#This Row],[Bib]],MAIN[],11,FALSE)</f>
        <v>2.0138888888888888E-3</v>
      </c>
      <c r="L9">
        <f>IF(G9="12-13 m. mergaitės",COUNTIFS(Table2[Age Group],"12-13 m. mergaitės",K$2:K$32,"&lt;"&amp;K9)+1,"")</f>
        <v>4</v>
      </c>
      <c r="M9">
        <v>6</v>
      </c>
      <c r="N9" s="1">
        <f>VLOOKUP(Table2[[#This Row],[Bib]],MAIN[],13,FALSE)</f>
        <v>2.7199074074074074E-3</v>
      </c>
      <c r="O9">
        <f>IF(G9="12-13 m. mergaitės",COUNTIFS(Table2[Age Group],"12-13 m. mergaitės",N$2:N$32,"&lt;"&amp;N9)+1,"")</f>
        <v>3</v>
      </c>
      <c r="P9" s="1">
        <f>Table2[[#This Row],[SWIM]]+Table2[[#This Row],[RUN]]</f>
        <v>4.7337962962962967E-3</v>
      </c>
      <c r="Q9" s="21" t="str">
        <f>IF(P9&lt;MASTER!$V$8,"CR"," ")</f>
        <v xml:space="preserve"> </v>
      </c>
    </row>
    <row r="10" spans="1:19">
      <c r="A10">
        <f>IF(G10="12-13 m. berniukai",COUNTIFS(Table2[Age Group],"12-13 m. berniukai",P$2:P$32,"&lt;"&amp;P10)+1,"")</f>
        <v>1</v>
      </c>
      <c r="B10">
        <v>58</v>
      </c>
      <c r="C10" t="s">
        <v>57</v>
      </c>
      <c r="D10" t="s">
        <v>19</v>
      </c>
      <c r="E10">
        <v>2011</v>
      </c>
      <c r="F10" t="s">
        <v>20</v>
      </c>
      <c r="G10" t="s">
        <v>58</v>
      </c>
      <c r="H10" t="s">
        <v>45</v>
      </c>
      <c r="I10" t="s">
        <v>47</v>
      </c>
      <c r="J10">
        <v>5</v>
      </c>
      <c r="K10" s="1">
        <f>VLOOKUP(Table2[[#This Row],[Bib]],MAIN[],11,FALSE)</f>
        <v>2.2569444444444447E-3</v>
      </c>
      <c r="L10">
        <f>IF(G10="12-13 m. berniukai",COUNTIFS(Table2[Age Group],"12-13 m. berniukai",K$2:K$32,"&lt;"&amp;K10)+1,"")</f>
        <v>1</v>
      </c>
      <c r="M10">
        <v>5</v>
      </c>
      <c r="N10" s="1">
        <f>VLOOKUP(Table2[[#This Row],[Bib]],MAIN[],13,FALSE)</f>
        <v>2.5115740740740741E-3</v>
      </c>
      <c r="O10">
        <f>IF(G10="12-13 m. berniukai",COUNTIFS(Table2[Age Group],"12-13 m. berniukai",N$2:N$32,"&lt;"&amp;N10)+1,"")</f>
        <v>2</v>
      </c>
      <c r="P10" s="1">
        <f>Table2[[#This Row],[SWIM]]+Table2[[#This Row],[RUN]]</f>
        <v>4.7685185185185192E-3</v>
      </c>
      <c r="Q10" s="21" t="str">
        <f>IF(P10&lt;MASTER!$V$7,"CR"," ")</f>
        <v xml:space="preserve"> </v>
      </c>
    </row>
    <row r="11" spans="1:19">
      <c r="A11">
        <f>IF(G11="12-13 m. mergaitės",COUNTIFS(Table2[Age Group],"12-13 m. mergaitės",P$2:P$32,"&lt;"&amp;P11)+1,"")</f>
        <v>4</v>
      </c>
      <c r="B11">
        <v>6</v>
      </c>
      <c r="C11" t="s">
        <v>59</v>
      </c>
      <c r="D11" t="s">
        <v>19</v>
      </c>
      <c r="E11">
        <v>2011</v>
      </c>
      <c r="F11" t="s">
        <v>30</v>
      </c>
      <c r="G11" t="s">
        <v>52</v>
      </c>
      <c r="H11" t="s">
        <v>45</v>
      </c>
      <c r="I11" t="s">
        <v>49</v>
      </c>
      <c r="J11">
        <v>4</v>
      </c>
      <c r="K11" s="1">
        <f>VLOOKUP(Table2[[#This Row],[Bib]],MAIN[],11,FALSE)</f>
        <v>2.2800925925925927E-3</v>
      </c>
      <c r="L11">
        <f>IF(G11="12-13 m. mergaitės",COUNTIFS(Table2[Age Group],"12-13 m. mergaitės",K$2:K$32,"&lt;"&amp;K11)+1,"")</f>
        <v>5</v>
      </c>
      <c r="M11">
        <v>6</v>
      </c>
      <c r="N11" s="1">
        <f>VLOOKUP(Table2[[#This Row],[Bib]],MAIN[],13,FALSE)</f>
        <v>2.5462962962962961E-3</v>
      </c>
      <c r="O11">
        <f>IF(G11="12-13 m. mergaitės",COUNTIFS(Table2[Age Group],"12-13 m. mergaitės",N$2:N$32,"&lt;"&amp;N11)+1,"")</f>
        <v>1</v>
      </c>
      <c r="P11" s="1">
        <f>Table2[[#This Row],[SWIM]]+Table2[[#This Row],[RUN]]</f>
        <v>4.8263888888888887E-3</v>
      </c>
      <c r="Q11" s="21" t="str">
        <f>IF(P11&lt;MASTER!$V$8,"CR"," ")</f>
        <v xml:space="preserve"> </v>
      </c>
    </row>
    <row r="12" spans="1:19">
      <c r="A12">
        <f>IF(G12="14-15 m. merginos",COUNTIFS(Table2[Age Group],"14-15 m. merginos",P$2:P$32,"&lt;"&amp;P12)+1,"")</f>
        <v>1</v>
      </c>
      <c r="B12">
        <v>84</v>
      </c>
      <c r="C12" t="s">
        <v>60</v>
      </c>
      <c r="D12" t="s">
        <v>19</v>
      </c>
      <c r="E12">
        <v>2009</v>
      </c>
      <c r="F12" t="s">
        <v>30</v>
      </c>
      <c r="G12" t="s">
        <v>61</v>
      </c>
      <c r="H12" t="s">
        <v>45</v>
      </c>
      <c r="I12" t="s">
        <v>54</v>
      </c>
      <c r="J12">
        <v>7</v>
      </c>
      <c r="K12" s="1">
        <f>VLOOKUP(Table2[[#This Row],[Bib]],MAIN[],11,FALSE)</f>
        <v>2.2800925925925927E-3</v>
      </c>
      <c r="L12">
        <f>IF(G12="14-15 m. merginos",COUNTIFS(Table2[Age Group],"14-15 m. merginos",K$2:K$32,"&lt;"&amp;K12)+1,"")</f>
        <v>4</v>
      </c>
      <c r="M12">
        <v>4</v>
      </c>
      <c r="N12" s="1">
        <f>VLOOKUP(Table2[[#This Row],[Bib]],MAIN[],13,FALSE)</f>
        <v>2.6504629629629625E-3</v>
      </c>
      <c r="O12">
        <f>IF(G12="14-15 m. merginos",COUNTIFS(Table2[Age Group],"14-15 m. merginos",N$2:N$32,"&lt;"&amp;N12)+1,"")</f>
        <v>1</v>
      </c>
      <c r="P12" s="1">
        <f>Table2[[#This Row],[SWIM]]+Table2[[#This Row],[RUN]]</f>
        <v>4.9305555555555552E-3</v>
      </c>
      <c r="Q12" s="21" t="str">
        <f>IF(P12&lt;MASTER!$V$8,"CR"," ")</f>
        <v xml:space="preserve"> </v>
      </c>
    </row>
    <row r="13" spans="1:19">
      <c r="A13">
        <f>IF(G13="14-15 m. merginos",COUNTIFS(Table2[Age Group],"14-15 m. merginos",P$2:P$32,"&lt;"&amp;P13)+1,"")</f>
        <v>2</v>
      </c>
      <c r="B13">
        <v>81</v>
      </c>
      <c r="C13" t="s">
        <v>62</v>
      </c>
      <c r="D13" t="s">
        <v>19</v>
      </c>
      <c r="E13">
        <v>2009</v>
      </c>
      <c r="F13" t="s">
        <v>30</v>
      </c>
      <c r="G13" t="s">
        <v>61</v>
      </c>
      <c r="H13" t="s">
        <v>45</v>
      </c>
      <c r="I13" t="s">
        <v>63</v>
      </c>
      <c r="J13">
        <v>6</v>
      </c>
      <c r="K13" s="1">
        <f>VLOOKUP(Table2[[#This Row],[Bib]],MAIN[],11,FALSE)</f>
        <v>2.2685185185185182E-3</v>
      </c>
      <c r="L13">
        <f>IF(G13="14-15 m. merginos",COUNTIFS(Table2[Age Group],"14-15 m. merginos",K$2:K$32,"&lt;"&amp;K13)+1,"")</f>
        <v>3</v>
      </c>
      <c r="M13">
        <v>6</v>
      </c>
      <c r="N13" s="1">
        <f>VLOOKUP(Table2[[#This Row],[Bib]],MAIN[],13,FALSE)</f>
        <v>2.685185185185185E-3</v>
      </c>
      <c r="O13">
        <f>IF(G13="14-15 m. merginos",COUNTIFS(Table2[Age Group],"14-15 m. merginos",N$2:N$32,"&lt;"&amp;N13)+1,"")</f>
        <v>2</v>
      </c>
      <c r="P13" s="1">
        <f>Table2[[#This Row],[SWIM]]+Table2[[#This Row],[RUN]]</f>
        <v>4.9537037037037032E-3</v>
      </c>
      <c r="Q13" s="21" t="str">
        <f>IF(P13&lt;MASTER!$V$8,"CR"," ")</f>
        <v xml:space="preserve"> </v>
      </c>
    </row>
    <row r="14" spans="1:19">
      <c r="A14">
        <f>IF(G14="14-15 m. merginos",COUNTIFS(Table2[Age Group],"14-15 m. merginos",P$2:P$32,"&lt;"&amp;P14)+1,"")</f>
        <v>3</v>
      </c>
      <c r="B14">
        <v>66</v>
      </c>
      <c r="C14" t="s">
        <v>64</v>
      </c>
      <c r="D14" t="s">
        <v>19</v>
      </c>
      <c r="E14">
        <v>2009</v>
      </c>
      <c r="F14" t="s">
        <v>30</v>
      </c>
      <c r="G14" t="s">
        <v>61</v>
      </c>
      <c r="H14" t="s">
        <v>45</v>
      </c>
      <c r="I14" t="s">
        <v>25</v>
      </c>
      <c r="J14">
        <v>7</v>
      </c>
      <c r="K14" s="1">
        <f>VLOOKUP(Table2[[#This Row],[Bib]],MAIN[],11,FALSE)</f>
        <v>1.8171296296296297E-3</v>
      </c>
      <c r="L14">
        <f>IF(G14="14-15 m. merginos",COUNTIFS(Table2[Age Group],"14-15 m. merginos",K$2:K$32,"&lt;"&amp;K14)+1,"")</f>
        <v>1</v>
      </c>
      <c r="M14">
        <v>6</v>
      </c>
      <c r="N14" s="1">
        <f>VLOOKUP(Table2[[#This Row],[Bib]],MAIN[],13,FALSE)</f>
        <v>3.2175925925925926E-3</v>
      </c>
      <c r="O14">
        <f>IF(G14="14-15 m. merginos",COUNTIFS(Table2[Age Group],"14-15 m. merginos",N$2:N$32,"&lt;"&amp;N14)+1,"")</f>
        <v>6</v>
      </c>
      <c r="P14" s="1">
        <f>Table2[[#This Row],[SWIM]]+Table2[[#This Row],[RUN]]</f>
        <v>5.0347222222222225E-3</v>
      </c>
      <c r="Q14" s="21" t="str">
        <f>IF(P14&lt;MASTER!$V$8,"CR"," ")</f>
        <v xml:space="preserve"> </v>
      </c>
    </row>
    <row r="15" spans="1:19">
      <c r="A15">
        <f>IF(G15="14-15 m. merginos",COUNTIFS(Table2[Age Group],"14-15 m. merginos",P$2:P$32,"&lt;"&amp;P15)+1,"")</f>
        <v>4</v>
      </c>
      <c r="B15">
        <v>69</v>
      </c>
      <c r="C15" t="s">
        <v>65</v>
      </c>
      <c r="D15" t="s">
        <v>19</v>
      </c>
      <c r="E15">
        <v>2009</v>
      </c>
      <c r="F15" t="s">
        <v>30</v>
      </c>
      <c r="G15" t="s">
        <v>61</v>
      </c>
      <c r="H15" t="s">
        <v>45</v>
      </c>
      <c r="I15" t="s">
        <v>25</v>
      </c>
      <c r="J15">
        <v>7</v>
      </c>
      <c r="K15" s="1">
        <f>VLOOKUP(Table2[[#This Row],[Bib]],MAIN[],11,FALSE)</f>
        <v>2.2106481481481478E-3</v>
      </c>
      <c r="L15">
        <f>IF(G15="14-15 m. merginos",COUNTIFS(Table2[Age Group],"14-15 m. merginos",K$2:K$32,"&lt;"&amp;K15)+1,"")</f>
        <v>2</v>
      </c>
      <c r="M15">
        <v>6</v>
      </c>
      <c r="N15" s="1">
        <f>VLOOKUP(Table2[[#This Row],[Bib]],MAIN[],13,FALSE)</f>
        <v>2.8703703703703708E-3</v>
      </c>
      <c r="O15">
        <f>IF(G15="14-15 m. merginos",COUNTIFS(Table2[Age Group],"14-15 m. merginos",N$2:N$32,"&lt;"&amp;N15)+1,"")</f>
        <v>5</v>
      </c>
      <c r="P15" s="1">
        <f>Table2[[#This Row],[SWIM]]+Table2[[#This Row],[RUN]]</f>
        <v>5.0810185185185186E-3</v>
      </c>
      <c r="Q15" s="21" t="str">
        <f>IF(P15&lt;MASTER!$V$8,"CR"," ")</f>
        <v xml:space="preserve"> </v>
      </c>
    </row>
    <row r="16" spans="1:19" s="25" customFormat="1">
      <c r="A16">
        <f>IF(G16="14-15 m. merginos",COUNTIFS(Table2[Age Group],"14-15 m. merginos",P$2:P$32,"&lt;"&amp;P16)+1,"")</f>
        <v>5</v>
      </c>
      <c r="B16">
        <v>86</v>
      </c>
      <c r="C16" t="s">
        <v>66</v>
      </c>
      <c r="D16" t="s">
        <v>19</v>
      </c>
      <c r="E16">
        <v>2009</v>
      </c>
      <c r="F16" t="s">
        <v>30</v>
      </c>
      <c r="G16" t="s">
        <v>61</v>
      </c>
      <c r="H16" t="s">
        <v>45</v>
      </c>
      <c r="I16" t="s">
        <v>54</v>
      </c>
      <c r="J16">
        <v>6</v>
      </c>
      <c r="K16" s="1">
        <f>VLOOKUP(Table2[[#This Row],[Bib]],MAIN[],11,FALSE)</f>
        <v>2.3611111111111111E-3</v>
      </c>
      <c r="L16">
        <f>IF(G16="14-15 m. merginos",COUNTIFS(Table2[Age Group],"14-15 m. merginos",K$2:K$32,"&lt;"&amp;K16)+1,"")</f>
        <v>5</v>
      </c>
      <c r="M16">
        <v>4</v>
      </c>
      <c r="N16" s="1">
        <f>VLOOKUP(Table2[[#This Row],[Bib]],MAIN[],13,FALSE)</f>
        <v>2.7893518518518519E-3</v>
      </c>
      <c r="O16">
        <f>IF(G16="14-15 m. merginos",COUNTIFS(Table2[Age Group],"14-15 m. merginos",N$2:N$32,"&lt;"&amp;N16)+1,"")</f>
        <v>3</v>
      </c>
      <c r="P16" s="1">
        <f>Table2[[#This Row],[SWIM]]+Table2[[#This Row],[RUN]]</f>
        <v>5.1504629629629626E-3</v>
      </c>
      <c r="Q16" s="21" t="str">
        <f>IF(P16&lt;MASTER!$V$8,"CR"," ")</f>
        <v xml:space="preserve"> </v>
      </c>
    </row>
    <row r="17" spans="1:17">
      <c r="A17">
        <f>IF(G17="12-13 m. mergaitės",COUNTIFS(Table2[Age Group],"12-13 m. mergaitės",P$2:P$32,"&lt;"&amp;P17)+1,"")</f>
        <v>5</v>
      </c>
      <c r="B17">
        <v>39</v>
      </c>
      <c r="C17" t="s">
        <v>67</v>
      </c>
      <c r="D17" t="s">
        <v>19</v>
      </c>
      <c r="E17">
        <v>2010</v>
      </c>
      <c r="F17" t="s">
        <v>30</v>
      </c>
      <c r="G17" t="s">
        <v>52</v>
      </c>
      <c r="H17" t="s">
        <v>45</v>
      </c>
      <c r="I17" t="s">
        <v>49</v>
      </c>
      <c r="J17">
        <v>5</v>
      </c>
      <c r="K17" s="1">
        <f>VLOOKUP(Table2[[#This Row],[Bib]],MAIN[],11,FALSE)</f>
        <v>2.0023148148148148E-3</v>
      </c>
      <c r="L17">
        <f>IF(G17="12-13 m. mergaitės",COUNTIFS(Table2[Age Group],"12-13 m. mergaitės",K$2:K$32,"&lt;"&amp;K17)+1,"")</f>
        <v>3</v>
      </c>
      <c r="M17">
        <v>6</v>
      </c>
      <c r="N17" s="1">
        <f>VLOOKUP(Table2[[#This Row],[Bib]],MAIN[],13,FALSE)</f>
        <v>3.1712962962962958E-3</v>
      </c>
      <c r="O17">
        <f>IF(G17="12-13 m. mergaitės",COUNTIFS(Table2[Age Group],"12-13 m. mergaitės",N$2:N$32,"&lt;"&amp;N17)+1,"")</f>
        <v>8</v>
      </c>
      <c r="P17" s="1">
        <f>Table2[[#This Row],[SWIM]]+Table2[[#This Row],[RUN]]</f>
        <v>5.1736111111111106E-3</v>
      </c>
      <c r="Q17" s="21" t="str">
        <f>IF(P17&lt;MASTER!$V$8,"CR"," ")</f>
        <v xml:space="preserve"> </v>
      </c>
    </row>
    <row r="18" spans="1:17">
      <c r="A18">
        <f>IF(G18="14-15 m. merginos",COUNTIFS(Table2[Age Group],"14-15 m. merginos",P$2:P$32,"&lt;"&amp;P18)+1,"")</f>
        <v>6</v>
      </c>
      <c r="B18">
        <v>85</v>
      </c>
      <c r="C18" t="s">
        <v>68</v>
      </c>
      <c r="D18" t="s">
        <v>19</v>
      </c>
      <c r="E18">
        <v>2008</v>
      </c>
      <c r="F18" t="s">
        <v>30</v>
      </c>
      <c r="G18" t="s">
        <v>61</v>
      </c>
      <c r="H18" t="s">
        <v>45</v>
      </c>
      <c r="I18" t="s">
        <v>54</v>
      </c>
      <c r="J18">
        <v>8</v>
      </c>
      <c r="K18" s="1">
        <f>VLOOKUP(Table2[[#This Row],[Bib]],MAIN[],11,FALSE)</f>
        <v>2.3842592592592591E-3</v>
      </c>
      <c r="L18">
        <f>IF(G18="14-15 m. merginos",COUNTIFS(Table2[Age Group],"14-15 m. merginos",K$2:K$32,"&lt;"&amp;K18)+1,"")</f>
        <v>6</v>
      </c>
      <c r="M18">
        <v>4</v>
      </c>
      <c r="N18" s="1">
        <f>VLOOKUP(Table2[[#This Row],[Bib]],MAIN[],13,FALSE)</f>
        <v>2.8009259259259259E-3</v>
      </c>
      <c r="O18">
        <f>IF(G18="14-15 m. merginos",COUNTIFS(Table2[Age Group],"14-15 m. merginos",N$2:N$32,"&lt;"&amp;N18)+1,"")</f>
        <v>4</v>
      </c>
      <c r="P18" s="1">
        <f>Table2[[#This Row],[SWIM]]+Table2[[#This Row],[RUN]]</f>
        <v>5.185185185185185E-3</v>
      </c>
      <c r="Q18" s="21" t="str">
        <f>IF(P18&lt;MASTER!$V$8,"CR"," ")</f>
        <v xml:space="preserve"> </v>
      </c>
    </row>
    <row r="19" spans="1:17">
      <c r="A19">
        <f>IF(G19="12-13 m. berniukai",COUNTIFS(Table2[Age Group],"12-13 m. berniukai",P$2:P$32,"&lt;"&amp;P19)+1,"")</f>
        <v>2</v>
      </c>
      <c r="B19">
        <v>36</v>
      </c>
      <c r="C19" t="s">
        <v>69</v>
      </c>
      <c r="D19" t="s">
        <v>19</v>
      </c>
      <c r="E19">
        <v>2011</v>
      </c>
      <c r="F19" t="s">
        <v>20</v>
      </c>
      <c r="G19" t="s">
        <v>58</v>
      </c>
      <c r="H19" t="s">
        <v>45</v>
      </c>
      <c r="I19" t="s">
        <v>70</v>
      </c>
      <c r="J19">
        <v>5</v>
      </c>
      <c r="K19" s="1">
        <f>VLOOKUP(Table2[[#This Row],[Bib]],MAIN[],11,FALSE)</f>
        <v>2.2685185185185182E-3</v>
      </c>
      <c r="L19">
        <f>IF(G19="12-13 m. berniukai",COUNTIFS(Table2[Age Group],"12-13 m. berniukai",K$2:K$32,"&lt;"&amp;K19)+1,"")</f>
        <v>2</v>
      </c>
      <c r="M19">
        <v>5</v>
      </c>
      <c r="N19" s="1">
        <f>VLOOKUP(Table2[[#This Row],[Bib]],MAIN[],13,FALSE)</f>
        <v>2.9513888888888888E-3</v>
      </c>
      <c r="O19">
        <f>IF(G19="12-13 m. berniukai",COUNTIFS(Table2[Age Group],"12-13 m. berniukai",N$2:N$32,"&lt;"&amp;N19)+1,"")</f>
        <v>6</v>
      </c>
      <c r="P19" s="1">
        <f>Table2[[#This Row],[SWIM]]+Table2[[#This Row],[RUN]]</f>
        <v>5.2199074074074075E-3</v>
      </c>
      <c r="Q19" s="21" t="str">
        <f>IF(P19&lt;MASTER!$V$7,"CR"," ")</f>
        <v xml:space="preserve"> </v>
      </c>
    </row>
    <row r="20" spans="1:17">
      <c r="A20">
        <f>IF(G20="12-13 m. berniukai",COUNTIFS(Table2[Age Group],"12-13 m. berniukai",P$2:P$32,"&lt;"&amp;P20)+1,"")</f>
        <v>3</v>
      </c>
      <c r="B20">
        <v>11</v>
      </c>
      <c r="C20" t="s">
        <v>71</v>
      </c>
      <c r="D20" t="s">
        <v>19</v>
      </c>
      <c r="E20">
        <v>2010</v>
      </c>
      <c r="F20" t="s">
        <v>20</v>
      </c>
      <c r="G20" t="s">
        <v>58</v>
      </c>
      <c r="H20" t="s">
        <v>45</v>
      </c>
      <c r="I20" t="s">
        <v>37</v>
      </c>
      <c r="J20">
        <v>4</v>
      </c>
      <c r="K20" s="1">
        <f>VLOOKUP(Table2[[#This Row],[Bib]],MAIN[],11,FALSE)</f>
        <v>3.0092592592592588E-3</v>
      </c>
      <c r="L20">
        <f>IF(G20="12-13 m. berniukai",COUNTIFS(Table2[Age Group],"12-13 m. berniukai",K$2:K$32,"&lt;"&amp;K20)+1,"")</f>
        <v>6</v>
      </c>
      <c r="M20">
        <v>3</v>
      </c>
      <c r="N20" s="1">
        <f>VLOOKUP(Table2[[#This Row],[Bib]],MAIN[],13,FALSE)</f>
        <v>2.2685185185185182E-3</v>
      </c>
      <c r="O20">
        <f>IF(G20="12-13 m. berniukai",COUNTIFS(Table2[Age Group],"12-13 m. berniukai",N$2:N$32,"&lt;"&amp;N20)+1,"")</f>
        <v>1</v>
      </c>
      <c r="P20" s="1">
        <f>Table2[[#This Row],[SWIM]]+Table2[[#This Row],[RUN]]</f>
        <v>5.2777777777777771E-3</v>
      </c>
      <c r="Q20" s="21" t="str">
        <f>IF(P20&lt;MASTER!$V$7,"CR"," ")</f>
        <v xml:space="preserve"> </v>
      </c>
    </row>
    <row r="21" spans="1:17">
      <c r="A21">
        <f>IF(G21="12-13 m. berniukai",COUNTIFS(Table2[Age Group],"12-13 m. berniukai",P$2:P$32,"&lt;"&amp;P21)+1,"")</f>
        <v>4</v>
      </c>
      <c r="B21">
        <v>59</v>
      </c>
      <c r="C21" t="s">
        <v>72</v>
      </c>
      <c r="D21" t="s">
        <v>19</v>
      </c>
      <c r="E21">
        <v>2011</v>
      </c>
      <c r="F21" t="s">
        <v>20</v>
      </c>
      <c r="G21" t="s">
        <v>58</v>
      </c>
      <c r="H21" t="s">
        <v>45</v>
      </c>
      <c r="I21" t="s">
        <v>47</v>
      </c>
      <c r="J21">
        <v>6</v>
      </c>
      <c r="K21" s="1">
        <f>VLOOKUP(Table2[[#This Row],[Bib]],MAIN[],11,FALSE)</f>
        <v>2.7430555555555559E-3</v>
      </c>
      <c r="L21">
        <f>IF(G21="12-13 m. berniukai",COUNTIFS(Table2[Age Group],"12-13 m. berniukai",K$2:K$32,"&lt;"&amp;K21)+1,"")</f>
        <v>3</v>
      </c>
      <c r="M21">
        <v>3</v>
      </c>
      <c r="N21" s="1">
        <f>VLOOKUP(Table2[[#This Row],[Bib]],MAIN[],13,FALSE)</f>
        <v>2.7430555555555559E-3</v>
      </c>
      <c r="O21">
        <f>IF(G21="12-13 m. berniukai",COUNTIFS(Table2[Age Group],"12-13 m. berniukai",N$2:N$32,"&lt;"&amp;N21)+1,"")</f>
        <v>4</v>
      </c>
      <c r="P21" s="1">
        <f>Table2[[#This Row],[SWIM]]+Table2[[#This Row],[RUN]]</f>
        <v>5.4861111111111117E-3</v>
      </c>
      <c r="Q21" s="21" t="str">
        <f>IF(P21&lt;MASTER!$V$7,"CR"," ")</f>
        <v xml:space="preserve"> </v>
      </c>
    </row>
    <row r="22" spans="1:17">
      <c r="A22">
        <f>IF(G22="12-13 m. mergaitės",COUNTIFS(Table2[Age Group],"12-13 m. mergaitės",P$2:P$32,"&lt;"&amp;P22)+1,"")</f>
        <v>6</v>
      </c>
      <c r="B22">
        <v>56</v>
      </c>
      <c r="C22" t="s">
        <v>73</v>
      </c>
      <c r="D22" t="s">
        <v>19</v>
      </c>
      <c r="E22">
        <v>2010</v>
      </c>
      <c r="F22" t="s">
        <v>30</v>
      </c>
      <c r="G22" t="s">
        <v>52</v>
      </c>
      <c r="H22" t="s">
        <v>45</v>
      </c>
      <c r="I22" t="s">
        <v>47</v>
      </c>
      <c r="J22">
        <v>8</v>
      </c>
      <c r="K22" s="1">
        <f>VLOOKUP(Table2[[#This Row],[Bib]],MAIN[],11,FALSE)</f>
        <v>2.7546296296296294E-3</v>
      </c>
      <c r="L22">
        <f>IF(G22="12-13 m. mergaitės",COUNTIFS(Table2[Age Group],"12-13 m. mergaitės",K$2:K$32,"&lt;"&amp;K22)+1,"")</f>
        <v>8</v>
      </c>
      <c r="M22">
        <v>4</v>
      </c>
      <c r="N22" s="1">
        <f>VLOOKUP(Table2[[#This Row],[Bib]],MAIN[],13,FALSE)</f>
        <v>2.7430555555555559E-3</v>
      </c>
      <c r="O22">
        <f>IF(G22="12-13 m. mergaitės",COUNTIFS(Table2[Age Group],"12-13 m. mergaitės",N$2:N$32,"&lt;"&amp;N22)+1,"")</f>
        <v>4</v>
      </c>
      <c r="P22" s="1">
        <f>Table2[[#This Row],[SWIM]]+Table2[[#This Row],[RUN]]</f>
        <v>5.4976851851851853E-3</v>
      </c>
      <c r="Q22" s="21" t="str">
        <f>IF(P22&lt;MASTER!$V$8,"CR"," ")</f>
        <v xml:space="preserve"> </v>
      </c>
    </row>
    <row r="23" spans="1:17">
      <c r="A23">
        <f>IF(G23="12-13 m. berniukai",COUNTIFS(Table2[Age Group],"12-13 m. berniukai",P$2:P$32,"&lt;"&amp;P23)+1,"")</f>
        <v>5</v>
      </c>
      <c r="B23">
        <v>19</v>
      </c>
      <c r="C23" t="s">
        <v>74</v>
      </c>
      <c r="D23" t="s">
        <v>19</v>
      </c>
      <c r="E23">
        <v>2011</v>
      </c>
      <c r="F23" t="s">
        <v>20</v>
      </c>
      <c r="G23" t="s">
        <v>58</v>
      </c>
      <c r="H23" t="s">
        <v>45</v>
      </c>
      <c r="I23" t="s">
        <v>75</v>
      </c>
      <c r="J23">
        <v>4</v>
      </c>
      <c r="K23" s="1">
        <f>VLOOKUP(Table2[[#This Row],[Bib]],MAIN[],11,FALSE)</f>
        <v>2.9166666666666668E-3</v>
      </c>
      <c r="L23">
        <f>IF(G23="12-13 m. berniukai",COUNTIFS(Table2[Age Group],"12-13 m. berniukai",K$2:K$32,"&lt;"&amp;K23)+1,"")</f>
        <v>5</v>
      </c>
      <c r="M23">
        <v>3</v>
      </c>
      <c r="N23" s="1">
        <f>VLOOKUP(Table2[[#This Row],[Bib]],MAIN[],13,FALSE)</f>
        <v>2.627314814814815E-3</v>
      </c>
      <c r="O23">
        <f>IF(G23="12-13 m. berniukai",COUNTIFS(Table2[Age Group],"12-13 m. berniukai",N$2:N$32,"&lt;"&amp;N23)+1,"")</f>
        <v>3</v>
      </c>
      <c r="P23" s="1">
        <f>Table2[[#This Row],[SWIM]]+Table2[[#This Row],[RUN]]</f>
        <v>5.5439814814814813E-3</v>
      </c>
      <c r="Q23" s="21" t="str">
        <f>IF(P23&lt;MASTER!$V$7,"CR"," ")</f>
        <v xml:space="preserve"> </v>
      </c>
    </row>
    <row r="24" spans="1:17">
      <c r="A24">
        <f>IF(G24="14-15 m. vaikinai",COUNTIFS(Table2[Age Group],"14-15 m. vaikinai",P$2:P$32,"&lt;"&amp;P24)+1,"")</f>
        <v>6</v>
      </c>
      <c r="B24">
        <v>91</v>
      </c>
      <c r="C24" t="s">
        <v>76</v>
      </c>
      <c r="D24" t="s">
        <v>19</v>
      </c>
      <c r="E24">
        <v>2009</v>
      </c>
      <c r="F24" t="s">
        <v>20</v>
      </c>
      <c r="G24" t="s">
        <v>44</v>
      </c>
      <c r="H24" t="s">
        <v>45</v>
      </c>
      <c r="I24" t="s">
        <v>54</v>
      </c>
      <c r="J24">
        <v>3</v>
      </c>
      <c r="K24" s="1">
        <f>VLOOKUP(Table2[[#This Row],[Bib]],MAIN[],11,FALSE)</f>
        <v>2.6620370370370374E-3</v>
      </c>
      <c r="L24">
        <f>IF(G24="14-15 m. vaikinai",COUNTIFS(Table2[Age Group],"14-15 m. vaikinai",K$2:K$32,"&lt;"&amp;K24)+1,"")</f>
        <v>6</v>
      </c>
      <c r="M24">
        <v>3</v>
      </c>
      <c r="N24" s="1">
        <f>VLOOKUP(Table2[[#This Row],[Bib]],MAIN[],13,FALSE)</f>
        <v>2.8935185185185188E-3</v>
      </c>
      <c r="O24">
        <f>IF(G24="14-15 m. vaikinai",COUNTIFS(Table2[Age Group],"14-15 m. vaikinai",N$2:N$32,"&lt;"&amp;N24)+1,"")</f>
        <v>6</v>
      </c>
      <c r="P24" s="1">
        <f>Table2[[#This Row],[SWIM]]+Table2[[#This Row],[RUN]]</f>
        <v>5.5555555555555566E-3</v>
      </c>
      <c r="Q24" s="21" t="str">
        <f>IF(P24&lt;MASTER!$V$7,"CR"," ")</f>
        <v xml:space="preserve"> </v>
      </c>
    </row>
    <row r="25" spans="1:17">
      <c r="A25">
        <f>IF(G25="12-13 m. mergaitės",COUNTIFS(Table2[Age Group],"12-13 m. mergaitės",P$2:P$32,"&lt;"&amp;P25)+1,"")</f>
        <v>7</v>
      </c>
      <c r="B25">
        <v>47</v>
      </c>
      <c r="C25" t="s">
        <v>77</v>
      </c>
      <c r="D25" t="s">
        <v>19</v>
      </c>
      <c r="E25">
        <v>2010</v>
      </c>
      <c r="F25" t="s">
        <v>30</v>
      </c>
      <c r="G25" t="s">
        <v>52</v>
      </c>
      <c r="H25" t="s">
        <v>45</v>
      </c>
      <c r="I25" t="s">
        <v>49</v>
      </c>
      <c r="J25">
        <v>5</v>
      </c>
      <c r="K25" s="1">
        <f>VLOOKUP(Table2[[#This Row],[Bib]],MAIN[],11,FALSE)</f>
        <v>2.4421296296296296E-3</v>
      </c>
      <c r="L25">
        <f>IF(G25="12-13 m. mergaitės",COUNTIFS(Table2[Age Group],"12-13 m. mergaitės",K$2:K$32,"&lt;"&amp;K25)+1,"")</f>
        <v>6</v>
      </c>
      <c r="M25">
        <v>4</v>
      </c>
      <c r="N25" s="1">
        <f>VLOOKUP(Table2[[#This Row],[Bib]],MAIN[],13,FALSE)</f>
        <v>3.1712962962962958E-3</v>
      </c>
      <c r="O25">
        <f>IF(G25="12-13 m. mergaitės",COUNTIFS(Table2[Age Group],"12-13 m. mergaitės",N$2:N$32,"&lt;"&amp;N25)+1,"")</f>
        <v>8</v>
      </c>
      <c r="P25" s="1">
        <f>Table2[[#This Row],[SWIM]]+Table2[[#This Row],[RUN]]</f>
        <v>5.6134259259259254E-3</v>
      </c>
      <c r="Q25" s="21" t="str">
        <f>IF(P25&lt;MASTER!$V$8,"CR"," ")</f>
        <v xml:space="preserve"> </v>
      </c>
    </row>
    <row r="26" spans="1:17">
      <c r="A26">
        <f>IF(G26="12-13 m. mergaitės",COUNTIFS(Table2[Age Group],"12-13 m. mergaitės",P$2:P$32,"&lt;"&amp;P26)+1,"")</f>
        <v>8</v>
      </c>
      <c r="B26">
        <v>83</v>
      </c>
      <c r="C26" t="s">
        <v>78</v>
      </c>
      <c r="D26" t="s">
        <v>19</v>
      </c>
      <c r="E26">
        <v>2011</v>
      </c>
      <c r="F26" t="s">
        <v>30</v>
      </c>
      <c r="G26" t="s">
        <v>52</v>
      </c>
      <c r="H26" t="s">
        <v>45</v>
      </c>
      <c r="I26" t="s">
        <v>54</v>
      </c>
      <c r="J26">
        <v>6</v>
      </c>
      <c r="K26" s="1">
        <f>VLOOKUP(Table2[[#This Row],[Bib]],MAIN[],11,FALSE)</f>
        <v>2.7314814814814819E-3</v>
      </c>
      <c r="L26">
        <f>IF(G26="12-13 m. mergaitės",COUNTIFS(Table2[Age Group],"12-13 m. mergaitės",K$2:K$32,"&lt;"&amp;K26)+1,"")</f>
        <v>7</v>
      </c>
      <c r="M26">
        <v>4</v>
      </c>
      <c r="N26" s="1">
        <f>VLOOKUP(Table2[[#This Row],[Bib]],MAIN[],13,FALSE)</f>
        <v>2.9861111111111113E-3</v>
      </c>
      <c r="O26">
        <f>IF(G26="12-13 m. mergaitės",COUNTIFS(Table2[Age Group],"12-13 m. mergaitės",N$2:N$32,"&lt;"&amp;N26)+1,"")</f>
        <v>7</v>
      </c>
      <c r="P26" s="1">
        <f>Table2[[#This Row],[SWIM]]+Table2[[#This Row],[RUN]]</f>
        <v>5.7175925925925936E-3</v>
      </c>
      <c r="Q26" s="21" t="str">
        <f>IF(P26&lt;MASTER!$V$8,"CR"," ")</f>
        <v xml:space="preserve"> </v>
      </c>
    </row>
    <row r="27" spans="1:17">
      <c r="A27">
        <f>IF(G27="12-13 m. berniukai",COUNTIFS(Table2[Age Group],"12-13 m. berniukai",P$2:P$32,"&lt;"&amp;P27)+1,"")</f>
        <v>6</v>
      </c>
      <c r="B27">
        <v>60</v>
      </c>
      <c r="C27" t="s">
        <v>79</v>
      </c>
      <c r="D27" t="s">
        <v>19</v>
      </c>
      <c r="E27">
        <v>2010</v>
      </c>
      <c r="F27" t="s">
        <v>20</v>
      </c>
      <c r="G27" t="s">
        <v>58</v>
      </c>
      <c r="H27" t="s">
        <v>45</v>
      </c>
      <c r="I27" t="s">
        <v>25</v>
      </c>
      <c r="J27">
        <v>6</v>
      </c>
      <c r="K27" s="1">
        <f>VLOOKUP(Table2[[#This Row],[Bib]],MAIN[],11,FALSE)</f>
        <v>2.8819444444444444E-3</v>
      </c>
      <c r="L27">
        <f>IF(G27="12-13 m. berniukai",COUNTIFS(Table2[Age Group],"12-13 m. berniukai",K$2:K$32,"&lt;"&amp;K27)+1,"")</f>
        <v>4</v>
      </c>
      <c r="M27">
        <v>3</v>
      </c>
      <c r="N27" s="1">
        <f>VLOOKUP(Table2[[#This Row],[Bib]],MAIN[],13,FALSE)</f>
        <v>3.0324074074074073E-3</v>
      </c>
      <c r="O27">
        <f>IF(G27="12-13 m. berniukai",COUNTIFS(Table2[Age Group],"12-13 m. berniukai",N$2:N$32,"&lt;"&amp;N27)+1,"")</f>
        <v>7</v>
      </c>
      <c r="P27" s="1">
        <f>Table2[[#This Row],[SWIM]]+Table2[[#This Row],[RUN]]</f>
        <v>5.9143518518518512E-3</v>
      </c>
      <c r="Q27" s="21" t="str">
        <f>IF(P27&lt;MASTER!$V$7,"CR"," ")</f>
        <v xml:space="preserve"> </v>
      </c>
    </row>
    <row r="28" spans="1:17">
      <c r="A28">
        <f>IF(G28="12-13 m. berniukai",COUNTIFS(Table2[Age Group],"12-13 m. berniukai",P$2:P$32,"&lt;"&amp;P28)+1,"")</f>
        <v>7</v>
      </c>
      <c r="B28">
        <v>57</v>
      </c>
      <c r="C28" t="s">
        <v>80</v>
      </c>
      <c r="D28" t="s">
        <v>19</v>
      </c>
      <c r="E28">
        <v>2011</v>
      </c>
      <c r="F28" t="s">
        <v>20</v>
      </c>
      <c r="G28" t="s">
        <v>58</v>
      </c>
      <c r="H28" t="s">
        <v>45</v>
      </c>
      <c r="I28" t="s">
        <v>47</v>
      </c>
      <c r="J28">
        <v>5</v>
      </c>
      <c r="K28" s="1">
        <f>VLOOKUP(Table2[[#This Row],[Bib]],MAIN[],11,FALSE)</f>
        <v>3.2175925925925926E-3</v>
      </c>
      <c r="L28">
        <f>IF(G28="12-13 m. berniukai",COUNTIFS(Table2[Age Group],"12-13 m. berniukai",K$2:K$32,"&lt;"&amp;K28)+1,"")</f>
        <v>7</v>
      </c>
      <c r="M28">
        <v>3</v>
      </c>
      <c r="N28" s="1">
        <f>VLOOKUP(Table2[[#This Row],[Bib]],MAIN[],13,FALSE)</f>
        <v>2.7893518518518519E-3</v>
      </c>
      <c r="O28">
        <f>IF(G28="12-13 m. berniukai",COUNTIFS(Table2[Age Group],"12-13 m. berniukai",N$2:N$32,"&lt;"&amp;N28)+1,"")</f>
        <v>5</v>
      </c>
      <c r="P28" s="1">
        <f>Table2[[#This Row],[SWIM]]+Table2[[#This Row],[RUN]]</f>
        <v>6.006944444444445E-3</v>
      </c>
      <c r="Q28" s="21" t="str">
        <f>IF(P28&lt;MASTER!$V$7,"CR"," ")</f>
        <v xml:space="preserve"> </v>
      </c>
    </row>
    <row r="29" spans="1:17">
      <c r="A29">
        <f>IF(G29="12-13 m. berniukai",COUNTIFS(Table2[Age Group],"12-13 m. berniukai",P$2:P$32,"&lt;"&amp;P29)+1,"")</f>
        <v>8</v>
      </c>
      <c r="B29">
        <v>55</v>
      </c>
      <c r="C29" t="s">
        <v>81</v>
      </c>
      <c r="D29" t="s">
        <v>19</v>
      </c>
      <c r="E29">
        <v>2010</v>
      </c>
      <c r="F29" t="s">
        <v>20</v>
      </c>
      <c r="G29" t="s">
        <v>58</v>
      </c>
      <c r="H29" t="s">
        <v>45</v>
      </c>
      <c r="I29" t="s">
        <v>47</v>
      </c>
      <c r="J29">
        <v>8</v>
      </c>
      <c r="K29" s="1">
        <f>VLOOKUP(Table2[[#This Row],[Bib]],MAIN[],11,FALSE)</f>
        <v>3.37962962962963E-3</v>
      </c>
      <c r="L29">
        <f>IF(G29="12-13 m. berniukai",COUNTIFS(Table2[Age Group],"12-13 m. berniukai",K$2:K$32,"&lt;"&amp;K29)+1,"")</f>
        <v>8</v>
      </c>
      <c r="M29">
        <v>3</v>
      </c>
      <c r="N29" s="1">
        <f>VLOOKUP(Table2[[#This Row],[Bib]],MAIN[],13,FALSE)</f>
        <v>3.0324074074074073E-3</v>
      </c>
      <c r="O29">
        <f>IF(G29="12-13 m. berniukai",COUNTIFS(Table2[Age Group],"12-13 m. berniukai",N$2:N$32,"&lt;"&amp;N29)+1,"")</f>
        <v>7</v>
      </c>
      <c r="P29" s="1">
        <f>Table2[[#This Row],[SWIM]]+Table2[[#This Row],[RUN]]</f>
        <v>6.4120370370370373E-3</v>
      </c>
      <c r="Q29" s="21" t="str">
        <f>IF(P29&lt;MASTER!$V$7,"CR"," ")</f>
        <v xml:space="preserve"> </v>
      </c>
    </row>
    <row r="30" spans="1:17">
      <c r="A30">
        <f>IF(G30="12-13 m. mergaitės",COUNTIFS(Table2[Age Group],"12-13 m. mergaitės",P$2:P$32,"&lt;"&amp;P30)+1,"")</f>
        <v>9</v>
      </c>
      <c r="B30">
        <v>87</v>
      </c>
      <c r="C30" t="s">
        <v>82</v>
      </c>
      <c r="D30" t="s">
        <v>19</v>
      </c>
      <c r="E30">
        <v>2011</v>
      </c>
      <c r="F30" t="s">
        <v>30</v>
      </c>
      <c r="G30" t="s">
        <v>52</v>
      </c>
      <c r="H30" t="s">
        <v>45</v>
      </c>
      <c r="I30" t="s">
        <v>54</v>
      </c>
      <c r="J30">
        <v>3</v>
      </c>
      <c r="K30" s="1">
        <f>VLOOKUP(Table2[[#This Row],[Bib]],MAIN[],11,FALSE)</f>
        <v>3.4606481481481485E-3</v>
      </c>
      <c r="L30">
        <f>IF(G30="12-13 m. mergaitės",COUNTIFS(Table2[Age Group],"12-13 m. mergaitės",K$2:K$32,"&lt;"&amp;K30)+1,"")</f>
        <v>9</v>
      </c>
      <c r="M30">
        <v>4</v>
      </c>
      <c r="N30" s="1">
        <f>VLOOKUP(Table2[[#This Row],[Bib]],MAIN[],13,FALSE)</f>
        <v>2.9745370370370373E-3</v>
      </c>
      <c r="O30">
        <f>IF(G30="12-13 m. mergaitės",COUNTIFS(Table2[Age Group],"12-13 m. mergaitės",N$2:N$32,"&lt;"&amp;N30)+1,"")</f>
        <v>6</v>
      </c>
      <c r="P30" s="1">
        <f>Table2[[#This Row],[SWIM]]+Table2[[#This Row],[RUN]]</f>
        <v>6.4351851851851861E-3</v>
      </c>
      <c r="Q30" s="21" t="str">
        <f>IF(P30&lt;MASTER!$V$8,"CR"," ")</f>
        <v xml:space="preserve"> </v>
      </c>
    </row>
    <row r="31" spans="1:17">
      <c r="A31" s="28">
        <f>IF(G31="14-15 m. merginos",COUNTIFS(Table2[Age Group],"14-15 m. merginos",P$2:P$32,"&lt;"&amp;P31)+1,"")</f>
        <v>7</v>
      </c>
      <c r="B31" s="28">
        <v>80</v>
      </c>
      <c r="C31" s="28" t="s">
        <v>83</v>
      </c>
      <c r="D31" s="28" t="s">
        <v>19</v>
      </c>
      <c r="E31" s="28">
        <v>2008</v>
      </c>
      <c r="F31" s="28" t="s">
        <v>30</v>
      </c>
      <c r="G31" s="28" t="s">
        <v>61</v>
      </c>
      <c r="H31" s="28" t="s">
        <v>45</v>
      </c>
      <c r="I31" t="s">
        <v>63</v>
      </c>
      <c r="J31" s="28">
        <v>6</v>
      </c>
      <c r="K31" s="29">
        <f>VLOOKUP(Table2[[#This Row],[Bib]],MAIN[],11,FALSE)</f>
        <v>4.6643518518518518E-3</v>
      </c>
      <c r="L31" s="28">
        <f>IF(G31="14-15 m. merginos",COUNTIFS(Table2[Age Group],"14-15 m. merginos",K$2:K$32,"&lt;"&amp;K31)+1,"")</f>
        <v>7</v>
      </c>
      <c r="M31" s="28">
        <v>4</v>
      </c>
      <c r="N31" s="29">
        <f>VLOOKUP(Table2[[#This Row],[Bib]],MAIN[],13,FALSE)</f>
        <v>9.1550925925925931E-3</v>
      </c>
      <c r="O31" s="28">
        <f>IF(G31="14-15 m. merginos",COUNTIFS(Table2[Age Group],"14-15 m. merginos",N$2:N$32,"&lt;"&amp;N31)+1,"")</f>
        <v>7</v>
      </c>
      <c r="P31" s="29">
        <f>Table2[[#This Row],[SWIM]]+Table2[[#This Row],[RUN]]</f>
        <v>1.3819444444444445E-2</v>
      </c>
      <c r="Q31" s="21" t="str">
        <f>IF(P31&lt;MASTER!$V$8,"CR"," ")</f>
        <v xml:space="preserve"> </v>
      </c>
    </row>
    <row r="32" spans="1:17">
      <c r="A32">
        <f>IF(G32="14-15 m. merginos",COUNTIFS(Table2[Age Group],"14-15 m. merginos",P$2:P$32,"&lt;"&amp;P32)+1,"")</f>
        <v>1</v>
      </c>
      <c r="B32">
        <v>63</v>
      </c>
      <c r="C32" t="s">
        <v>84</v>
      </c>
      <c r="D32" t="s">
        <v>19</v>
      </c>
      <c r="E32">
        <v>2009</v>
      </c>
      <c r="F32" t="s">
        <v>30</v>
      </c>
      <c r="G32" t="s">
        <v>61</v>
      </c>
      <c r="H32" t="s">
        <v>45</v>
      </c>
      <c r="I32" t="s">
        <v>25</v>
      </c>
      <c r="J32">
        <v>7</v>
      </c>
      <c r="K32" s="1" t="str">
        <f>VLOOKUP(Table2[[#This Row],[Bib]],MAIN[],11,FALSE)</f>
        <v>DNF</v>
      </c>
      <c r="M32">
        <v>4</v>
      </c>
      <c r="N32" s="1" t="str">
        <f>VLOOKUP(Table2[[#This Row],[Bib]],MAIN[],13,FALSE)</f>
        <v>DNF</v>
      </c>
      <c r="P32" s="1" t="s">
        <v>85</v>
      </c>
      <c r="Q32" s="21" t="str">
        <f>IF(P32&lt;MASTER!$V$8,"CR"," ")</f>
        <v xml:space="preserve"> </v>
      </c>
    </row>
  </sheetData>
  <phoneticPr fontId="3" type="noConversion"/>
  <conditionalFormatting sqref="A2:A32 O2:O32 L2:L32">
    <cfRule type="cellIs" dxfId="66" priority="5" operator="equal">
      <formula>3</formula>
    </cfRule>
    <cfRule type="cellIs" dxfId="65" priority="6" operator="equal">
      <formula>2</formula>
    </cfRule>
    <cfRule type="cellIs" dxfId="64" priority="11" operator="equal">
      <formula>1</formula>
    </cfRule>
  </conditionalFormatting>
  <pageMargins left="0.7" right="0.7" top="0.75" bottom="0.75" header="0.3" footer="0.3"/>
  <pageSetup fitToHeight="0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744A-2E6B-4855-873F-2B9815D6920A}">
  <dimension ref="A1:Q32"/>
  <sheetViews>
    <sheetView topLeftCell="B19" workbookViewId="0">
      <selection activeCell="P27" sqref="P27"/>
    </sheetView>
  </sheetViews>
  <sheetFormatPr defaultRowHeight="15"/>
  <cols>
    <col min="7" max="7" width="18.28515625" bestFit="1" customWidth="1"/>
    <col min="9" max="9" width="38.42578125" bestFit="1" customWidth="1"/>
    <col min="10" max="15" width="9.140625" customWidth="1"/>
    <col min="17" max="17" width="11.140625" style="49" bestFit="1" customWidth="1"/>
  </cols>
  <sheetData>
    <row r="1" spans="1:17" ht="41.25">
      <c r="A1" s="33" t="s">
        <v>42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5" t="s">
        <v>15</v>
      </c>
      <c r="Q1" s="48" t="s">
        <v>17</v>
      </c>
    </row>
    <row r="2" spans="1:17">
      <c r="A2" s="36">
        <f>IF(G2="14-15 m. vaikinai",COUNTIFS(Table2[Age Group],"14-15 m. vaikinai",P$2:P$32,"&lt;"&amp;P2)+1,"")</f>
        <v>1</v>
      </c>
      <c r="B2" s="37">
        <v>26</v>
      </c>
      <c r="C2" s="37" t="s">
        <v>43</v>
      </c>
      <c r="D2" s="37" t="s">
        <v>19</v>
      </c>
      <c r="E2" s="37">
        <v>2008</v>
      </c>
      <c r="F2" s="37" t="s">
        <v>20</v>
      </c>
      <c r="G2" s="37" t="s">
        <v>44</v>
      </c>
      <c r="H2" s="37" t="s">
        <v>45</v>
      </c>
      <c r="I2" s="37" t="s">
        <v>23</v>
      </c>
      <c r="J2" s="37">
        <v>5</v>
      </c>
      <c r="K2" s="38">
        <f>VLOOKUP(Table2[[#This Row],[Bib]],MAIN[],11,FALSE)</f>
        <v>1.6435185185185183E-3</v>
      </c>
      <c r="L2" s="37">
        <f>IF(G2="14-15 m. vaikinai",COUNTIFS(Table2[Age Group],"14-15 m. vaikinai",K$2:K$32,"&lt;"&amp;K2)+1,"")</f>
        <v>1</v>
      </c>
      <c r="M2" s="37">
        <v>5</v>
      </c>
      <c r="N2" s="38">
        <f>VLOOKUP(Table2[[#This Row],[Bib]],MAIN[],13,FALSE)</f>
        <v>2.2916666666666667E-3</v>
      </c>
      <c r="O2" s="37">
        <f>IF(G2="14-15 m. vaikinai",COUNTIFS(Table2[Age Group],"14-15 m. vaikinai",N$2:N$32,"&lt;"&amp;N2)+1,"")</f>
        <v>4</v>
      </c>
      <c r="P2" s="39">
        <f>Table2[[#This Row],[SWIM]]+Table2[[#This Row],[RUN]]</f>
        <v>3.9351851851851848E-3</v>
      </c>
      <c r="Q2" s="53">
        <f>IF(A2=1,12,(IF(A2=2,10,(IF(A2=3,8,(IF(A2=4,6,(IF(A2=5,4,(IF(A2=6,3,(IF(A2=7,2,(IF(A2=8,1,0)))))))))))))))</f>
        <v>12</v>
      </c>
    </row>
    <row r="3" spans="1:17">
      <c r="A3" s="40">
        <f>IF(G3="14-15 m. vaikinai",COUNTIFS(Table2[Age Group],"14-15 m. vaikinai",P$2:P$32,"&lt;"&amp;P3)+1,"")</f>
        <v>2</v>
      </c>
      <c r="B3" s="41">
        <v>54</v>
      </c>
      <c r="C3" s="41" t="s">
        <v>46</v>
      </c>
      <c r="D3" s="41" t="s">
        <v>19</v>
      </c>
      <c r="E3" s="41">
        <v>2008</v>
      </c>
      <c r="F3" s="41" t="s">
        <v>20</v>
      </c>
      <c r="G3" s="41" t="s">
        <v>44</v>
      </c>
      <c r="H3" s="41" t="s">
        <v>45</v>
      </c>
      <c r="I3" s="41" t="s">
        <v>47</v>
      </c>
      <c r="J3" s="41">
        <v>8</v>
      </c>
      <c r="K3" s="42">
        <f>VLOOKUP(Table2[[#This Row],[Bib]],MAIN[],11,FALSE)</f>
        <v>2.0023148148148148E-3</v>
      </c>
      <c r="L3" s="41">
        <f>IF(G3="14-15 m. vaikinai",COUNTIFS(Table2[Age Group],"14-15 m. vaikinai",K$2:K$32,"&lt;"&amp;K3)+1,"")</f>
        <v>3</v>
      </c>
      <c r="M3" s="41">
        <v>5</v>
      </c>
      <c r="N3" s="42">
        <f>VLOOKUP(Table2[[#This Row],[Bib]],MAIN[],13,FALSE)</f>
        <v>2.0833333333333333E-3</v>
      </c>
      <c r="O3" s="41">
        <f>IF(G3="14-15 m. vaikinai",COUNTIFS(Table2[Age Group],"14-15 m. vaikinai",N$2:N$32,"&lt;"&amp;N3)+1,"")</f>
        <v>2</v>
      </c>
      <c r="P3" s="43">
        <f>Table2[[#This Row],[SWIM]]+Table2[[#This Row],[RUN]]</f>
        <v>4.0856481481481481E-3</v>
      </c>
      <c r="Q3" s="49">
        <f>IF(A3=1,12,(IF(A3=2,10,(IF(A3=3,8,(IF(A3=4,6,(IF(A3=5,4,(IF(A3=6,3,(IF(A3=7,2,(IF(A3=8,1,0)))))))))))))))</f>
        <v>10</v>
      </c>
    </row>
    <row r="4" spans="1:17">
      <c r="A4" s="36">
        <f>IF(G4="14-15 m. vaikinai",COUNTIFS(Table2[Age Group],"14-15 m. vaikinai",P$2:P$32,"&lt;"&amp;P4)+1,"")</f>
        <v>3</v>
      </c>
      <c r="B4" s="37">
        <v>5</v>
      </c>
      <c r="C4" s="37" t="s">
        <v>48</v>
      </c>
      <c r="D4" s="37" t="s">
        <v>19</v>
      </c>
      <c r="E4" s="37">
        <v>2009</v>
      </c>
      <c r="F4" s="37" t="s">
        <v>20</v>
      </c>
      <c r="G4" s="37" t="s">
        <v>44</v>
      </c>
      <c r="H4" s="37" t="s">
        <v>45</v>
      </c>
      <c r="I4" s="37" t="s">
        <v>49</v>
      </c>
      <c r="J4" s="37">
        <v>4</v>
      </c>
      <c r="K4" s="38">
        <f>VLOOKUP(Table2[[#This Row],[Bib]],MAIN[],11,FALSE)</f>
        <v>1.8750000000000001E-3</v>
      </c>
      <c r="L4" s="37">
        <f>IF(G4="14-15 m. vaikinai",COUNTIFS(Table2[Age Group],"14-15 m. vaikinai",K$2:K$32,"&lt;"&amp;K4)+1,"")</f>
        <v>2</v>
      </c>
      <c r="M4" s="37">
        <v>5</v>
      </c>
      <c r="N4" s="38">
        <f>VLOOKUP(Table2[[#This Row],[Bib]],MAIN[],13,FALSE)</f>
        <v>2.2800925925925927E-3</v>
      </c>
      <c r="O4" s="37">
        <f>IF(G4="14-15 m. vaikinai",COUNTIFS(Table2[Age Group],"14-15 m. vaikinai",N$2:N$32,"&lt;"&amp;N4)+1,"")</f>
        <v>3</v>
      </c>
      <c r="P4" s="38">
        <f>Table2[[#This Row],[SWIM]]+Table2[[#This Row],[RUN]]</f>
        <v>4.155092592592593E-3</v>
      </c>
      <c r="Q4" s="53">
        <f>IF(A4=1,12,(IF(A4=2,10,(IF(A4=3,8,(IF(A4=4,6,(IF(A4=5,4,(IF(A4=6,3,(IF(A4=7,2,(IF(A4=8,1,0)))))))))))))))</f>
        <v>8</v>
      </c>
    </row>
    <row r="5" spans="1:17">
      <c r="A5" s="40">
        <f>IF(G5="14-15 m. vaikinai",COUNTIFS(Table2[Age Group],"14-15 m. vaikinai",P$2:P$32,"&lt;"&amp;P5)+1,"")</f>
        <v>4</v>
      </c>
      <c r="B5" s="41">
        <v>10</v>
      </c>
      <c r="C5" s="41" t="s">
        <v>50</v>
      </c>
      <c r="D5" s="41" t="s">
        <v>19</v>
      </c>
      <c r="E5" s="41">
        <v>2008</v>
      </c>
      <c r="F5" s="41" t="s">
        <v>20</v>
      </c>
      <c r="G5" s="41" t="s">
        <v>44</v>
      </c>
      <c r="H5" s="41" t="s">
        <v>45</v>
      </c>
      <c r="I5" s="41" t="s">
        <v>37</v>
      </c>
      <c r="J5" s="41">
        <v>4</v>
      </c>
      <c r="K5" s="42">
        <f>VLOOKUP(Table2[[#This Row],[Bib]],MAIN[],11,FALSE)</f>
        <v>2.2800925925925927E-3</v>
      </c>
      <c r="L5" s="41">
        <f>IF(G5="14-15 m. vaikinai",COUNTIFS(Table2[Age Group],"14-15 m. vaikinai",K$2:K$32,"&lt;"&amp;K5)+1,"")</f>
        <v>5</v>
      </c>
      <c r="M5" s="41">
        <v>5</v>
      </c>
      <c r="N5" s="42">
        <f>VLOOKUP(Table2[[#This Row],[Bib]],MAIN[],13,FALSE)</f>
        <v>2.0717592592592593E-3</v>
      </c>
      <c r="O5" s="41">
        <f>IF(G5="14-15 m. vaikinai",COUNTIFS(Table2[Age Group],"14-15 m. vaikinai",N$2:N$32,"&lt;"&amp;N5)+1,"")</f>
        <v>1</v>
      </c>
      <c r="P5" s="42">
        <f>Table2[[#This Row],[SWIM]]+Table2[[#This Row],[RUN]]</f>
        <v>4.3518518518518515E-3</v>
      </c>
      <c r="Q5" s="49">
        <f>IF(A5=1,12,(IF(A5=2,10,(IF(A5=3,8,(IF(A5=4,6,(IF(A5=5,4,(IF(A5=6,3,(IF(A5=7,2,(IF(A5=8,1,0)))))))))))))))</f>
        <v>6</v>
      </c>
    </row>
    <row r="6" spans="1:17">
      <c r="A6" s="36">
        <f>IF(G6="12-13 m. mergaitės",COUNTIFS(Table2[Age Group],"12-13 m. mergaitės",P$2:P$32,"&lt;"&amp;P6)+1,"")</f>
        <v>1</v>
      </c>
      <c r="B6" s="37">
        <v>16</v>
      </c>
      <c r="C6" s="37" t="s">
        <v>51</v>
      </c>
      <c r="D6" s="37" t="s">
        <v>19</v>
      </c>
      <c r="E6" s="37">
        <v>2010</v>
      </c>
      <c r="F6" s="37" t="s">
        <v>30</v>
      </c>
      <c r="G6" s="37" t="s">
        <v>52</v>
      </c>
      <c r="H6" s="37" t="s">
        <v>45</v>
      </c>
      <c r="I6" s="37" t="s">
        <v>23</v>
      </c>
      <c r="J6" s="37">
        <v>4</v>
      </c>
      <c r="K6" s="38">
        <f>VLOOKUP(Table2[[#This Row],[Bib]],MAIN[],11,FALSE)</f>
        <v>1.9212962962962962E-3</v>
      </c>
      <c r="L6" s="37">
        <f>IF(G6="12-13 m. mergaitės",COUNTIFS(Table2[Age Group],"12-13 m. mergaitės",K$2:K$32,"&lt;"&amp;K6)+1,"")</f>
        <v>2</v>
      </c>
      <c r="M6" s="37">
        <v>6</v>
      </c>
      <c r="N6" s="38">
        <f>VLOOKUP(Table2[[#This Row],[Bib]],MAIN[],13,FALSE)</f>
        <v>2.5810185185185185E-3</v>
      </c>
      <c r="O6" s="37">
        <f>IF(G6="12-13 m. mergaitės",COUNTIFS(Table2[Age Group],"12-13 m. mergaitės",N$2:N$32,"&lt;"&amp;N6)+1,"")</f>
        <v>2</v>
      </c>
      <c r="P6" s="38">
        <f>Table2[[#This Row],[SWIM]]+Table2[[#This Row],[RUN]]</f>
        <v>4.5023148148148149E-3</v>
      </c>
      <c r="Q6" s="53">
        <f>IF(A6=1,12,(IF(A6=2,10,(IF(A6=3,8,(IF(A6=4,6,(IF(A6=5,4,(IF(A6=6,3,(IF(A6=7,2,(IF(A6=8,1,0)))))))))))))))</f>
        <v>12</v>
      </c>
    </row>
    <row r="7" spans="1:17">
      <c r="A7" s="40">
        <f>IF(G7="14-15 m. vaikinai",COUNTIFS(Table2[Age Group],"14-15 m. vaikinai",P$2:P$32,"&lt;"&amp;P7)+1,"")</f>
        <v>5</v>
      </c>
      <c r="B7" s="41">
        <v>90</v>
      </c>
      <c r="C7" s="41" t="s">
        <v>53</v>
      </c>
      <c r="D7" s="41" t="s">
        <v>19</v>
      </c>
      <c r="E7" s="41">
        <v>2009</v>
      </c>
      <c r="F7" s="41" t="s">
        <v>20</v>
      </c>
      <c r="G7" s="41" t="s">
        <v>44</v>
      </c>
      <c r="H7" s="41" t="s">
        <v>45</v>
      </c>
      <c r="I7" s="41" t="s">
        <v>54</v>
      </c>
      <c r="J7" s="41">
        <v>3</v>
      </c>
      <c r="K7" s="42">
        <f>VLOOKUP(Table2[[#This Row],[Bib]],MAIN[],11,FALSE)</f>
        <v>2.1759259259259258E-3</v>
      </c>
      <c r="L7" s="41">
        <f>IF(G7="14-15 m. vaikinai",COUNTIFS(Table2[Age Group],"14-15 m. vaikinai",K$2:K$32,"&lt;"&amp;K7)+1,"")</f>
        <v>4</v>
      </c>
      <c r="M7" s="41">
        <v>5</v>
      </c>
      <c r="N7" s="42">
        <f>VLOOKUP(Table2[[#This Row],[Bib]],MAIN[],13,FALSE)</f>
        <v>2.3842592592592591E-3</v>
      </c>
      <c r="O7" s="41">
        <f>IF(G7="14-15 m. vaikinai",COUNTIFS(Table2[Age Group],"14-15 m. vaikinai",N$2:N$32,"&lt;"&amp;N7)+1,"")</f>
        <v>5</v>
      </c>
      <c r="P7" s="42">
        <f>Table2[[#This Row],[SWIM]]+Table2[[#This Row],[RUN]]</f>
        <v>4.5601851851851845E-3</v>
      </c>
      <c r="Q7" s="49">
        <f>IF(A7=1,12,(IF(A7=2,10,(IF(A7=3,8,(IF(A7=4,6,(IF(A7=5,4,(IF(A7=6,3,(IF(A7=7,2,(IF(A7=8,1,0)))))))))))))))</f>
        <v>4</v>
      </c>
    </row>
    <row r="8" spans="1:17">
      <c r="A8" s="36">
        <f>IF(G8="12-13 m. mergaitės",COUNTIFS(Table2[Age Group],"12-13 m. mergaitės",P$2:P$32,"&lt;"&amp;P8)+1,"")</f>
        <v>2</v>
      </c>
      <c r="B8" s="37">
        <v>67</v>
      </c>
      <c r="C8" s="37" t="s">
        <v>55</v>
      </c>
      <c r="D8" s="37" t="s">
        <v>19</v>
      </c>
      <c r="E8" s="37">
        <v>2010</v>
      </c>
      <c r="F8" s="37" t="s">
        <v>30</v>
      </c>
      <c r="G8" s="37" t="s">
        <v>52</v>
      </c>
      <c r="H8" s="37" t="s">
        <v>45</v>
      </c>
      <c r="I8" s="37" t="s">
        <v>25</v>
      </c>
      <c r="J8" s="37">
        <v>7</v>
      </c>
      <c r="K8" s="38">
        <f>VLOOKUP(Table2[[#This Row],[Bib]],MAIN[],11,FALSE)</f>
        <v>1.7708333333333332E-3</v>
      </c>
      <c r="L8" s="37">
        <f>IF(G8="12-13 m. mergaitės",COUNTIFS(Table2[Age Group],"12-13 m. mergaitės",K$2:K$32,"&lt;"&amp;K8)+1,"")</f>
        <v>1</v>
      </c>
      <c r="M8" s="37">
        <v>6</v>
      </c>
      <c r="N8" s="38">
        <f>VLOOKUP(Table2[[#This Row],[Bib]],MAIN[],13,FALSE)</f>
        <v>2.8356481481481479E-3</v>
      </c>
      <c r="O8" s="37">
        <f>IF(G8="12-13 m. mergaitės",COUNTIFS(Table2[Age Group],"12-13 m. mergaitės",N$2:N$32,"&lt;"&amp;N8)+1,"")</f>
        <v>5</v>
      </c>
      <c r="P8" s="38">
        <f>Table2[[#This Row],[SWIM]]+Table2[[#This Row],[RUN]]</f>
        <v>4.6064814814814814E-3</v>
      </c>
      <c r="Q8" s="53">
        <f>IF(A8=1,12,(IF(A8=2,10,(IF(A8=3,8,(IF(A8=4,6,(IF(A8=5,4,(IF(A8=6,3,(IF(A8=7,2,(IF(A8=8,1,0)))))))))))))))</f>
        <v>10</v>
      </c>
    </row>
    <row r="9" spans="1:17">
      <c r="A9" s="40">
        <f>IF(G9="12-13 m. mergaitės",COUNTIFS(Table2[Age Group],"12-13 m. mergaitės",P$2:P$32,"&lt;"&amp;P9)+1,"")</f>
        <v>3</v>
      </c>
      <c r="B9" s="41">
        <v>88</v>
      </c>
      <c r="C9" s="41" t="s">
        <v>56</v>
      </c>
      <c r="D9" s="41" t="s">
        <v>19</v>
      </c>
      <c r="E9" s="41">
        <v>2011</v>
      </c>
      <c r="F9" s="41" t="s">
        <v>30</v>
      </c>
      <c r="G9" s="41" t="s">
        <v>52</v>
      </c>
      <c r="H9" s="41" t="s">
        <v>45</v>
      </c>
      <c r="I9" s="41" t="s">
        <v>54</v>
      </c>
      <c r="J9" s="41">
        <v>3</v>
      </c>
      <c r="K9" s="42">
        <f>VLOOKUP(Table2[[#This Row],[Bib]],MAIN[],11,FALSE)</f>
        <v>2.0138888888888888E-3</v>
      </c>
      <c r="L9" s="41">
        <f>IF(G9="12-13 m. mergaitės",COUNTIFS(Table2[Age Group],"12-13 m. mergaitės",K$2:K$32,"&lt;"&amp;K9)+1,"")</f>
        <v>4</v>
      </c>
      <c r="M9" s="41">
        <v>6</v>
      </c>
      <c r="N9" s="42">
        <f>VLOOKUP(Table2[[#This Row],[Bib]],MAIN[],13,FALSE)</f>
        <v>2.7199074074074074E-3</v>
      </c>
      <c r="O9" s="41">
        <f>IF(G9="12-13 m. mergaitės",COUNTIFS(Table2[Age Group],"12-13 m. mergaitės",N$2:N$32,"&lt;"&amp;N9)+1,"")</f>
        <v>3</v>
      </c>
      <c r="P9" s="42">
        <f>Table2[[#This Row],[SWIM]]+Table2[[#This Row],[RUN]]</f>
        <v>4.7337962962962967E-3</v>
      </c>
      <c r="Q9" s="49">
        <f>IF(A9=1,12,(IF(A9=2,10,(IF(A9=3,8,(IF(A9=4,6,(IF(A9=5,4,(IF(A9=6,3,(IF(A9=7,2,(IF(A9=8,1,0)))))))))))))))</f>
        <v>8</v>
      </c>
    </row>
    <row r="10" spans="1:17">
      <c r="A10" s="36">
        <f>IF(G10="12-13 m. berniukai",COUNTIFS(Table2[Age Group],"12-13 m. berniukai",P$2:P$32,"&lt;"&amp;P10)+1,"")</f>
        <v>1</v>
      </c>
      <c r="B10" s="37">
        <v>58</v>
      </c>
      <c r="C10" s="37" t="s">
        <v>57</v>
      </c>
      <c r="D10" s="37" t="s">
        <v>19</v>
      </c>
      <c r="E10" s="37">
        <v>2011</v>
      </c>
      <c r="F10" s="37" t="s">
        <v>20</v>
      </c>
      <c r="G10" s="37" t="s">
        <v>58</v>
      </c>
      <c r="H10" s="37" t="s">
        <v>45</v>
      </c>
      <c r="I10" s="37" t="s">
        <v>47</v>
      </c>
      <c r="J10" s="37">
        <v>5</v>
      </c>
      <c r="K10" s="38">
        <f>VLOOKUP(Table2[[#This Row],[Bib]],MAIN[],11,FALSE)</f>
        <v>2.2569444444444447E-3</v>
      </c>
      <c r="L10" s="37">
        <f>IF(G10="12-13 m. berniukai",COUNTIFS(Table2[Age Group],"12-13 m. berniukai",K$2:K$32,"&lt;"&amp;K10)+1,"")</f>
        <v>1</v>
      </c>
      <c r="M10" s="37">
        <v>5</v>
      </c>
      <c r="N10" s="38">
        <f>VLOOKUP(Table2[[#This Row],[Bib]],MAIN[],13,FALSE)</f>
        <v>2.5115740740740741E-3</v>
      </c>
      <c r="O10" s="37">
        <f>IF(G10="12-13 m. berniukai",COUNTIFS(Table2[Age Group],"12-13 m. berniukai",N$2:N$32,"&lt;"&amp;N10)+1,"")</f>
        <v>2</v>
      </c>
      <c r="P10" s="38">
        <f>Table2[[#This Row],[SWIM]]+Table2[[#This Row],[RUN]]</f>
        <v>4.7685185185185192E-3</v>
      </c>
      <c r="Q10" s="53">
        <f>IF(A10=1,12,(IF(A10=2,10,(IF(A10=3,8,(IF(A10=4,6,(IF(A10=5,4,(IF(A10=6,3,(IF(A10=7,2,(IF(A10=8,1,0)))))))))))))))</f>
        <v>12</v>
      </c>
    </row>
    <row r="11" spans="1:17">
      <c r="A11" s="40">
        <f>IF(G11="12-13 m. mergaitės",COUNTIFS(Table2[Age Group],"12-13 m. mergaitės",P$2:P$32,"&lt;"&amp;P11)+1,"")</f>
        <v>4</v>
      </c>
      <c r="B11" s="41">
        <v>6</v>
      </c>
      <c r="C11" s="41" t="s">
        <v>59</v>
      </c>
      <c r="D11" s="41" t="s">
        <v>19</v>
      </c>
      <c r="E11" s="41">
        <v>2011</v>
      </c>
      <c r="F11" s="41" t="s">
        <v>30</v>
      </c>
      <c r="G11" s="41" t="s">
        <v>52</v>
      </c>
      <c r="H11" s="41" t="s">
        <v>45</v>
      </c>
      <c r="I11" s="41" t="s">
        <v>23</v>
      </c>
      <c r="J11" s="41">
        <v>4</v>
      </c>
      <c r="K11" s="42">
        <f>VLOOKUP(Table2[[#This Row],[Bib]],MAIN[],11,FALSE)</f>
        <v>2.2800925925925927E-3</v>
      </c>
      <c r="L11" s="41">
        <f>IF(G11="12-13 m. mergaitės",COUNTIFS(Table2[Age Group],"12-13 m. mergaitės",K$2:K$32,"&lt;"&amp;K11)+1,"")</f>
        <v>5</v>
      </c>
      <c r="M11" s="41">
        <v>6</v>
      </c>
      <c r="N11" s="42">
        <f>VLOOKUP(Table2[[#This Row],[Bib]],MAIN[],13,FALSE)</f>
        <v>2.5462962962962961E-3</v>
      </c>
      <c r="O11" s="41">
        <f>IF(G11="12-13 m. mergaitės",COUNTIFS(Table2[Age Group],"12-13 m. mergaitės",N$2:N$32,"&lt;"&amp;N11)+1,"")</f>
        <v>1</v>
      </c>
      <c r="P11" s="42">
        <f>Table2[[#This Row],[SWIM]]+Table2[[#This Row],[RUN]]</f>
        <v>4.8263888888888887E-3</v>
      </c>
      <c r="Q11" s="49">
        <f>IF(A11=1,12,(IF(A11=2,10,(IF(A11=3,8,(IF(A11=4,6,(IF(A11=5,4,(IF(A11=6,3,(IF(A11=7,2,(IF(A11=8,1,0)))))))))))))))</f>
        <v>6</v>
      </c>
    </row>
    <row r="12" spans="1:17">
      <c r="A12" s="36">
        <f>IF(G12="14-15 m. merginos",COUNTIFS(Table2[Age Group],"14-15 m. merginos",P$2:P$32,"&lt;"&amp;P12)+1,"")</f>
        <v>1</v>
      </c>
      <c r="B12" s="37">
        <v>84</v>
      </c>
      <c r="C12" s="37" t="s">
        <v>60</v>
      </c>
      <c r="D12" s="37" t="s">
        <v>19</v>
      </c>
      <c r="E12" s="37">
        <v>2009</v>
      </c>
      <c r="F12" s="37" t="s">
        <v>30</v>
      </c>
      <c r="G12" s="37" t="s">
        <v>61</v>
      </c>
      <c r="H12" s="37" t="s">
        <v>45</v>
      </c>
      <c r="I12" s="37" t="s">
        <v>54</v>
      </c>
      <c r="J12" s="37">
        <v>7</v>
      </c>
      <c r="K12" s="38">
        <f>VLOOKUP(Table2[[#This Row],[Bib]],MAIN[],11,FALSE)</f>
        <v>2.2800925925925927E-3</v>
      </c>
      <c r="L12" s="37">
        <f>IF(G12="14-15 m. merginos",COUNTIFS(Table2[Age Group],"14-15 m. merginos",K$2:K$32,"&lt;"&amp;K12)+1,"")</f>
        <v>4</v>
      </c>
      <c r="M12" s="37">
        <v>4</v>
      </c>
      <c r="N12" s="38">
        <f>VLOOKUP(Table2[[#This Row],[Bib]],MAIN[],13,FALSE)</f>
        <v>2.6504629629629625E-3</v>
      </c>
      <c r="O12" s="37">
        <f>IF(G12="14-15 m. merginos",COUNTIFS(Table2[Age Group],"14-15 m. merginos",N$2:N$32,"&lt;"&amp;N12)+1,"")</f>
        <v>1</v>
      </c>
      <c r="P12" s="38">
        <f>Table2[[#This Row],[SWIM]]+Table2[[#This Row],[RUN]]</f>
        <v>4.9305555555555552E-3</v>
      </c>
      <c r="Q12" s="53">
        <f>IF(A12=1,12,(IF(A12=2,10,(IF(A12=3,8,(IF(A12=4,6,(IF(A12=5,4,(IF(A12=6,3,(IF(A12=7,2,(IF(A12=8,1,0)))))))))))))))</f>
        <v>12</v>
      </c>
    </row>
    <row r="13" spans="1:17">
      <c r="A13" s="40">
        <f>IF(G13="14-15 m. merginos",COUNTIFS(Table2[Age Group],"14-15 m. merginos",P$2:P$32,"&lt;"&amp;P13)+1,"")</f>
        <v>2</v>
      </c>
      <c r="B13" s="41">
        <v>81</v>
      </c>
      <c r="C13" s="41" t="s">
        <v>62</v>
      </c>
      <c r="D13" s="41" t="s">
        <v>19</v>
      </c>
      <c r="E13" s="41">
        <v>2009</v>
      </c>
      <c r="F13" s="41" t="s">
        <v>30</v>
      </c>
      <c r="G13" s="41" t="s">
        <v>61</v>
      </c>
      <c r="H13" s="41" t="s">
        <v>45</v>
      </c>
      <c r="I13" s="41" t="s">
        <v>63</v>
      </c>
      <c r="J13" s="41">
        <v>6</v>
      </c>
      <c r="K13" s="42">
        <f>VLOOKUP(Table2[[#This Row],[Bib]],MAIN[],11,FALSE)</f>
        <v>2.2685185185185182E-3</v>
      </c>
      <c r="L13" s="41">
        <f>IF(G13="14-15 m. merginos",COUNTIFS(Table2[Age Group],"14-15 m. merginos",K$2:K$32,"&lt;"&amp;K13)+1,"")</f>
        <v>3</v>
      </c>
      <c r="M13" s="41">
        <v>6</v>
      </c>
      <c r="N13" s="42">
        <f>VLOOKUP(Table2[[#This Row],[Bib]],MAIN[],13,FALSE)</f>
        <v>2.685185185185185E-3</v>
      </c>
      <c r="O13" s="41">
        <f>IF(G13="14-15 m. merginos",COUNTIFS(Table2[Age Group],"14-15 m. merginos",N$2:N$32,"&lt;"&amp;N13)+1,"")</f>
        <v>2</v>
      </c>
      <c r="P13" s="42">
        <f>Table2[[#This Row],[SWIM]]+Table2[[#This Row],[RUN]]</f>
        <v>4.9537037037037032E-3</v>
      </c>
      <c r="Q13" s="49">
        <f>IF(A13=1,12,(IF(A13=2,10,(IF(A13=3,8,(IF(A13=4,6,(IF(A13=5,4,(IF(A13=6,3,(IF(A13=7,2,(IF(A13=8,1,0)))))))))))))))</f>
        <v>10</v>
      </c>
    </row>
    <row r="14" spans="1:17">
      <c r="A14" s="36">
        <f>IF(G14="14-15 m. merginos",COUNTIFS(Table2[Age Group],"14-15 m. merginos",P$2:P$32,"&lt;"&amp;P14)+1,"")</f>
        <v>3</v>
      </c>
      <c r="B14" s="37">
        <v>66</v>
      </c>
      <c r="C14" s="37" t="s">
        <v>64</v>
      </c>
      <c r="D14" s="37" t="s">
        <v>19</v>
      </c>
      <c r="E14" s="37">
        <v>2009</v>
      </c>
      <c r="F14" s="37" t="s">
        <v>30</v>
      </c>
      <c r="G14" s="37" t="s">
        <v>61</v>
      </c>
      <c r="H14" s="37" t="s">
        <v>45</v>
      </c>
      <c r="I14" s="37" t="s">
        <v>25</v>
      </c>
      <c r="J14" s="37">
        <v>7</v>
      </c>
      <c r="K14" s="38">
        <f>VLOOKUP(Table2[[#This Row],[Bib]],MAIN[],11,FALSE)</f>
        <v>1.8171296296296297E-3</v>
      </c>
      <c r="L14" s="37">
        <f>IF(G14="14-15 m. merginos",COUNTIFS(Table2[Age Group],"14-15 m. merginos",K$2:K$32,"&lt;"&amp;K14)+1,"")</f>
        <v>1</v>
      </c>
      <c r="M14" s="37">
        <v>6</v>
      </c>
      <c r="N14" s="38">
        <f>VLOOKUP(Table2[[#This Row],[Bib]],MAIN[],13,FALSE)</f>
        <v>3.2175925925925926E-3</v>
      </c>
      <c r="O14" s="37">
        <f>IF(G14="14-15 m. merginos",COUNTIFS(Table2[Age Group],"14-15 m. merginos",N$2:N$32,"&lt;"&amp;N14)+1,"")</f>
        <v>6</v>
      </c>
      <c r="P14" s="38">
        <f>Table2[[#This Row],[SWIM]]+Table2[[#This Row],[RUN]]</f>
        <v>5.0347222222222225E-3</v>
      </c>
      <c r="Q14" s="53">
        <f>IF(A14=1,12,(IF(A14=2,10,(IF(A14=3,8,(IF(A14=4,6,(IF(A14=5,4,(IF(A14=6,3,(IF(A14=7,2,(IF(A14=8,1,0)))))))))))))))</f>
        <v>8</v>
      </c>
    </row>
    <row r="15" spans="1:17">
      <c r="A15" s="40">
        <f>IF(G15="14-15 m. merginos",COUNTIFS(Table2[Age Group],"14-15 m. merginos",P$2:P$32,"&lt;"&amp;P15)+1,"")</f>
        <v>4</v>
      </c>
      <c r="B15" s="41">
        <v>69</v>
      </c>
      <c r="C15" s="41" t="s">
        <v>65</v>
      </c>
      <c r="D15" s="41" t="s">
        <v>19</v>
      </c>
      <c r="E15" s="41">
        <v>2009</v>
      </c>
      <c r="F15" s="41" t="s">
        <v>30</v>
      </c>
      <c r="G15" s="41" t="s">
        <v>61</v>
      </c>
      <c r="H15" s="41" t="s">
        <v>45</v>
      </c>
      <c r="I15" s="41" t="s">
        <v>25</v>
      </c>
      <c r="J15" s="41">
        <v>7</v>
      </c>
      <c r="K15" s="42">
        <f>VLOOKUP(Table2[[#This Row],[Bib]],MAIN[],11,FALSE)</f>
        <v>2.2106481481481478E-3</v>
      </c>
      <c r="L15" s="41">
        <f>IF(G15="14-15 m. merginos",COUNTIFS(Table2[Age Group],"14-15 m. merginos",K$2:K$32,"&lt;"&amp;K15)+1,"")</f>
        <v>2</v>
      </c>
      <c r="M15" s="41">
        <v>6</v>
      </c>
      <c r="N15" s="42">
        <f>VLOOKUP(Table2[[#This Row],[Bib]],MAIN[],13,FALSE)</f>
        <v>2.8703703703703708E-3</v>
      </c>
      <c r="O15" s="41">
        <f>IF(G15="14-15 m. merginos",COUNTIFS(Table2[Age Group],"14-15 m. merginos",N$2:N$32,"&lt;"&amp;N15)+1,"")</f>
        <v>5</v>
      </c>
      <c r="P15" s="42">
        <f>Table2[[#This Row],[SWIM]]+Table2[[#This Row],[RUN]]</f>
        <v>5.0810185185185186E-3</v>
      </c>
      <c r="Q15" s="49">
        <f>IF(A15=1,12,(IF(A15=2,10,(IF(A15=3,8,(IF(A15=4,6,(IF(A15=5,4,(IF(A15=6,3,(IF(A15=7,2,(IF(A15=8,1,0)))))))))))))))</f>
        <v>6</v>
      </c>
    </row>
    <row r="16" spans="1:17">
      <c r="A16" s="36">
        <f>IF(G16="14-15 m. merginos",COUNTIFS(Table2[Age Group],"14-15 m. merginos",P$2:P$32,"&lt;"&amp;P16)+1,"")</f>
        <v>5</v>
      </c>
      <c r="B16" s="37">
        <v>86</v>
      </c>
      <c r="C16" s="37" t="s">
        <v>66</v>
      </c>
      <c r="D16" s="37" t="s">
        <v>19</v>
      </c>
      <c r="E16" s="37">
        <v>2009</v>
      </c>
      <c r="F16" s="37" t="s">
        <v>30</v>
      </c>
      <c r="G16" s="37" t="s">
        <v>61</v>
      </c>
      <c r="H16" s="37" t="s">
        <v>45</v>
      </c>
      <c r="I16" s="37" t="s">
        <v>54</v>
      </c>
      <c r="J16" s="37">
        <v>6</v>
      </c>
      <c r="K16" s="38">
        <f>VLOOKUP(Table2[[#This Row],[Bib]],MAIN[],11,FALSE)</f>
        <v>2.3611111111111111E-3</v>
      </c>
      <c r="L16" s="37">
        <f>IF(G16="14-15 m. merginos",COUNTIFS(Table2[Age Group],"14-15 m. merginos",K$2:K$32,"&lt;"&amp;K16)+1,"")</f>
        <v>5</v>
      </c>
      <c r="M16" s="37">
        <v>4</v>
      </c>
      <c r="N16" s="38">
        <f>VLOOKUP(Table2[[#This Row],[Bib]],MAIN[],13,FALSE)</f>
        <v>2.7893518518518519E-3</v>
      </c>
      <c r="O16" s="37">
        <f>IF(G16="14-15 m. merginos",COUNTIFS(Table2[Age Group],"14-15 m. merginos",N$2:N$32,"&lt;"&amp;N16)+1,"")</f>
        <v>3</v>
      </c>
      <c r="P16" s="38">
        <f>Table2[[#This Row],[SWIM]]+Table2[[#This Row],[RUN]]</f>
        <v>5.1504629629629626E-3</v>
      </c>
      <c r="Q16" s="53">
        <f>IF(A16=1,12,(IF(A16=2,10,(IF(A16=3,8,(IF(A16=4,6,(IF(A16=5,4,(IF(A16=6,3,(IF(A16=7,2,(IF(A16=8,1,0)))))))))))))))</f>
        <v>4</v>
      </c>
    </row>
    <row r="17" spans="1:17">
      <c r="A17" s="40">
        <f>IF(G17="12-13 m. mergaitės",COUNTIFS(Table2[Age Group],"12-13 m. mergaitės",P$2:P$32,"&lt;"&amp;P17)+1,"")</f>
        <v>5</v>
      </c>
      <c r="B17" s="41">
        <v>39</v>
      </c>
      <c r="C17" s="41" t="s">
        <v>67</v>
      </c>
      <c r="D17" s="41" t="s">
        <v>19</v>
      </c>
      <c r="E17" s="41">
        <v>2010</v>
      </c>
      <c r="F17" s="41" t="s">
        <v>30</v>
      </c>
      <c r="G17" s="41" t="s">
        <v>52</v>
      </c>
      <c r="H17" s="41" t="s">
        <v>45</v>
      </c>
      <c r="I17" s="41" t="s">
        <v>23</v>
      </c>
      <c r="J17" s="41">
        <v>5</v>
      </c>
      <c r="K17" s="42">
        <f>VLOOKUP(Table2[[#This Row],[Bib]],MAIN[],11,FALSE)</f>
        <v>2.0023148148148148E-3</v>
      </c>
      <c r="L17" s="41">
        <f>IF(G17="12-13 m. mergaitės",COUNTIFS(Table2[Age Group],"12-13 m. mergaitės",K$2:K$32,"&lt;"&amp;K17)+1,"")</f>
        <v>3</v>
      </c>
      <c r="M17" s="41">
        <v>6</v>
      </c>
      <c r="N17" s="42">
        <f>VLOOKUP(Table2[[#This Row],[Bib]],MAIN[],13,FALSE)</f>
        <v>3.1712962962962958E-3</v>
      </c>
      <c r="O17" s="41">
        <f>IF(G17="12-13 m. mergaitės",COUNTIFS(Table2[Age Group],"12-13 m. mergaitės",N$2:N$32,"&lt;"&amp;N17)+1,"")</f>
        <v>8</v>
      </c>
      <c r="P17" s="42">
        <f>Table2[[#This Row],[SWIM]]+Table2[[#This Row],[RUN]]</f>
        <v>5.1736111111111106E-3</v>
      </c>
      <c r="Q17" s="49">
        <f>IF(A17=1,12,(IF(A17=2,10,(IF(A17=3,8,(IF(A17=4,6,(IF(A17=5,4,(IF(A17=6,3,(IF(A17=7,2,(IF(A17=8,1,0)))))))))))))))</f>
        <v>4</v>
      </c>
    </row>
    <row r="18" spans="1:17">
      <c r="A18" s="36">
        <f>IF(G18="14-15 m. merginos",COUNTIFS(Table2[Age Group],"14-15 m. merginos",P$2:P$32,"&lt;"&amp;P18)+1,"")</f>
        <v>6</v>
      </c>
      <c r="B18" s="37">
        <v>85</v>
      </c>
      <c r="C18" s="37" t="s">
        <v>68</v>
      </c>
      <c r="D18" s="37" t="s">
        <v>19</v>
      </c>
      <c r="E18" s="37">
        <v>2008</v>
      </c>
      <c r="F18" s="37" t="s">
        <v>30</v>
      </c>
      <c r="G18" s="37" t="s">
        <v>61</v>
      </c>
      <c r="H18" s="37" t="s">
        <v>45</v>
      </c>
      <c r="I18" s="37" t="s">
        <v>54</v>
      </c>
      <c r="J18" s="37">
        <v>8</v>
      </c>
      <c r="K18" s="38">
        <f>VLOOKUP(Table2[[#This Row],[Bib]],MAIN[],11,FALSE)</f>
        <v>2.3842592592592591E-3</v>
      </c>
      <c r="L18" s="37">
        <f>IF(G18="14-15 m. merginos",COUNTIFS(Table2[Age Group],"14-15 m. merginos",K$2:K$32,"&lt;"&amp;K18)+1,"")</f>
        <v>6</v>
      </c>
      <c r="M18" s="37">
        <v>4</v>
      </c>
      <c r="N18" s="38">
        <f>VLOOKUP(Table2[[#This Row],[Bib]],MAIN[],13,FALSE)</f>
        <v>2.8009259259259259E-3</v>
      </c>
      <c r="O18" s="37">
        <f>IF(G18="14-15 m. merginos",COUNTIFS(Table2[Age Group],"14-15 m. merginos",N$2:N$32,"&lt;"&amp;N18)+1,"")</f>
        <v>4</v>
      </c>
      <c r="P18" s="38">
        <f>Table2[[#This Row],[SWIM]]+Table2[[#This Row],[RUN]]</f>
        <v>5.185185185185185E-3</v>
      </c>
      <c r="Q18" s="53">
        <f>IF(A18=1,12,(IF(A18=2,10,(IF(A18=3,8,(IF(A18=4,6,(IF(A18=5,4,(IF(A18=6,3,(IF(A18=7,2,(IF(A18=8,1,0)))))))))))))))</f>
        <v>3</v>
      </c>
    </row>
    <row r="19" spans="1:17">
      <c r="A19" s="40">
        <f>IF(G19="12-13 m. berniukai",COUNTIFS(Table2[Age Group],"12-13 m. berniukai",P$2:P$32,"&lt;"&amp;P19)+1,"")</f>
        <v>2</v>
      </c>
      <c r="B19" s="41">
        <v>36</v>
      </c>
      <c r="C19" s="41" t="s">
        <v>69</v>
      </c>
      <c r="D19" s="41" t="s">
        <v>19</v>
      </c>
      <c r="E19" s="41">
        <v>2011</v>
      </c>
      <c r="F19" s="41" t="s">
        <v>20</v>
      </c>
      <c r="G19" s="41" t="s">
        <v>58</v>
      </c>
      <c r="H19" s="41" t="s">
        <v>45</v>
      </c>
      <c r="I19" s="41" t="s">
        <v>70</v>
      </c>
      <c r="J19" s="41">
        <v>5</v>
      </c>
      <c r="K19" s="42">
        <f>VLOOKUP(Table2[[#This Row],[Bib]],MAIN[],11,FALSE)</f>
        <v>2.2685185185185182E-3</v>
      </c>
      <c r="L19" s="41">
        <f>IF(G19="12-13 m. berniukai",COUNTIFS(Table2[Age Group],"12-13 m. berniukai",K$2:K$32,"&lt;"&amp;K19)+1,"")</f>
        <v>2</v>
      </c>
      <c r="M19" s="41">
        <v>5</v>
      </c>
      <c r="N19" s="42">
        <f>VLOOKUP(Table2[[#This Row],[Bib]],MAIN[],13,FALSE)</f>
        <v>2.9513888888888888E-3</v>
      </c>
      <c r="O19" s="41">
        <f>IF(G19="12-13 m. berniukai",COUNTIFS(Table2[Age Group],"12-13 m. berniukai",N$2:N$32,"&lt;"&amp;N19)+1,"")</f>
        <v>6</v>
      </c>
      <c r="P19" s="42">
        <f>Table2[[#This Row],[SWIM]]+Table2[[#This Row],[RUN]]</f>
        <v>5.2199074074074075E-3</v>
      </c>
      <c r="Q19" s="49">
        <f>IF(A19=1,12,(IF(A19=2,10,(IF(A19=3,8,(IF(A19=4,6,(IF(A19=5,4,(IF(A19=6,3,(IF(A19=7,2,(IF(A19=8,1,0)))))))))))))))</f>
        <v>10</v>
      </c>
    </row>
    <row r="20" spans="1:17">
      <c r="A20" s="36">
        <f>IF(G20="12-13 m. berniukai",COUNTIFS(Table2[Age Group],"12-13 m. berniukai",P$2:P$32,"&lt;"&amp;P20)+1,"")</f>
        <v>3</v>
      </c>
      <c r="B20" s="37">
        <v>11</v>
      </c>
      <c r="C20" s="37" t="s">
        <v>71</v>
      </c>
      <c r="D20" s="37" t="s">
        <v>19</v>
      </c>
      <c r="E20" s="37">
        <v>2010</v>
      </c>
      <c r="F20" s="37" t="s">
        <v>20</v>
      </c>
      <c r="G20" s="37" t="s">
        <v>58</v>
      </c>
      <c r="H20" s="37" t="s">
        <v>45</v>
      </c>
      <c r="I20" s="37" t="s">
        <v>37</v>
      </c>
      <c r="J20" s="37">
        <v>4</v>
      </c>
      <c r="K20" s="38">
        <f>VLOOKUP(Table2[[#This Row],[Bib]],MAIN[],11,FALSE)</f>
        <v>3.0092592592592588E-3</v>
      </c>
      <c r="L20" s="37">
        <f>IF(G20="12-13 m. berniukai",COUNTIFS(Table2[Age Group],"12-13 m. berniukai",K$2:K$32,"&lt;"&amp;K20)+1,"")</f>
        <v>6</v>
      </c>
      <c r="M20" s="37">
        <v>3</v>
      </c>
      <c r="N20" s="38">
        <f>VLOOKUP(Table2[[#This Row],[Bib]],MAIN[],13,FALSE)</f>
        <v>2.2685185185185182E-3</v>
      </c>
      <c r="O20" s="37">
        <f>IF(G20="12-13 m. berniukai",COUNTIFS(Table2[Age Group],"12-13 m. berniukai",N$2:N$32,"&lt;"&amp;N20)+1,"")</f>
        <v>1</v>
      </c>
      <c r="P20" s="38">
        <f>Table2[[#This Row],[SWIM]]+Table2[[#This Row],[RUN]]</f>
        <v>5.2777777777777771E-3</v>
      </c>
      <c r="Q20" s="53">
        <f>IF(A20=1,12,(IF(A20=2,10,(IF(A20=3,8,(IF(A20=4,6,(IF(A20=5,4,(IF(A20=6,3,(IF(A20=7,2,(IF(A20=8,1,0)))))))))))))))</f>
        <v>8</v>
      </c>
    </row>
    <row r="21" spans="1:17">
      <c r="A21" s="40">
        <f>IF(G21="12-13 m. berniukai",COUNTIFS(Table2[Age Group],"12-13 m. berniukai",P$2:P$32,"&lt;"&amp;P21)+1,"")</f>
        <v>4</v>
      </c>
      <c r="B21" s="41">
        <v>59</v>
      </c>
      <c r="C21" s="41" t="s">
        <v>72</v>
      </c>
      <c r="D21" s="41" t="s">
        <v>19</v>
      </c>
      <c r="E21" s="41">
        <v>2011</v>
      </c>
      <c r="F21" s="41" t="s">
        <v>20</v>
      </c>
      <c r="G21" s="41" t="s">
        <v>58</v>
      </c>
      <c r="H21" s="41" t="s">
        <v>45</v>
      </c>
      <c r="I21" s="41" t="s">
        <v>47</v>
      </c>
      <c r="J21" s="41">
        <v>6</v>
      </c>
      <c r="K21" s="42">
        <f>VLOOKUP(Table2[[#This Row],[Bib]],MAIN[],11,FALSE)</f>
        <v>2.7430555555555559E-3</v>
      </c>
      <c r="L21" s="41">
        <f>IF(G21="12-13 m. berniukai",COUNTIFS(Table2[Age Group],"12-13 m. berniukai",K$2:K$32,"&lt;"&amp;K21)+1,"")</f>
        <v>3</v>
      </c>
      <c r="M21" s="41">
        <v>3</v>
      </c>
      <c r="N21" s="42">
        <f>VLOOKUP(Table2[[#This Row],[Bib]],MAIN[],13,FALSE)</f>
        <v>2.7430555555555559E-3</v>
      </c>
      <c r="O21" s="41">
        <f>IF(G21="12-13 m. berniukai",COUNTIFS(Table2[Age Group],"12-13 m. berniukai",N$2:N$32,"&lt;"&amp;N21)+1,"")</f>
        <v>4</v>
      </c>
      <c r="P21" s="42">
        <f>Table2[[#This Row],[SWIM]]+Table2[[#This Row],[RUN]]</f>
        <v>5.4861111111111117E-3</v>
      </c>
      <c r="Q21" s="49">
        <f>IF(A21=1,12,(IF(A21=2,10,(IF(A21=3,8,(IF(A21=4,6,(IF(A21=5,4,(IF(A21=6,3,(IF(A21=7,2,(IF(A21=8,1,0)))))))))))))))</f>
        <v>6</v>
      </c>
    </row>
    <row r="22" spans="1:17">
      <c r="A22" s="36">
        <f>IF(G22="12-13 m. mergaitės",COUNTIFS(Table2[Age Group],"12-13 m. mergaitės",P$2:P$32,"&lt;"&amp;P22)+1,"")</f>
        <v>6</v>
      </c>
      <c r="B22" s="37">
        <v>56</v>
      </c>
      <c r="C22" s="37" t="s">
        <v>73</v>
      </c>
      <c r="D22" s="37" t="s">
        <v>19</v>
      </c>
      <c r="E22" s="37">
        <v>2010</v>
      </c>
      <c r="F22" s="37" t="s">
        <v>30</v>
      </c>
      <c r="G22" s="37" t="s">
        <v>52</v>
      </c>
      <c r="H22" s="37" t="s">
        <v>45</v>
      </c>
      <c r="I22" s="37" t="s">
        <v>47</v>
      </c>
      <c r="J22" s="37">
        <v>8</v>
      </c>
      <c r="K22" s="38">
        <f>VLOOKUP(Table2[[#This Row],[Bib]],MAIN[],11,FALSE)</f>
        <v>2.7546296296296294E-3</v>
      </c>
      <c r="L22" s="37">
        <f>IF(G22="12-13 m. mergaitės",COUNTIFS(Table2[Age Group],"12-13 m. mergaitės",K$2:K$32,"&lt;"&amp;K22)+1,"")</f>
        <v>8</v>
      </c>
      <c r="M22" s="37">
        <v>4</v>
      </c>
      <c r="N22" s="38">
        <f>VLOOKUP(Table2[[#This Row],[Bib]],MAIN[],13,FALSE)</f>
        <v>2.7430555555555559E-3</v>
      </c>
      <c r="O22" s="37">
        <f>IF(G22="12-13 m. mergaitės",COUNTIFS(Table2[Age Group],"12-13 m. mergaitės",N$2:N$32,"&lt;"&amp;N22)+1,"")</f>
        <v>4</v>
      </c>
      <c r="P22" s="38">
        <f>Table2[[#This Row],[SWIM]]+Table2[[#This Row],[RUN]]</f>
        <v>5.4976851851851853E-3</v>
      </c>
      <c r="Q22" s="53">
        <f>IF(A22=1,12,(IF(A22=2,10,(IF(A22=3,8,(IF(A22=4,6,(IF(A22=5,4,(IF(A22=6,3,(IF(A22=7,2,(IF(A22=8,1,0)))))))))))))))</f>
        <v>3</v>
      </c>
    </row>
    <row r="23" spans="1:17">
      <c r="A23" s="40">
        <f>IF(G23="12-13 m. berniukai",COUNTIFS(Table2[Age Group],"12-13 m. berniukai",P$2:P$32,"&lt;"&amp;P23)+1,"")</f>
        <v>5</v>
      </c>
      <c r="B23" s="41">
        <v>19</v>
      </c>
      <c r="C23" s="41" t="s">
        <v>74</v>
      </c>
      <c r="D23" s="41" t="s">
        <v>19</v>
      </c>
      <c r="E23" s="41">
        <v>2011</v>
      </c>
      <c r="F23" s="41" t="s">
        <v>20</v>
      </c>
      <c r="G23" s="41" t="s">
        <v>58</v>
      </c>
      <c r="H23" s="41" t="s">
        <v>45</v>
      </c>
      <c r="I23" s="41" t="s">
        <v>75</v>
      </c>
      <c r="J23" s="41">
        <v>4</v>
      </c>
      <c r="K23" s="42">
        <f>VLOOKUP(Table2[[#This Row],[Bib]],MAIN[],11,FALSE)</f>
        <v>2.9166666666666668E-3</v>
      </c>
      <c r="L23" s="41">
        <f>IF(G23="12-13 m. berniukai",COUNTIFS(Table2[Age Group],"12-13 m. berniukai",K$2:K$32,"&lt;"&amp;K23)+1,"")</f>
        <v>5</v>
      </c>
      <c r="M23" s="41">
        <v>3</v>
      </c>
      <c r="N23" s="42">
        <f>VLOOKUP(Table2[[#This Row],[Bib]],MAIN[],13,FALSE)</f>
        <v>2.627314814814815E-3</v>
      </c>
      <c r="O23" s="41">
        <f>IF(G23="12-13 m. berniukai",COUNTIFS(Table2[Age Group],"12-13 m. berniukai",N$2:N$32,"&lt;"&amp;N23)+1,"")</f>
        <v>3</v>
      </c>
      <c r="P23" s="42">
        <f>Table2[[#This Row],[SWIM]]+Table2[[#This Row],[RUN]]</f>
        <v>5.5439814814814813E-3</v>
      </c>
      <c r="Q23" s="49">
        <f>IF(A23=1,12,(IF(A23=2,10,(IF(A23=3,8,(IF(A23=4,6,(IF(A23=5,4,(IF(A23=6,3,(IF(A23=7,2,(IF(A23=8,1,0)))))))))))))))</f>
        <v>4</v>
      </c>
    </row>
    <row r="24" spans="1:17">
      <c r="A24" s="36">
        <f>IF(G24="14-15 m. vaikinai",COUNTIFS(Table2[Age Group],"14-15 m. vaikinai",P$2:P$32,"&lt;"&amp;P24)+1,"")</f>
        <v>6</v>
      </c>
      <c r="B24" s="37">
        <v>91</v>
      </c>
      <c r="C24" s="37" t="s">
        <v>76</v>
      </c>
      <c r="D24" s="37" t="s">
        <v>19</v>
      </c>
      <c r="E24" s="37">
        <v>2009</v>
      </c>
      <c r="F24" s="37" t="s">
        <v>20</v>
      </c>
      <c r="G24" s="37" t="s">
        <v>44</v>
      </c>
      <c r="H24" s="37" t="s">
        <v>45</v>
      </c>
      <c r="I24" s="37" t="s">
        <v>54</v>
      </c>
      <c r="J24" s="37">
        <v>3</v>
      </c>
      <c r="K24" s="38">
        <f>VLOOKUP(Table2[[#This Row],[Bib]],MAIN[],11,FALSE)</f>
        <v>2.6620370370370374E-3</v>
      </c>
      <c r="L24" s="37">
        <f>IF(G24="14-15 m. vaikinai",COUNTIFS(Table2[Age Group],"14-15 m. vaikinai",K$2:K$32,"&lt;"&amp;K24)+1,"")</f>
        <v>6</v>
      </c>
      <c r="M24" s="37">
        <v>3</v>
      </c>
      <c r="N24" s="38">
        <f>VLOOKUP(Table2[[#This Row],[Bib]],MAIN[],13,FALSE)</f>
        <v>2.8935185185185188E-3</v>
      </c>
      <c r="O24" s="37">
        <f>IF(G24="14-15 m. vaikinai",COUNTIFS(Table2[Age Group],"14-15 m. vaikinai",N$2:N$32,"&lt;"&amp;N24)+1,"")</f>
        <v>6</v>
      </c>
      <c r="P24" s="38">
        <f>Table2[[#This Row],[SWIM]]+Table2[[#This Row],[RUN]]</f>
        <v>5.5555555555555566E-3</v>
      </c>
      <c r="Q24" s="53">
        <f>IF(A24=1,12,(IF(A24=2,10,(IF(A24=3,8,(IF(A24=4,6,(IF(A24=5,4,(IF(A24=6,3,(IF(A24=7,2,(IF(A24=8,1,0)))))))))))))))</f>
        <v>3</v>
      </c>
    </row>
    <row r="25" spans="1:17">
      <c r="A25" s="40">
        <f>IF(G25="12-13 m. mergaitės",COUNTIFS(Table2[Age Group],"12-13 m. mergaitės",P$2:P$32,"&lt;"&amp;P25)+1,"")</f>
        <v>7</v>
      </c>
      <c r="B25" s="41">
        <v>47</v>
      </c>
      <c r="C25" s="41" t="s">
        <v>77</v>
      </c>
      <c r="D25" s="41" t="s">
        <v>19</v>
      </c>
      <c r="E25" s="41">
        <v>2010</v>
      </c>
      <c r="F25" s="41" t="s">
        <v>30</v>
      </c>
      <c r="G25" s="41" t="s">
        <v>52</v>
      </c>
      <c r="H25" s="41" t="s">
        <v>45</v>
      </c>
      <c r="I25" s="41" t="s">
        <v>23</v>
      </c>
      <c r="J25" s="41">
        <v>5</v>
      </c>
      <c r="K25" s="42">
        <f>VLOOKUP(Table2[[#This Row],[Bib]],MAIN[],11,FALSE)</f>
        <v>2.4421296296296296E-3</v>
      </c>
      <c r="L25" s="41">
        <f>IF(G25="12-13 m. mergaitės",COUNTIFS(Table2[Age Group],"12-13 m. mergaitės",K$2:K$32,"&lt;"&amp;K25)+1,"")</f>
        <v>6</v>
      </c>
      <c r="M25" s="41">
        <v>4</v>
      </c>
      <c r="N25" s="42">
        <f>VLOOKUP(Table2[[#This Row],[Bib]],MAIN[],13,FALSE)</f>
        <v>3.1712962962962958E-3</v>
      </c>
      <c r="O25" s="41">
        <f>IF(G25="12-13 m. mergaitės",COUNTIFS(Table2[Age Group],"12-13 m. mergaitės",N$2:N$32,"&lt;"&amp;N25)+1,"")</f>
        <v>8</v>
      </c>
      <c r="P25" s="42">
        <f>Table2[[#This Row],[SWIM]]+Table2[[#This Row],[RUN]]</f>
        <v>5.6134259259259254E-3</v>
      </c>
      <c r="Q25" s="49">
        <f>IF(A25=1,12,(IF(A25=2,10,(IF(A25=3,8,(IF(A25=4,6,(IF(A25=5,4,(IF(A25=6,3,(IF(A25=7,2,(IF(A25=8,1,0)))))))))))))))</f>
        <v>2</v>
      </c>
    </row>
    <row r="26" spans="1:17">
      <c r="A26" s="36">
        <f>IF(G26="12-13 m. mergaitės",COUNTIFS(Table2[Age Group],"12-13 m. mergaitės",P$2:P$32,"&lt;"&amp;P26)+1,"")</f>
        <v>8</v>
      </c>
      <c r="B26" s="37">
        <v>83</v>
      </c>
      <c r="C26" s="37" t="s">
        <v>78</v>
      </c>
      <c r="D26" s="37" t="s">
        <v>19</v>
      </c>
      <c r="E26" s="37">
        <v>2011</v>
      </c>
      <c r="F26" s="37" t="s">
        <v>30</v>
      </c>
      <c r="G26" s="37" t="s">
        <v>52</v>
      </c>
      <c r="H26" s="37" t="s">
        <v>45</v>
      </c>
      <c r="I26" s="37" t="s">
        <v>54</v>
      </c>
      <c r="J26" s="37">
        <v>6</v>
      </c>
      <c r="K26" s="38">
        <f>VLOOKUP(Table2[[#This Row],[Bib]],MAIN[],11,FALSE)</f>
        <v>2.7314814814814819E-3</v>
      </c>
      <c r="L26" s="37">
        <f>IF(G26="12-13 m. mergaitės",COUNTIFS(Table2[Age Group],"12-13 m. mergaitės",K$2:K$32,"&lt;"&amp;K26)+1,"")</f>
        <v>7</v>
      </c>
      <c r="M26" s="37">
        <v>4</v>
      </c>
      <c r="N26" s="38">
        <f>VLOOKUP(Table2[[#This Row],[Bib]],MAIN[],13,FALSE)</f>
        <v>2.9861111111111113E-3</v>
      </c>
      <c r="O26" s="37">
        <f>IF(G26="12-13 m. mergaitės",COUNTIFS(Table2[Age Group],"12-13 m. mergaitės",N$2:N$32,"&lt;"&amp;N26)+1,"")</f>
        <v>7</v>
      </c>
      <c r="P26" s="38">
        <f>Table2[[#This Row],[SWIM]]+Table2[[#This Row],[RUN]]</f>
        <v>5.7175925925925936E-3</v>
      </c>
      <c r="Q26" s="53">
        <f>IF(A26=1,12,(IF(A26=2,10,(IF(A26=3,8,(IF(A26=4,6,(IF(A26=5,4,(IF(A26=6,3,(IF(A26=7,2,(IF(A26=8,1,0)))))))))))))))</f>
        <v>1</v>
      </c>
    </row>
    <row r="27" spans="1:17">
      <c r="A27" s="40">
        <f>IF(G27="12-13 m. berniukai",COUNTIFS(Table2[Age Group],"12-13 m. berniukai",P$2:P$32,"&lt;"&amp;P27)+1,"")</f>
        <v>6</v>
      </c>
      <c r="B27" s="41">
        <v>60</v>
      </c>
      <c r="C27" s="41" t="s">
        <v>79</v>
      </c>
      <c r="D27" s="41" t="s">
        <v>19</v>
      </c>
      <c r="E27" s="41">
        <v>2010</v>
      </c>
      <c r="F27" s="41" t="s">
        <v>20</v>
      </c>
      <c r="G27" s="41" t="s">
        <v>58</v>
      </c>
      <c r="H27" s="41" t="s">
        <v>45</v>
      </c>
      <c r="I27" s="41" t="s">
        <v>25</v>
      </c>
      <c r="J27" s="41">
        <v>6</v>
      </c>
      <c r="K27" s="42">
        <f>VLOOKUP(Table2[[#This Row],[Bib]],MAIN[],11,FALSE)</f>
        <v>2.8819444444444444E-3</v>
      </c>
      <c r="L27" s="41">
        <f>IF(G27="12-13 m. berniukai",COUNTIFS(Table2[Age Group],"12-13 m. berniukai",K$2:K$32,"&lt;"&amp;K27)+1,"")</f>
        <v>4</v>
      </c>
      <c r="M27" s="41">
        <v>3</v>
      </c>
      <c r="N27" s="42">
        <f>VLOOKUP(Table2[[#This Row],[Bib]],MAIN[],13,FALSE)</f>
        <v>3.0324074074074073E-3</v>
      </c>
      <c r="O27" s="41">
        <f>IF(G27="12-13 m. berniukai",COUNTIFS(Table2[Age Group],"12-13 m. berniukai",N$2:N$32,"&lt;"&amp;N27)+1,"")</f>
        <v>7</v>
      </c>
      <c r="P27" s="42">
        <f>Table2[[#This Row],[SWIM]]+Table2[[#This Row],[RUN]]</f>
        <v>5.9143518518518512E-3</v>
      </c>
      <c r="Q27" s="49">
        <f>IF(A27=1,12,(IF(A27=2,10,(IF(A27=3,8,(IF(A27=4,6,(IF(A27=5,4,(IF(A27=6,3,(IF(A27=7,2,(IF(A27=8,1,0)))))))))))))))</f>
        <v>3</v>
      </c>
    </row>
    <row r="28" spans="1:17">
      <c r="A28" s="36">
        <f>IF(G28="12-13 m. berniukai",COUNTIFS(Table2[Age Group],"12-13 m. berniukai",P$2:P$32,"&lt;"&amp;P28)+1,"")</f>
        <v>7</v>
      </c>
      <c r="B28" s="37">
        <v>57</v>
      </c>
      <c r="C28" s="37" t="s">
        <v>80</v>
      </c>
      <c r="D28" s="37" t="s">
        <v>19</v>
      </c>
      <c r="E28" s="37">
        <v>2011</v>
      </c>
      <c r="F28" s="37" t="s">
        <v>20</v>
      </c>
      <c r="G28" s="37" t="s">
        <v>58</v>
      </c>
      <c r="H28" s="37" t="s">
        <v>45</v>
      </c>
      <c r="I28" s="37" t="s">
        <v>47</v>
      </c>
      <c r="J28" s="37">
        <v>5</v>
      </c>
      <c r="K28" s="38">
        <f>VLOOKUP(Table2[[#This Row],[Bib]],MAIN[],11,FALSE)</f>
        <v>3.2175925925925926E-3</v>
      </c>
      <c r="L28" s="37">
        <f>IF(G28="12-13 m. berniukai",COUNTIFS(Table2[Age Group],"12-13 m. berniukai",K$2:K$32,"&lt;"&amp;K28)+1,"")</f>
        <v>7</v>
      </c>
      <c r="M28" s="37">
        <v>3</v>
      </c>
      <c r="N28" s="38">
        <f>VLOOKUP(Table2[[#This Row],[Bib]],MAIN[],13,FALSE)</f>
        <v>2.7893518518518519E-3</v>
      </c>
      <c r="O28" s="37">
        <f>IF(G28="12-13 m. berniukai",COUNTIFS(Table2[Age Group],"12-13 m. berniukai",N$2:N$32,"&lt;"&amp;N28)+1,"")</f>
        <v>5</v>
      </c>
      <c r="P28" s="38">
        <f>Table2[[#This Row],[SWIM]]+Table2[[#This Row],[RUN]]</f>
        <v>6.006944444444445E-3</v>
      </c>
      <c r="Q28" s="53">
        <f>IF(A28=1,12,(IF(A28=2,10,(IF(A28=3,8,(IF(A28=4,6,(IF(A28=5,4,(IF(A28=6,3,(IF(A28=7,2,(IF(A28=8,1,0)))))))))))))))</f>
        <v>2</v>
      </c>
    </row>
    <row r="29" spans="1:17">
      <c r="A29" s="40">
        <f>IF(G29="12-13 m. berniukai",COUNTIFS(Table2[Age Group],"12-13 m. berniukai",P$2:P$32,"&lt;"&amp;P29)+1,"")</f>
        <v>8</v>
      </c>
      <c r="B29" s="41">
        <v>55</v>
      </c>
      <c r="C29" s="41" t="s">
        <v>81</v>
      </c>
      <c r="D29" s="41" t="s">
        <v>19</v>
      </c>
      <c r="E29" s="41">
        <v>2010</v>
      </c>
      <c r="F29" s="41" t="s">
        <v>20</v>
      </c>
      <c r="G29" s="41" t="s">
        <v>58</v>
      </c>
      <c r="H29" s="41" t="s">
        <v>45</v>
      </c>
      <c r="I29" s="41" t="s">
        <v>47</v>
      </c>
      <c r="J29" s="41">
        <v>8</v>
      </c>
      <c r="K29" s="42">
        <f>VLOOKUP(Table2[[#This Row],[Bib]],MAIN[],11,FALSE)</f>
        <v>3.37962962962963E-3</v>
      </c>
      <c r="L29" s="41">
        <f>IF(G29="12-13 m. berniukai",COUNTIFS(Table2[Age Group],"12-13 m. berniukai",K$2:K$32,"&lt;"&amp;K29)+1,"")</f>
        <v>8</v>
      </c>
      <c r="M29" s="41">
        <v>3</v>
      </c>
      <c r="N29" s="42">
        <f>VLOOKUP(Table2[[#This Row],[Bib]],MAIN[],13,FALSE)</f>
        <v>3.0324074074074073E-3</v>
      </c>
      <c r="O29" s="41">
        <f>IF(G29="12-13 m. berniukai",COUNTIFS(Table2[Age Group],"12-13 m. berniukai",N$2:N$32,"&lt;"&amp;N29)+1,"")</f>
        <v>7</v>
      </c>
      <c r="P29" s="42">
        <f>Table2[[#This Row],[SWIM]]+Table2[[#This Row],[RUN]]</f>
        <v>6.4120370370370373E-3</v>
      </c>
      <c r="Q29" s="49">
        <f>IF(A29=1,12,(IF(A29=2,10,(IF(A29=3,8,(IF(A29=4,6,(IF(A29=5,4,(IF(A29=6,3,(IF(A29=7,2,(IF(A29=8,1,0)))))))))))))))</f>
        <v>1</v>
      </c>
    </row>
    <row r="30" spans="1:17">
      <c r="A30" s="36">
        <f>IF(G30="12-13 m. mergaitės",COUNTIFS(Table2[Age Group],"12-13 m. mergaitės",P$2:P$32,"&lt;"&amp;P30)+1,"")</f>
        <v>9</v>
      </c>
      <c r="B30" s="37">
        <v>87</v>
      </c>
      <c r="C30" s="37" t="s">
        <v>82</v>
      </c>
      <c r="D30" s="37" t="s">
        <v>19</v>
      </c>
      <c r="E30" s="37">
        <v>2011</v>
      </c>
      <c r="F30" s="37" t="s">
        <v>30</v>
      </c>
      <c r="G30" s="37" t="s">
        <v>52</v>
      </c>
      <c r="H30" s="37" t="s">
        <v>45</v>
      </c>
      <c r="I30" s="37" t="s">
        <v>54</v>
      </c>
      <c r="J30" s="37">
        <v>3</v>
      </c>
      <c r="K30" s="38">
        <f>VLOOKUP(Table2[[#This Row],[Bib]],MAIN[],11,FALSE)</f>
        <v>3.4606481481481485E-3</v>
      </c>
      <c r="L30" s="37">
        <f>IF(G30="12-13 m. mergaitės",COUNTIFS(Table2[Age Group],"12-13 m. mergaitės",K$2:K$32,"&lt;"&amp;K30)+1,"")</f>
        <v>9</v>
      </c>
      <c r="M30" s="37">
        <v>4</v>
      </c>
      <c r="N30" s="38">
        <f>VLOOKUP(Table2[[#This Row],[Bib]],MAIN[],13,FALSE)</f>
        <v>2.9745370370370373E-3</v>
      </c>
      <c r="O30" s="37">
        <f>IF(G30="12-13 m. mergaitės",COUNTIFS(Table2[Age Group],"12-13 m. mergaitės",N$2:N$32,"&lt;"&amp;N30)+1,"")</f>
        <v>6</v>
      </c>
      <c r="P30" s="38">
        <f>Table2[[#This Row],[SWIM]]+Table2[[#This Row],[RUN]]</f>
        <v>6.4351851851851861E-3</v>
      </c>
      <c r="Q30" s="53">
        <f>IF(A30=1,12,(IF(A30=2,10,(IF(A30=3,8,(IF(A30=4,6,(IF(A30=5,4,(IF(A30=6,3,(IF(A30=7,2,(IF(A30=8,1,0)))))))))))))))</f>
        <v>0</v>
      </c>
    </row>
    <row r="31" spans="1:17">
      <c r="A31" s="45">
        <f>IF(G31="14-15 m. merginos",COUNTIFS(Table2[Age Group],"14-15 m. merginos",P$2:P$32,"&lt;"&amp;P31)+1,"")</f>
        <v>7</v>
      </c>
      <c r="B31" s="46">
        <v>80</v>
      </c>
      <c r="C31" s="46" t="s">
        <v>83</v>
      </c>
      <c r="D31" s="46" t="s">
        <v>19</v>
      </c>
      <c r="E31" s="46">
        <v>2008</v>
      </c>
      <c r="F31" s="46" t="s">
        <v>30</v>
      </c>
      <c r="G31" s="46" t="s">
        <v>61</v>
      </c>
      <c r="H31" s="46" t="s">
        <v>45</v>
      </c>
      <c r="I31" s="41" t="s">
        <v>63</v>
      </c>
      <c r="J31" s="46">
        <v>6</v>
      </c>
      <c r="K31" s="47">
        <f>VLOOKUP(Table2[[#This Row],[Bib]],MAIN[],11,FALSE)</f>
        <v>4.6643518518518518E-3</v>
      </c>
      <c r="L31" s="46">
        <f>IF(G31="14-15 m. merginos",COUNTIFS(Table2[Age Group],"14-15 m. merginos",K$2:K$32,"&lt;"&amp;K31)+1,"")</f>
        <v>7</v>
      </c>
      <c r="M31" s="46">
        <v>4</v>
      </c>
      <c r="N31" s="47">
        <f>VLOOKUP(Table2[[#This Row],[Bib]],MAIN[],13,FALSE)</f>
        <v>9.1550925925925931E-3</v>
      </c>
      <c r="O31" s="46">
        <f>IF(G31="14-15 m. merginos",COUNTIFS(Table2[Age Group],"14-15 m. merginos",N$2:N$32,"&lt;"&amp;N31)+1,"")</f>
        <v>7</v>
      </c>
      <c r="P31" s="47">
        <f>Table2[[#This Row],[SWIM]]+Table2[[#This Row],[RUN]]</f>
        <v>1.3819444444444445E-2</v>
      </c>
      <c r="Q31" s="49">
        <f>IF(A31=1,12,(IF(A31=2,10,(IF(A31=3,8,(IF(A31=4,6,(IF(A31=5,4,(IF(A31=6,3,(IF(A31=7,2,(IF(A31=8,1,0)))))))))))))))</f>
        <v>2</v>
      </c>
    </row>
    <row r="32" spans="1:17">
      <c r="A32" s="36">
        <f>IF(G32="14-15 m. merginos",COUNTIFS(Table2[Age Group],"14-15 m. merginos",P$2:P$32,"&lt;"&amp;P32)+1,"")</f>
        <v>1</v>
      </c>
      <c r="B32" s="37">
        <v>63</v>
      </c>
      <c r="C32" s="37" t="s">
        <v>84</v>
      </c>
      <c r="D32" s="37" t="s">
        <v>19</v>
      </c>
      <c r="E32" s="37">
        <v>2009</v>
      </c>
      <c r="F32" s="37" t="s">
        <v>30</v>
      </c>
      <c r="G32" s="37" t="s">
        <v>61</v>
      </c>
      <c r="H32" s="37" t="s">
        <v>45</v>
      </c>
      <c r="I32" s="37" t="s">
        <v>25</v>
      </c>
      <c r="J32" s="37">
        <v>7</v>
      </c>
      <c r="K32" s="38" t="str">
        <f>VLOOKUP(Table2[[#This Row],[Bib]],MAIN[],11,FALSE)</f>
        <v>DNF</v>
      </c>
      <c r="L32" s="37"/>
      <c r="M32" s="37">
        <v>4</v>
      </c>
      <c r="N32" s="38" t="str">
        <f>VLOOKUP(Table2[[#This Row],[Bib]],MAIN[],13,FALSE)</f>
        <v>DNF</v>
      </c>
      <c r="O32" s="37"/>
      <c r="P32" s="38" t="s">
        <v>85</v>
      </c>
      <c r="Q32" s="53">
        <v>0</v>
      </c>
    </row>
  </sheetData>
  <autoFilter ref="A1:Q1" xr:uid="{90FC744A-2E6B-4855-873F-2B9815D6920A}"/>
  <conditionalFormatting sqref="A2:A32 O2:O32 L2:L32">
    <cfRule type="cellIs" dxfId="55" priority="1" operator="equal">
      <formula>3</formula>
    </cfRule>
    <cfRule type="cellIs" dxfId="54" priority="2" operator="equal">
      <formula>2</formula>
    </cfRule>
    <cfRule type="cellIs" dxfId="53" priority="3" operator="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472B-3968-48B5-B33A-8746A1B08D0F}">
  <dimension ref="A1:O41"/>
  <sheetViews>
    <sheetView workbookViewId="0">
      <selection activeCell="P1" sqref="P1"/>
    </sheetView>
  </sheetViews>
  <sheetFormatPr defaultColWidth="9.140625" defaultRowHeight="15"/>
  <cols>
    <col min="1" max="1" width="9.140625" customWidth="1"/>
    <col min="3" max="3" width="19.42578125" bestFit="1" customWidth="1"/>
    <col min="7" max="7" width="17.28515625" bestFit="1" customWidth="1"/>
    <col min="8" max="8" width="9.85546875" bestFit="1" customWidth="1"/>
    <col min="9" max="9" width="34" customWidth="1"/>
    <col min="10" max="13" width="9.140625" hidden="1" customWidth="1"/>
    <col min="14" max="14" width="9.140625" bestFit="1" customWidth="1"/>
    <col min="15" max="15" width="9.140625" style="21" hidden="1" customWidth="1"/>
  </cols>
  <sheetData>
    <row r="1" spans="1:15" ht="29.65" customHeight="1">
      <c r="A1" s="18" t="s">
        <v>42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10</v>
      </c>
      <c r="K1" s="18" t="s">
        <v>11</v>
      </c>
      <c r="L1" s="18" t="s">
        <v>13</v>
      </c>
      <c r="M1" s="18" t="s">
        <v>14</v>
      </c>
      <c r="N1" s="18" t="s">
        <v>15</v>
      </c>
      <c r="O1" s="20" t="s">
        <v>16</v>
      </c>
    </row>
    <row r="2" spans="1:15">
      <c r="A2">
        <f>IF(G2="35-49 m. vyrai",COUNTIFS(Table3[Age Group],"35-49 m. vyrai",N$2:N$41,"&lt;"&amp;N2)+1,"")</f>
        <v>2</v>
      </c>
      <c r="B2">
        <v>9</v>
      </c>
      <c r="C2" t="s">
        <v>86</v>
      </c>
      <c r="D2" t="s">
        <v>19</v>
      </c>
      <c r="E2">
        <v>1977</v>
      </c>
      <c r="F2" t="s">
        <v>20</v>
      </c>
      <c r="G2" t="s">
        <v>87</v>
      </c>
      <c r="H2" t="s">
        <v>88</v>
      </c>
      <c r="I2" t="s">
        <v>37</v>
      </c>
      <c r="J2" s="1">
        <f>VLOOKUP(Table3[[#This Row],[Bib]],MAIN[],11,FALSE)</f>
        <v>4.340277777777778E-3</v>
      </c>
      <c r="K2">
        <f>IF(G2="35-49 m. vyrai",COUNTIFS(Table3[Age Group],"35-49 m. vyrai",J$2:J$41,"&lt;"&amp;J2)+1,"")</f>
        <v>4</v>
      </c>
      <c r="L2" s="1" t="str">
        <f>VLOOKUP(Table3[[#This Row],[Bib]],MAIN[],13,FALSE)</f>
        <v>DNS</v>
      </c>
      <c r="M2">
        <f>IF(G2="35-49 m. vyrai",COUNTIFS(Table3[Age Group],"35-49 m. vyrai",L$2:L$41,"&lt;"&amp;L2)+1,"")</f>
        <v>1</v>
      </c>
      <c r="N2" s="1" t="e">
        <f>Table3[[#This Row],[SWIM]]+Table3[[#This Row],[RUN]]</f>
        <v>#VALUE!</v>
      </c>
      <c r="O2" s="21" t="e">
        <f>IF(N2&lt;MASTER!$V$9,"CR"," ")</f>
        <v>#VALUE!</v>
      </c>
    </row>
    <row r="3" spans="1:15">
      <c r="A3">
        <f>IF(G3="20-34 m. vyrai",COUNTIFS(Table3[Age Group],"20-34 m. vyrai",N$2:N$41,"&lt;"&amp;N3)+1,"")</f>
        <v>4</v>
      </c>
      <c r="B3">
        <v>35</v>
      </c>
      <c r="C3" t="s">
        <v>89</v>
      </c>
      <c r="D3" t="s">
        <v>90</v>
      </c>
      <c r="E3">
        <v>2003</v>
      </c>
      <c r="F3" t="s">
        <v>20</v>
      </c>
      <c r="G3" t="s">
        <v>91</v>
      </c>
      <c r="H3" t="s">
        <v>88</v>
      </c>
      <c r="I3" t="s">
        <v>92</v>
      </c>
      <c r="J3" s="1">
        <f>VLOOKUP(Table3[[#This Row],[Bib]],MAIN[],11,FALSE)</f>
        <v>3.2870370370370367E-3</v>
      </c>
      <c r="K3">
        <f>IF(G3="20-34 m. vyrai",COUNTIFS(Table3[Age Group],"20-34 m. vyrai",J$2:J$41,"&lt;"&amp;J3)+1,"")</f>
        <v>3</v>
      </c>
      <c r="L3" s="1">
        <f>VLOOKUP(Table3[[#This Row],[Bib]],MAIN[],13,FALSE)</f>
        <v>6.9212962962962969E-3</v>
      </c>
      <c r="M3">
        <f>IF(G3="20-34 m. vyrai",COUNTIFS(Table3[Age Group],"20-34 m. vyrai",L$2:L$41,"&lt;"&amp;L3)+1,"")</f>
        <v>4</v>
      </c>
      <c r="N3" s="1">
        <f>Table3[[#This Row],[SWIM]]+Table3[[#This Row],[RUN]]</f>
        <v>1.0208333333333333E-2</v>
      </c>
      <c r="O3" s="21" t="str">
        <f>IF(N3&lt;MASTER!$V$9,"CR"," ")</f>
        <v xml:space="preserve"> </v>
      </c>
    </row>
    <row r="4" spans="1:15">
      <c r="A4">
        <f>IF(G4="18-19 m. vaikinai",COUNTIFS(Table3[Age Group],"18-19 m. vaikinai",N$2:N$41,"&lt;"&amp;N4)+1,"")</f>
        <v>1</v>
      </c>
      <c r="B4">
        <v>31</v>
      </c>
      <c r="C4" t="s">
        <v>93</v>
      </c>
      <c r="D4" t="s">
        <v>19</v>
      </c>
      <c r="E4">
        <v>2005</v>
      </c>
      <c r="F4" t="s">
        <v>20</v>
      </c>
      <c r="G4" t="s">
        <v>94</v>
      </c>
      <c r="H4" t="s">
        <v>88</v>
      </c>
      <c r="I4" t="s">
        <v>23</v>
      </c>
      <c r="J4" s="1">
        <f>VLOOKUP(Table3[[#This Row],[Bib]],MAIN[],11,FALSE)</f>
        <v>3.1249999999999997E-3</v>
      </c>
      <c r="K4">
        <f>IF(G4="18-19 m. vaikinai",COUNTIFS(Table3[Age Group],"18-19 m. vaikinai",J$2:J$41,"&lt;"&amp;J4)+1,"")</f>
        <v>1</v>
      </c>
      <c r="L4" s="1">
        <f>VLOOKUP(Table3[[#This Row],[Bib]],MAIN[],13,FALSE)</f>
        <v>6.9328703703703696E-3</v>
      </c>
      <c r="M4">
        <f>IF(G4="18-19 m. vaikinai",COUNTIFS(Table3[Age Group],"18-19 m. vaikinai",L$2:L$41,"&lt;"&amp;L4)+1,"")</f>
        <v>1</v>
      </c>
      <c r="N4" s="1">
        <f>Table3[[#This Row],[SWIM]]+Table3[[#This Row],[RUN]]</f>
        <v>1.005787037037037E-2</v>
      </c>
      <c r="O4" s="21" t="str">
        <f>IF(N4&lt;MASTER!$V$9,"CR"," ")</f>
        <v xml:space="preserve"> </v>
      </c>
    </row>
    <row r="5" spans="1:15">
      <c r="A5">
        <f>IF(G5="16-17 m. vaikinai",COUNTIFS(Table3[Age Group],"16-17 m. vaikinai",N$2:N$41,"&lt;"&amp;N5)+1,"")</f>
        <v>1</v>
      </c>
      <c r="B5">
        <v>30</v>
      </c>
      <c r="C5" t="s">
        <v>95</v>
      </c>
      <c r="D5" t="s">
        <v>19</v>
      </c>
      <c r="E5">
        <v>2006</v>
      </c>
      <c r="F5" t="s">
        <v>20</v>
      </c>
      <c r="G5" t="s">
        <v>96</v>
      </c>
      <c r="H5" t="s">
        <v>88</v>
      </c>
      <c r="I5" t="s">
        <v>23</v>
      </c>
      <c r="J5" s="1">
        <f>VLOOKUP(Table3[[#This Row],[Bib]],MAIN[],11,FALSE)</f>
        <v>3.425925925925926E-3</v>
      </c>
      <c r="K5">
        <f>IF(G5="16-17 m. vaikinai",COUNTIFS(Table3[Age Group],"16-17 m. vaikinai",J$2:J$41,"&lt;"&amp;J5)+1,"")</f>
        <v>1</v>
      </c>
      <c r="L5" s="1">
        <f>VLOOKUP(Table3[[#This Row],[Bib]],MAIN[],13,FALSE)</f>
        <v>7.5115740740740742E-3</v>
      </c>
      <c r="M5">
        <f>IF(G5="16-17 m. vaikinai",COUNTIFS(Table3[Age Group],"16-17 m. vaikinai",L$2:L$41,"&lt;"&amp;L5)+1,"")</f>
        <v>2</v>
      </c>
      <c r="N5" s="1">
        <f>Table3[[#This Row],[SWIM]]+Table3[[#This Row],[RUN]]</f>
        <v>1.0937499999999999E-2</v>
      </c>
      <c r="O5" s="21" t="str">
        <f>IF(N5&lt;MASTER!$V$9,"CR"," ")</f>
        <v xml:space="preserve"> </v>
      </c>
    </row>
    <row r="6" spans="1:15">
      <c r="A6">
        <f>IF(G6="18-19 m. merginos",COUNTIFS(Table3[Age Group],"18-19 m. merginos",N$2:N$41,"&lt;"&amp;N6)+1,"")</f>
        <v>2</v>
      </c>
      <c r="B6">
        <v>33</v>
      </c>
      <c r="C6" t="s">
        <v>97</v>
      </c>
      <c r="D6" t="s">
        <v>19</v>
      </c>
      <c r="E6">
        <v>2004</v>
      </c>
      <c r="F6" t="s">
        <v>30</v>
      </c>
      <c r="G6" t="s">
        <v>98</v>
      </c>
      <c r="H6" t="s">
        <v>88</v>
      </c>
      <c r="I6" t="s">
        <v>23</v>
      </c>
      <c r="J6" s="1">
        <f>VLOOKUP(Table3[[#This Row],[Bib]],MAIN[],11,FALSE)</f>
        <v>3.483796296296296E-3</v>
      </c>
      <c r="K6">
        <f>IF(G6="18-19 m. merginos",COUNTIFS(Table3[Age Group],"18-19 m. merginos",J$2:J$41,"&lt;"&amp;J6)+1,"")</f>
        <v>2</v>
      </c>
      <c r="L6" s="1">
        <f>VLOOKUP(Table3[[#This Row],[Bib]],MAIN[],13,FALSE)</f>
        <v>7.8935185185185185E-3</v>
      </c>
      <c r="M6">
        <f>IF(G6="18-19 m. merginos",COUNTIFS(Table3[Age Group],"18-19 m. merginos",L$2:L$41,"&lt;"&amp;L6)+1,"")</f>
        <v>2</v>
      </c>
      <c r="N6" s="1">
        <f>Table3[[#This Row],[SWIM]]+Table3[[#This Row],[RUN]]</f>
        <v>1.1377314814814814E-2</v>
      </c>
      <c r="O6" s="21" t="str">
        <f>IF(N7&lt;MASTER!$V$10,"CR"," ")</f>
        <v xml:space="preserve"> </v>
      </c>
    </row>
    <row r="7" spans="1:15">
      <c r="A7">
        <f>IF(G7="20-34 m. moterys",COUNTIFS(Table3[Age Group],"20-34 m. moterys",N$2:N$41,"&lt;"&amp;N7)+1,"")</f>
        <v>1</v>
      </c>
      <c r="B7">
        <v>28</v>
      </c>
      <c r="C7" t="s">
        <v>99</v>
      </c>
      <c r="D7" t="s">
        <v>19</v>
      </c>
      <c r="E7">
        <v>2000</v>
      </c>
      <c r="F7" t="s">
        <v>30</v>
      </c>
      <c r="G7" t="s">
        <v>100</v>
      </c>
      <c r="H7" t="s">
        <v>88</v>
      </c>
      <c r="I7" t="s">
        <v>23</v>
      </c>
      <c r="J7" s="1">
        <f>VLOOKUP(Table3[[#This Row],[Bib]],MAIN[],11,FALSE)</f>
        <v>3.8194444444444443E-3</v>
      </c>
      <c r="K7">
        <f>IF(G7="20-34 m. moterys",COUNTIFS(Table3[Age Group],"20-34 m. moterys",J$2:J$41,"&lt;"&amp;J7)+1,"")</f>
        <v>2</v>
      </c>
      <c r="L7" s="1">
        <f>VLOOKUP(Table3[[#This Row],[Bib]],MAIN[],13,FALSE)</f>
        <v>7.8819444444444432E-3</v>
      </c>
      <c r="M7">
        <f>IF(G7="20-34 m. moterys",COUNTIFS(Table3[Age Group],"20-34 m. moterys",L$2:L$41,"&lt;"&amp;L7)+1,"")</f>
        <v>1</v>
      </c>
      <c r="N7" s="1">
        <f>Table3[[#This Row],[SWIM]]+Table3[[#This Row],[RUN]]</f>
        <v>1.1701388888888888E-2</v>
      </c>
      <c r="O7" s="21" t="str">
        <f>IF(N8&lt;MASTER!$V$10,"CR"," ")</f>
        <v xml:space="preserve"> </v>
      </c>
    </row>
    <row r="8" spans="1:15">
      <c r="A8">
        <f>IF(G8="20-34 m. moterys",COUNTIFS(Table3[Age Group],"20-34 m. moterys",N$2:N$41,"&lt;"&amp;N8)+1,"")</f>
        <v>2</v>
      </c>
      <c r="B8">
        <v>29</v>
      </c>
      <c r="C8" t="s">
        <v>101</v>
      </c>
      <c r="D8" t="s">
        <v>19</v>
      </c>
      <c r="E8">
        <v>2002</v>
      </c>
      <c r="F8" t="s">
        <v>30</v>
      </c>
      <c r="G8" t="s">
        <v>100</v>
      </c>
      <c r="H8" t="s">
        <v>88</v>
      </c>
      <c r="I8" t="s">
        <v>23</v>
      </c>
      <c r="J8" s="1">
        <f>VLOOKUP(Table3[[#This Row],[Bib]],MAIN[],11,FALSE)</f>
        <v>3.8888888888888883E-3</v>
      </c>
      <c r="K8">
        <f>IF(G8="20-34 m. moterys",COUNTIFS(Table3[Age Group],"20-34 m. moterys",J$2:J$41,"&lt;"&amp;J8)+1,"")</f>
        <v>3</v>
      </c>
      <c r="L8" s="1">
        <f>VLOOKUP(Table3[[#This Row],[Bib]],MAIN[],13,FALSE)</f>
        <v>7.9976851851851858E-3</v>
      </c>
      <c r="M8">
        <f>IF(G8="20-34 m. moterys",COUNTIFS(Table3[Age Group],"20-34 m. moterys",L$2:L$41,"&lt;"&amp;L8)+1,"")</f>
        <v>2</v>
      </c>
      <c r="N8" s="1">
        <f>Table3[[#This Row],[SWIM]]+Table3[[#This Row],[RUN]]</f>
        <v>1.1886574074074074E-2</v>
      </c>
      <c r="O8" s="21" t="str">
        <f>IF(N9&lt;MASTER!$V$10,"CR"," ")</f>
        <v xml:space="preserve"> </v>
      </c>
    </row>
    <row r="9" spans="1:15">
      <c r="A9">
        <f>IF(G9="16-17 m. vaikinai",COUNTIFS(Table3[Age Group],"16-17 m. vaikinai",N$2:N$41,"&lt;"&amp;N9)+1,"")</f>
        <v>3</v>
      </c>
      <c r="B9">
        <v>24</v>
      </c>
      <c r="C9" t="s">
        <v>102</v>
      </c>
      <c r="D9" t="s">
        <v>19</v>
      </c>
      <c r="E9">
        <v>2007</v>
      </c>
      <c r="F9" t="s">
        <v>20</v>
      </c>
      <c r="G9" t="s">
        <v>96</v>
      </c>
      <c r="H9" t="s">
        <v>88</v>
      </c>
      <c r="I9" t="s">
        <v>103</v>
      </c>
      <c r="J9" s="1">
        <f>VLOOKUP(Table3[[#This Row],[Bib]],MAIN[],11,FALSE)</f>
        <v>3.7037037037037034E-3</v>
      </c>
      <c r="K9">
        <f>IF(G9="16-17 m. vaikinai",COUNTIFS(Table3[Age Group],"16-17 m. vaikinai",J$2:J$41,"&lt;"&amp;J9)+1,"")</f>
        <v>4</v>
      </c>
      <c r="L9" s="1">
        <f>VLOOKUP(Table3[[#This Row],[Bib]],MAIN[],13,FALSE)</f>
        <v>7.8240740740740753E-3</v>
      </c>
      <c r="M9">
        <f>IF(G9="16-17 m. vaikinai",COUNTIFS(Table3[Age Group],"16-17 m. vaikinai",L$2:L$41,"&lt;"&amp;L9)+1,"")</f>
        <v>4</v>
      </c>
      <c r="N9" s="1">
        <f>Table3[[#This Row],[SWIM]]+Table3[[#This Row],[RUN]]</f>
        <v>1.1527777777777779E-2</v>
      </c>
      <c r="O9" s="21" t="str">
        <f>IF(N9&lt;MASTER!$V$9,"CR"," ")</f>
        <v xml:space="preserve"> </v>
      </c>
    </row>
    <row r="10" spans="1:15">
      <c r="A10">
        <f>IF(G10="16-17 m. vaikinai",COUNTIFS(Table3[Age Group],"16-17 m. vaikinai",N$2:N$41,"&lt;"&amp;N10)+1,"")</f>
        <v>7</v>
      </c>
      <c r="B10">
        <v>70</v>
      </c>
      <c r="C10" t="s">
        <v>104</v>
      </c>
      <c r="D10" t="s">
        <v>19</v>
      </c>
      <c r="E10">
        <v>2007</v>
      </c>
      <c r="F10" t="s">
        <v>20</v>
      </c>
      <c r="G10" t="s">
        <v>96</v>
      </c>
      <c r="H10" t="s">
        <v>88</v>
      </c>
      <c r="I10" t="s">
        <v>25</v>
      </c>
      <c r="J10" s="1">
        <f>VLOOKUP(Table3[[#This Row],[Bib]],MAIN[],11,FALSE)</f>
        <v>3.530092592592592E-3</v>
      </c>
      <c r="K10">
        <f>IF(G10="16-17 m. vaikinai",COUNTIFS(Table3[Age Group],"16-17 m. vaikinai",J$2:J$41,"&lt;"&amp;J10)+1,"")</f>
        <v>2</v>
      </c>
      <c r="L10" s="1">
        <f>VLOOKUP(Table3[[#This Row],[Bib]],MAIN[],13,FALSE)</f>
        <v>8.726851851851852E-3</v>
      </c>
      <c r="M10">
        <f>IF(G10="16-17 m. vaikinai",COUNTIFS(Table3[Age Group],"16-17 m. vaikinai",L$2:L$41,"&lt;"&amp;L10)+1,"")</f>
        <v>7</v>
      </c>
      <c r="N10" s="1">
        <f>Table3[[#This Row],[SWIM]]+Table3[[#This Row],[RUN]]</f>
        <v>1.2256944444444444E-2</v>
      </c>
      <c r="O10" s="21" t="str">
        <f>IF(N10&lt;MASTER!$V$9,"CR"," ")</f>
        <v xml:space="preserve"> </v>
      </c>
    </row>
    <row r="11" spans="1:15">
      <c r="A11">
        <f>IF(G11="20-34 m. moterys",COUNTIFS(Table3[Age Group],"20-34 m. moterys",N$2:N$41,"&lt;"&amp;N11)+1,"")</f>
        <v>3</v>
      </c>
      <c r="B11">
        <v>43</v>
      </c>
      <c r="C11" t="s">
        <v>105</v>
      </c>
      <c r="D11" t="s">
        <v>19</v>
      </c>
      <c r="E11">
        <v>1996</v>
      </c>
      <c r="F11" t="s">
        <v>30</v>
      </c>
      <c r="G11" t="s">
        <v>100</v>
      </c>
      <c r="H11" t="s">
        <v>88</v>
      </c>
      <c r="I11" t="s">
        <v>106</v>
      </c>
      <c r="J11" s="1">
        <f>VLOOKUP(Table3[[#This Row],[Bib]],MAIN[],11,FALSE)</f>
        <v>3.5416666666666665E-3</v>
      </c>
      <c r="K11">
        <f>IF(G11="20-34 m. moterys",COUNTIFS(Table3[Age Group],"20-34 m. moterys",J$2:J$41,"&lt;"&amp;J11)+1,"")</f>
        <v>1</v>
      </c>
      <c r="L11" s="1">
        <f>VLOOKUP(Table3[[#This Row],[Bib]],MAIN[],13,FALSE)</f>
        <v>8.4143518518518517E-3</v>
      </c>
      <c r="M11">
        <f>IF(G11="20-34 m. moterys",COUNTIFS(Table3[Age Group],"20-34 m. moterys",L$2:L$41,"&lt;"&amp;L11)+1,"")</f>
        <v>3</v>
      </c>
      <c r="N11" s="1">
        <f>Table3[[#This Row],[SWIM]]+Table3[[#This Row],[RUN]]</f>
        <v>1.1956018518518519E-2</v>
      </c>
      <c r="O11" s="21" t="str">
        <f>IF(N12&lt;MASTER!$V$10,"CR"," ")</f>
        <v xml:space="preserve"> </v>
      </c>
    </row>
    <row r="12" spans="1:15">
      <c r="A12">
        <f>IF(G12="18-19 m. vaikinai",COUNTIFS(Table3[Age Group],"18-19 m. vaikinai",N$2:N$41,"&lt;"&amp;N12)+1,"")</f>
        <v>2</v>
      </c>
      <c r="B12">
        <v>96</v>
      </c>
      <c r="C12" t="s">
        <v>107</v>
      </c>
      <c r="D12" t="s">
        <v>19</v>
      </c>
      <c r="E12">
        <v>2004</v>
      </c>
      <c r="F12" t="s">
        <v>20</v>
      </c>
      <c r="G12" t="s">
        <v>94</v>
      </c>
      <c r="H12" t="s">
        <v>88</v>
      </c>
      <c r="I12" t="s">
        <v>70</v>
      </c>
      <c r="J12" s="1">
        <f>VLOOKUP(Table3[[#This Row],[Bib]],MAIN[],11,FALSE)</f>
        <v>3.2638888888888891E-3</v>
      </c>
      <c r="K12">
        <f>IF(G12="18-19 m. vaikinai",COUNTIFS(Table3[Age Group],"18-19 m. vaikinai",J$2:J$41,"&lt;"&amp;J12)+1,"")</f>
        <v>2</v>
      </c>
      <c r="L12" s="1">
        <f>VLOOKUP(Table3[[#This Row],[Bib]],MAIN[],13,FALSE)</f>
        <v>7.8240740740740753E-3</v>
      </c>
      <c r="M12">
        <f>IF(G12="18-19 m. vaikinai",COUNTIFS(Table3[Age Group],"18-19 m. vaikinai",L$2:L$41,"&lt;"&amp;L12)+1,"")</f>
        <v>3</v>
      </c>
      <c r="N12" s="1">
        <f>Table3[[#This Row],[SWIM]]+Table3[[#This Row],[RUN]]</f>
        <v>1.1087962962962964E-2</v>
      </c>
      <c r="O12" s="21" t="str">
        <f>IF(N12&lt;MASTER!$V$9,"CR"," ")</f>
        <v xml:space="preserve"> </v>
      </c>
    </row>
    <row r="13" spans="1:15">
      <c r="A13">
        <f>IF(G13="35-49 m. vyrai",COUNTIFS(Table3[Age Group],"35-49 m. vyrai",N$2:N$41,"&lt;"&amp;N13)+1,"")</f>
        <v>5</v>
      </c>
      <c r="B13">
        <v>18</v>
      </c>
      <c r="C13" t="s">
        <v>108</v>
      </c>
      <c r="D13" t="s">
        <v>19</v>
      </c>
      <c r="E13">
        <v>1982</v>
      </c>
      <c r="F13" t="s">
        <v>20</v>
      </c>
      <c r="G13" t="s">
        <v>87</v>
      </c>
      <c r="H13" t="s">
        <v>88</v>
      </c>
      <c r="I13" t="s">
        <v>70</v>
      </c>
      <c r="J13" s="1">
        <f>VLOOKUP(Table3[[#This Row],[Bib]],MAIN[],11,FALSE)</f>
        <v>3.8888888888888883E-3</v>
      </c>
      <c r="K13">
        <f>IF(G13="35-49 m. vyrai",COUNTIFS(Table3[Age Group],"35-49 m. vyrai",J$2:J$41,"&lt;"&amp;J13)+1,"")</f>
        <v>1</v>
      </c>
      <c r="L13" s="1">
        <f>VLOOKUP(Table3[[#This Row],[Bib]],MAIN[],13,FALSE)</f>
        <v>8.564814814814815E-3</v>
      </c>
      <c r="M13">
        <f>IF(G13="35-49 m. vyrai",COUNTIFS(Table3[Age Group],"35-49 m. vyrai",L$2:L$41,"&lt;"&amp;L13)+1,"")</f>
        <v>5</v>
      </c>
      <c r="N13" s="1">
        <f>Table3[[#This Row],[SWIM]]+Table3[[#This Row],[RUN]]</f>
        <v>1.2453703703703703E-2</v>
      </c>
      <c r="O13" s="21" t="str">
        <f>IF(N13&lt;MASTER!$V$9,"CR"," ")</f>
        <v xml:space="preserve"> </v>
      </c>
    </row>
    <row r="14" spans="1:15">
      <c r="A14">
        <f>IF(G14="35-49 m. vyrai",COUNTIFS(Table3[Age Group],"35-49 m. vyrai",N$2:N$41,"&lt;"&amp;N14)+1,"")</f>
        <v>6</v>
      </c>
      <c r="B14">
        <v>37</v>
      </c>
      <c r="C14" t="s">
        <v>109</v>
      </c>
      <c r="D14" t="s">
        <v>19</v>
      </c>
      <c r="E14">
        <v>1984</v>
      </c>
      <c r="F14" t="s">
        <v>20</v>
      </c>
      <c r="G14" t="s">
        <v>87</v>
      </c>
      <c r="H14" t="s">
        <v>88</v>
      </c>
      <c r="I14" t="s">
        <v>70</v>
      </c>
      <c r="J14" s="1">
        <f>VLOOKUP(Table3[[#This Row],[Bib]],MAIN[],11,FALSE)</f>
        <v>4.0277777777777777E-3</v>
      </c>
      <c r="K14">
        <f>IF(G14="35-49 m. vyrai",COUNTIFS(Table3[Age Group],"35-49 m. vyrai",J$2:J$41,"&lt;"&amp;J14)+1,"")</f>
        <v>3</v>
      </c>
      <c r="L14" s="1">
        <f>VLOOKUP(Table3[[#This Row],[Bib]],MAIN[],13,FALSE)</f>
        <v>8.7152777777777784E-3</v>
      </c>
      <c r="M14">
        <f>IF(G14="35-49 m. vyrai",COUNTIFS(Table3[Age Group],"35-49 m. vyrai",L$2:L$41,"&lt;"&amp;L14)+1,"")</f>
        <v>6</v>
      </c>
      <c r="N14" s="1">
        <f>Table3[[#This Row],[SWIM]]+Table3[[#This Row],[RUN]]</f>
        <v>1.2743055555555556E-2</v>
      </c>
      <c r="O14" s="21" t="str">
        <f>IF(N14&lt;MASTER!$V$9,"CR"," ")</f>
        <v xml:space="preserve"> </v>
      </c>
    </row>
    <row r="15" spans="1:15">
      <c r="A15">
        <f>IF(G15="35-49 m. vyrai",COUNTIFS(Table3[Age Group],"35-49 m. vyrai",N$2:N$41,"&lt;"&amp;N15)+1,"")</f>
        <v>7</v>
      </c>
      <c r="B15">
        <v>17</v>
      </c>
      <c r="C15" t="s">
        <v>110</v>
      </c>
      <c r="D15" t="s">
        <v>19</v>
      </c>
      <c r="E15">
        <v>1977</v>
      </c>
      <c r="F15" t="s">
        <v>20</v>
      </c>
      <c r="G15" t="s">
        <v>87</v>
      </c>
      <c r="H15" t="s">
        <v>88</v>
      </c>
      <c r="I15" t="s">
        <v>70</v>
      </c>
      <c r="J15" s="1">
        <f>VLOOKUP(Table3[[#This Row],[Bib]],MAIN[],11,FALSE)</f>
        <v>4.3518518518518515E-3</v>
      </c>
      <c r="K15">
        <f>IF(G15="35-49 m. vyrai",COUNTIFS(Table3[Age Group],"35-49 m. vyrai",J$2:J$41,"&lt;"&amp;J15)+1,"")</f>
        <v>5</v>
      </c>
      <c r="L15" s="1">
        <f>VLOOKUP(Table3[[#This Row],[Bib]],MAIN[],13,FALSE)</f>
        <v>8.7962962962962968E-3</v>
      </c>
      <c r="M15">
        <f>IF(G15="35-49 m. vyrai",COUNTIFS(Table3[Age Group],"35-49 m. vyrai",L$2:L$41,"&lt;"&amp;L15)+1,"")</f>
        <v>7</v>
      </c>
      <c r="N15" s="1">
        <f>Table3[[#This Row],[SWIM]]+Table3[[#This Row],[RUN]]</f>
        <v>1.3148148148148148E-2</v>
      </c>
      <c r="O15" s="21" t="str">
        <f>IF(N15&lt;MASTER!$V$9,"CR"," ")</f>
        <v xml:space="preserve"> </v>
      </c>
    </row>
    <row r="16" spans="1:15">
      <c r="A16">
        <f>IF(G16="20-34 m. moterys",COUNTIFS(Table3[Age Group],"20-34 m. moterys",N$2:N$41,"&lt;"&amp;N16)+1,"")</f>
        <v>4</v>
      </c>
      <c r="B16">
        <v>8</v>
      </c>
      <c r="C16" t="s">
        <v>111</v>
      </c>
      <c r="D16" t="s">
        <v>19</v>
      </c>
      <c r="E16">
        <v>1990</v>
      </c>
      <c r="F16" t="s">
        <v>30</v>
      </c>
      <c r="G16" t="s">
        <v>100</v>
      </c>
      <c r="H16" t="s">
        <v>88</v>
      </c>
      <c r="I16" t="s">
        <v>112</v>
      </c>
      <c r="J16" s="1">
        <f>VLOOKUP(Table3[[#This Row],[Bib]],MAIN[],11,FALSE)</f>
        <v>5.347222222222222E-3</v>
      </c>
      <c r="K16">
        <f>IF(G16="20-34 m. moterys",COUNTIFS(Table3[Age Group],"20-34 m. moterys",J$2:J$41,"&lt;"&amp;J16)+1,"")</f>
        <v>4</v>
      </c>
      <c r="L16" s="1">
        <f>VLOOKUP(Table3[[#This Row],[Bib]],MAIN[],13,FALSE)</f>
        <v>8.773148148148148E-3</v>
      </c>
      <c r="M16">
        <f>IF(G16="20-34 m. moterys",COUNTIFS(Table3[Age Group],"20-34 m. moterys",L$2:L$41,"&lt;"&amp;L16)+1,"")</f>
        <v>4</v>
      </c>
      <c r="N16" s="1">
        <f>Table3[[#This Row],[SWIM]]+Table3[[#This Row],[RUN]]</f>
        <v>1.412037037037037E-2</v>
      </c>
      <c r="O16" s="21" t="str">
        <f>IF(N17&lt;MASTER!$V$10,"CR"," ")</f>
        <v xml:space="preserve"> </v>
      </c>
    </row>
    <row r="17" spans="1:15">
      <c r="A17">
        <f>IF(G17="50 m. ir vyresni vyrai",COUNTIFS(Table3[Age Group],"50 m. ir vyresni vyrai",N$2:N$41,"&lt;"&amp;N17)+1,"")</f>
        <v>2</v>
      </c>
      <c r="B17">
        <v>76</v>
      </c>
      <c r="C17" t="s">
        <v>113</v>
      </c>
      <c r="D17" t="s">
        <v>19</v>
      </c>
      <c r="E17">
        <v>1964</v>
      </c>
      <c r="F17" t="s">
        <v>20</v>
      </c>
      <c r="G17" t="s">
        <v>114</v>
      </c>
      <c r="H17" t="s">
        <v>88</v>
      </c>
      <c r="I17" t="s">
        <v>115</v>
      </c>
      <c r="J17" s="1">
        <f>VLOOKUP(Table3[[#This Row],[Bib]],MAIN[],11,FALSE)</f>
        <v>4.8263888888888887E-3</v>
      </c>
      <c r="K17">
        <f>IF(G17="50 m. ir vyresni vyrai",COUNTIFS(Table3[Age Group],"50 m. ir vyresni vyrai",J$2:J$41,"&lt;"&amp;J17)+1,"")</f>
        <v>2</v>
      </c>
      <c r="L17" s="1">
        <f>VLOOKUP(Table3[[#This Row],[Bib]],MAIN[],13,FALSE)</f>
        <v>8.6689814814814806E-3</v>
      </c>
      <c r="M17">
        <f>IF(G17="50 m. ir vyresni vyrai",COUNTIFS(Table3[Age Group],"50 m. ir vyresni vyrai",L$2:L$41,"&lt;"&amp;L17)+1,"")</f>
        <v>2</v>
      </c>
      <c r="N17" s="1">
        <f>Table3[[#This Row],[SWIM]]+Table3[[#This Row],[RUN]]</f>
        <v>1.3495370370370369E-2</v>
      </c>
      <c r="O17" s="21" t="str">
        <f>IF(N17&lt;MASTER!$V$9,"CR"," ")</f>
        <v xml:space="preserve"> </v>
      </c>
    </row>
    <row r="18" spans="1:15">
      <c r="A18">
        <f>IF(G18="35-49 m. vyrai",COUNTIFS(Table3[Age Group],"35-49 m. vyrai",N$2:N$41,"&lt;"&amp;N18)+1,"")</f>
        <v>1</v>
      </c>
      <c r="B18">
        <v>77</v>
      </c>
      <c r="C18" t="s">
        <v>116</v>
      </c>
      <c r="D18" t="s">
        <v>19</v>
      </c>
      <c r="E18">
        <v>1983</v>
      </c>
      <c r="F18" t="s">
        <v>20</v>
      </c>
      <c r="G18" t="s">
        <v>87</v>
      </c>
      <c r="H18" t="s">
        <v>88</v>
      </c>
      <c r="I18" t="s">
        <v>117</v>
      </c>
      <c r="J18" s="1">
        <f>VLOOKUP(Table3[[#This Row],[Bib]],MAIN[],11,FALSE)</f>
        <v>4.4328703703703709E-3</v>
      </c>
      <c r="K18">
        <f>IF(G18="35-49 m. vyrai",COUNTIFS(Table3[Age Group],"35-49 m. vyrai",J$2:J$41,"&lt;"&amp;J18)+1,"")</f>
        <v>6</v>
      </c>
      <c r="L18" s="1">
        <f>VLOOKUP(Table3[[#This Row],[Bib]],MAIN[],13,FALSE)</f>
        <v>7.4768518518518526E-3</v>
      </c>
      <c r="M18">
        <f>IF(G18="35-49 m. vyrai",COUNTIFS(Table3[Age Group],"35-49 m. vyrai",L$2:L$41,"&lt;"&amp;L18)+1,"")</f>
        <v>1</v>
      </c>
      <c r="N18" s="1">
        <f>Table3[[#This Row],[SWIM]]+Table3[[#This Row],[RUN]]</f>
        <v>1.1909722222222224E-2</v>
      </c>
      <c r="O18" s="21" t="str">
        <f>IF(N18&lt;MASTER!$V$9,"CR"," ")</f>
        <v xml:space="preserve"> </v>
      </c>
    </row>
    <row r="19" spans="1:15">
      <c r="A19">
        <f>IF(G19="35-49 m. vyrai",COUNTIFS(Table3[Age Group],"35-49 m. vyrai",N$2:N$41,"&lt;"&amp;N19)+1,"")</f>
        <v>3</v>
      </c>
      <c r="B19">
        <v>45</v>
      </c>
      <c r="C19" t="s">
        <v>118</v>
      </c>
      <c r="D19" t="s">
        <v>19</v>
      </c>
      <c r="E19">
        <v>1976</v>
      </c>
      <c r="F19" t="s">
        <v>20</v>
      </c>
      <c r="G19" t="s">
        <v>87</v>
      </c>
      <c r="H19" t="s">
        <v>88</v>
      </c>
      <c r="I19" t="s">
        <v>117</v>
      </c>
      <c r="J19" s="1">
        <f>VLOOKUP(Table3[[#This Row],[Bib]],MAIN[],11,FALSE)</f>
        <v>3.9583333333333337E-3</v>
      </c>
      <c r="K19">
        <f>IF(G19="35-49 m. vyrai",COUNTIFS(Table3[Age Group],"35-49 m. vyrai",J$2:J$41,"&lt;"&amp;J19)+1,"")</f>
        <v>2</v>
      </c>
      <c r="L19" s="1">
        <f>VLOOKUP(Table3[[#This Row],[Bib]],MAIN[],13,FALSE)</f>
        <v>8.3680555555555557E-3</v>
      </c>
      <c r="M19">
        <f>IF(G19="35-49 m. vyrai",COUNTIFS(Table3[Age Group],"35-49 m. vyrai",L$2:L$41,"&lt;"&amp;L19)+1,"")</f>
        <v>4</v>
      </c>
      <c r="N19" s="1">
        <f>Table3[[#This Row],[SWIM]]+Table3[[#This Row],[RUN]]</f>
        <v>1.232638888888889E-2</v>
      </c>
      <c r="O19" s="21" t="str">
        <f>IF(N19&lt;MASTER!$V$9,"CR"," ")</f>
        <v xml:space="preserve"> </v>
      </c>
    </row>
    <row r="20" spans="1:15">
      <c r="A20">
        <f>IF(G20="20-34 m. moterys",COUNTIFS(Table3[Age Group],"20-34 m. moterys",N$2:N$41,"&lt;"&amp;N20)+1,"")</f>
        <v>5</v>
      </c>
      <c r="B20">
        <v>48</v>
      </c>
      <c r="C20" t="s">
        <v>119</v>
      </c>
      <c r="D20" t="s">
        <v>19</v>
      </c>
      <c r="E20">
        <v>1989</v>
      </c>
      <c r="F20" t="s">
        <v>30</v>
      </c>
      <c r="G20" t="s">
        <v>100</v>
      </c>
      <c r="H20" t="s">
        <v>88</v>
      </c>
      <c r="I20" t="s">
        <v>117</v>
      </c>
      <c r="J20" s="1">
        <f>VLOOKUP(Table3[[#This Row],[Bib]],MAIN[],11,FALSE)</f>
        <v>6.5162037037037037E-3</v>
      </c>
      <c r="K20">
        <f>IF(G20="20-34 m. moterys",COUNTIFS(Table3[Age Group],"20-34 m. moterys",J$2:J$41,"&lt;"&amp;J20)+1,"")</f>
        <v>5</v>
      </c>
      <c r="L20" s="1">
        <f>VLOOKUP(Table3[[#This Row],[Bib]],MAIN[],13,FALSE)</f>
        <v>9.4097222222222238E-3</v>
      </c>
      <c r="M20">
        <f>IF(G20="20-34 m. moterys",COUNTIFS(Table3[Age Group],"20-34 m. moterys",L$2:L$41,"&lt;"&amp;L20)+1,"")</f>
        <v>5</v>
      </c>
      <c r="N20" s="1">
        <f>Table3[[#This Row],[SWIM]]+Table3[[#This Row],[RUN]]</f>
        <v>1.5925925925925927E-2</v>
      </c>
      <c r="O20" s="21" t="e">
        <f>IF(#REF!&lt;MASTER!$V$10,"CR"," ")</f>
        <v>#REF!</v>
      </c>
    </row>
    <row r="21" spans="1:15">
      <c r="A21">
        <f>IF(G21="35-49 m. vyrai",COUNTIFS(Table3[Age Group],"35-49 m. vyrai",N$2:N$41,"&lt;"&amp;N21)+1,"")</f>
        <v>4</v>
      </c>
      <c r="B21">
        <v>44</v>
      </c>
      <c r="C21" t="s">
        <v>120</v>
      </c>
      <c r="D21" t="s">
        <v>19</v>
      </c>
      <c r="E21">
        <v>1986</v>
      </c>
      <c r="F21" t="s">
        <v>20</v>
      </c>
      <c r="G21" t="s">
        <v>87</v>
      </c>
      <c r="H21" t="s">
        <v>88</v>
      </c>
      <c r="I21" t="s">
        <v>121</v>
      </c>
      <c r="J21" s="1">
        <f>VLOOKUP(Table3[[#This Row],[Bib]],MAIN[],11,FALSE)</f>
        <v>4.8379629629629632E-3</v>
      </c>
      <c r="K21">
        <f>IF(G21="35-49 m. vyrai",COUNTIFS(Table3[Age Group],"35-49 m. vyrai",J$2:J$41,"&lt;"&amp;J21)+1,"")</f>
        <v>8</v>
      </c>
      <c r="L21" s="1">
        <f>VLOOKUP(Table3[[#This Row],[Bib]],MAIN[],13,FALSE)</f>
        <v>7.5925925925925926E-3</v>
      </c>
      <c r="M21">
        <f>IF(G21="35-49 m. vyrai",COUNTIFS(Table3[Age Group],"35-49 m. vyrai",L$2:L$41,"&lt;"&amp;L21)+1,"")</f>
        <v>3</v>
      </c>
      <c r="N21" s="1">
        <f>Table3[[#This Row],[SWIM]]+Table3[[#This Row],[RUN]]</f>
        <v>1.2430555555555556E-2</v>
      </c>
      <c r="O21" s="21" t="str">
        <f>IF(N21&lt;MASTER!$V$9,"CR"," ")</f>
        <v xml:space="preserve"> </v>
      </c>
    </row>
    <row r="22" spans="1:15">
      <c r="A22">
        <f>IF(G22="35-49 m. vyrai",COUNTIFS(Table3[Age Group],"35-49 m. vyrai",N$2:N$41,"&lt;"&amp;N22)+1,"")</f>
        <v>2</v>
      </c>
      <c r="B22">
        <v>15</v>
      </c>
      <c r="C22" t="s">
        <v>122</v>
      </c>
      <c r="D22" t="s">
        <v>19</v>
      </c>
      <c r="E22">
        <v>1988</v>
      </c>
      <c r="F22" t="s">
        <v>20</v>
      </c>
      <c r="G22" t="s">
        <v>87</v>
      </c>
      <c r="H22" t="s">
        <v>88</v>
      </c>
      <c r="I22" t="s">
        <v>34</v>
      </c>
      <c r="J22" s="1">
        <f>VLOOKUP(Table3[[#This Row],[Bib]],MAIN[],11,FALSE)</f>
        <v>4.5949074074074078E-3</v>
      </c>
      <c r="K22">
        <f>IF(G22="35-49 m. vyrai",COUNTIFS(Table3[Age Group],"35-49 m. vyrai",J$2:J$41,"&lt;"&amp;J22)+1,"")</f>
        <v>7</v>
      </c>
      <c r="L22" s="1">
        <f>VLOOKUP(Table3[[#This Row],[Bib]],MAIN[],13,FALSE)</f>
        <v>7.5810185185185182E-3</v>
      </c>
      <c r="M22">
        <f>IF(G22="35-49 m. vyrai",COUNTIFS(Table3[Age Group],"35-49 m. vyrai",L$2:L$41,"&lt;"&amp;L22)+1,"")</f>
        <v>2</v>
      </c>
      <c r="N22" s="1">
        <f>Table3[[#This Row],[SWIM]]+Table3[[#This Row],[RUN]]</f>
        <v>1.2175925925925927E-2</v>
      </c>
      <c r="O22" s="21" t="str">
        <f>IF(N22&lt;MASTER!$V$9,"CR"," ")</f>
        <v xml:space="preserve"> </v>
      </c>
    </row>
    <row r="23" spans="1:15">
      <c r="A23">
        <f>IF(G23="35-49 m. vyrai",COUNTIFS(Table3[Age Group],"35-49 m. vyrai",N$2:N$41,"&lt;"&amp;N23)+1,"")</f>
        <v>8</v>
      </c>
      <c r="B23">
        <v>38</v>
      </c>
      <c r="C23" t="s">
        <v>123</v>
      </c>
      <c r="D23" t="s">
        <v>19</v>
      </c>
      <c r="E23">
        <v>1979</v>
      </c>
      <c r="F23" t="s">
        <v>20</v>
      </c>
      <c r="G23" t="s">
        <v>87</v>
      </c>
      <c r="H23" t="s">
        <v>88</v>
      </c>
      <c r="I23" t="s">
        <v>124</v>
      </c>
      <c r="J23" s="1">
        <f>VLOOKUP(Table3[[#This Row],[Bib]],MAIN[],11,FALSE)</f>
        <v>5.8912037037037032E-3</v>
      </c>
      <c r="K23">
        <f>IF(G23="35-49 m. vyrai",COUNTIFS(Table3[Age Group],"35-49 m. vyrai",J$2:J$41,"&lt;"&amp;J23)+1,"")</f>
        <v>9</v>
      </c>
      <c r="L23" s="1">
        <f>VLOOKUP(Table3[[#This Row],[Bib]],MAIN[],13,FALSE)</f>
        <v>8.9351851851851866E-3</v>
      </c>
      <c r="M23">
        <f>IF(G23="35-49 m. vyrai",COUNTIFS(Table3[Age Group],"35-49 m. vyrai",L$2:L$41,"&lt;"&amp;L23)+1,"")</f>
        <v>8</v>
      </c>
      <c r="N23" s="1">
        <f>Table3[[#This Row],[SWIM]]+Table3[[#This Row],[RUN]]</f>
        <v>1.4826388888888889E-2</v>
      </c>
      <c r="O23" s="21" t="str">
        <f>IF(N23&lt;MASTER!$V$9,"CR"," ")</f>
        <v xml:space="preserve"> </v>
      </c>
    </row>
    <row r="24" spans="1:15">
      <c r="A24">
        <f>IF(G24="16-17 m. vaikinai",COUNTIFS(Table3[Age Group],"16-17 m. vaikinai",N$2:N$41,"&lt;"&amp;N24)+1,"")</f>
        <v>4</v>
      </c>
      <c r="B24">
        <v>51</v>
      </c>
      <c r="C24" t="s">
        <v>125</v>
      </c>
      <c r="D24" t="s">
        <v>19</v>
      </c>
      <c r="E24">
        <v>2006</v>
      </c>
      <c r="F24" t="s">
        <v>20</v>
      </c>
      <c r="G24" t="s">
        <v>96</v>
      </c>
      <c r="H24" t="s">
        <v>88</v>
      </c>
      <c r="I24" t="s">
        <v>47</v>
      </c>
      <c r="J24" s="1">
        <f>VLOOKUP(Table3[[#This Row],[Bib]],MAIN[],11,FALSE)</f>
        <v>3.530092592592592E-3</v>
      </c>
      <c r="K24">
        <f>IF(G24="16-17 m. vaikinai",COUNTIFS(Table3[Age Group],"16-17 m. vaikinai",J$2:J$41,"&lt;"&amp;J24)+1,"")</f>
        <v>2</v>
      </c>
      <c r="L24" s="1">
        <f>VLOOKUP(Table3[[#This Row],[Bib]],MAIN[],13,FALSE)</f>
        <v>8.0092592592592594E-3</v>
      </c>
      <c r="M24">
        <f>IF(G24="16-17 m. vaikinai",COUNTIFS(Table3[Age Group],"16-17 m. vaikinai",L$2:L$41,"&lt;"&amp;L24)+1,"")</f>
        <v>5</v>
      </c>
      <c r="N24" s="1">
        <f>Table3[[#This Row],[SWIM]]+Table3[[#This Row],[RUN]]</f>
        <v>1.1539351851851851E-2</v>
      </c>
      <c r="O24" s="21" t="str">
        <f>IF(N24&lt;MASTER!$V$9,"CR"," ")</f>
        <v xml:space="preserve"> </v>
      </c>
    </row>
    <row r="25" spans="1:15">
      <c r="A25">
        <f>IF(G25="16-17 m. vaikinai",COUNTIFS(Table3[Age Group],"16-17 m. vaikinai",N$2:N$41,"&lt;"&amp;N25)+1,"")</f>
        <v>5</v>
      </c>
      <c r="B25">
        <v>52</v>
      </c>
      <c r="C25" t="s">
        <v>126</v>
      </c>
      <c r="D25" t="s">
        <v>19</v>
      </c>
      <c r="E25">
        <v>2006</v>
      </c>
      <c r="F25" t="s">
        <v>20</v>
      </c>
      <c r="G25" t="s">
        <v>96</v>
      </c>
      <c r="H25" t="s">
        <v>88</v>
      </c>
      <c r="I25" t="s">
        <v>47</v>
      </c>
      <c r="J25" s="1">
        <f>VLOOKUP(Table3[[#This Row],[Bib]],MAIN[],11,FALSE)</f>
        <v>4.1203703703703706E-3</v>
      </c>
      <c r="K25">
        <f>IF(G25="16-17 m. vaikinai",COUNTIFS(Table3[Age Group],"16-17 m. vaikinai",J$2:J$41,"&lt;"&amp;J25)+1,"")</f>
        <v>7</v>
      </c>
      <c r="L25" s="1">
        <f>VLOOKUP(Table3[[#This Row],[Bib]],MAIN[],13,FALSE)</f>
        <v>7.6157407407407415E-3</v>
      </c>
      <c r="M25">
        <f>IF(G25="16-17 m. vaikinai",COUNTIFS(Table3[Age Group],"16-17 m. vaikinai",L$2:L$41,"&lt;"&amp;L25)+1,"")</f>
        <v>3</v>
      </c>
      <c r="N25" s="1">
        <f>Table3[[#This Row],[SWIM]]+Table3[[#This Row],[RUN]]</f>
        <v>1.1736111111111112E-2</v>
      </c>
      <c r="O25" s="21" t="str">
        <f>IF(N25&lt;MASTER!$V$9,"CR"," ")</f>
        <v xml:space="preserve"> </v>
      </c>
    </row>
    <row r="26" spans="1:15">
      <c r="A26">
        <f>IF(G26="18-19 m. vaikinai",COUNTIFS(Table3[Age Group],"18-19 m. vaikinai",N$2:N$41,"&lt;"&amp;N26)+1,"")</f>
        <v>4</v>
      </c>
      <c r="B26">
        <v>53</v>
      </c>
      <c r="C26" t="s">
        <v>127</v>
      </c>
      <c r="D26" t="s">
        <v>19</v>
      </c>
      <c r="E26">
        <v>2005</v>
      </c>
      <c r="F26" t="s">
        <v>20</v>
      </c>
      <c r="G26" t="s">
        <v>94</v>
      </c>
      <c r="H26" t="s">
        <v>88</v>
      </c>
      <c r="I26" t="s">
        <v>47</v>
      </c>
      <c r="J26" s="1">
        <f>VLOOKUP(Table3[[#This Row],[Bib]],MAIN[],11,FALSE)</f>
        <v>4.3749999999999995E-3</v>
      </c>
      <c r="K26">
        <f>IF(G26="18-19 m. vaikinai",COUNTIFS(Table3[Age Group],"18-19 m. vaikinai",J$2:J$41,"&lt;"&amp;J26)+1,"")</f>
        <v>4</v>
      </c>
      <c r="L26" s="1">
        <f>VLOOKUP(Table3[[#This Row],[Bib]],MAIN[],13,FALSE)</f>
        <v>7.9398148148148145E-3</v>
      </c>
      <c r="M26">
        <f>IF(G26="18-19 m. vaikinai",COUNTIFS(Table3[Age Group],"18-19 m. vaikinai",L$2:L$41,"&lt;"&amp;L26)+1,"")</f>
        <v>4</v>
      </c>
      <c r="N26" s="1">
        <f>Table3[[#This Row],[SWIM]]+Table3[[#This Row],[RUN]]</f>
        <v>1.2314814814814813E-2</v>
      </c>
      <c r="O26" s="21" t="str">
        <f>IF(N26&lt;MASTER!$V$9,"CR"," ")</f>
        <v xml:space="preserve"> </v>
      </c>
    </row>
    <row r="27" spans="1:15">
      <c r="A27">
        <f>IF(G27="16-17 m. merginos",COUNTIFS(Table3[Age Group],"16-17 m. merginos",N$2:N$41,"&lt;"&amp;N27)+1,"")</f>
        <v>1</v>
      </c>
      <c r="B27">
        <v>7</v>
      </c>
      <c r="C27" t="s">
        <v>128</v>
      </c>
      <c r="D27" t="s">
        <v>19</v>
      </c>
      <c r="E27">
        <v>2007</v>
      </c>
      <c r="F27" t="s">
        <v>30</v>
      </c>
      <c r="G27" t="s">
        <v>129</v>
      </c>
      <c r="H27" t="s">
        <v>88</v>
      </c>
      <c r="I27" t="s">
        <v>130</v>
      </c>
      <c r="J27" s="1">
        <f>VLOOKUP(Table3[[#This Row],[Bib]],MAIN[],11,FALSE)</f>
        <v>3.4606481481481485E-3</v>
      </c>
      <c r="K27">
        <f>IF(G27="16-17 m. merginos",COUNTIFS(Table3[Age Group],"16-17 m. merginos",J$2:J$41,"&lt;"&amp;J27)+1,"")</f>
        <v>1</v>
      </c>
      <c r="L27" s="1">
        <f>VLOOKUP(Table3[[#This Row],[Bib]],MAIN[],13,FALSE)</f>
        <v>8.4953703703703701E-3</v>
      </c>
      <c r="M27">
        <f>IF(G27="16-17 m. merginos",COUNTIFS(Table3[Age Group],"16-17 m. merginos",L$2:L$41,"&lt;"&amp;L27)+1,"")</f>
        <v>1</v>
      </c>
      <c r="N27" s="1">
        <f>Table3[[#This Row],[SWIM]]+Table3[[#This Row],[RUN]]</f>
        <v>1.1956018518518519E-2</v>
      </c>
      <c r="O27" s="21" t="str">
        <f>IF(N28&lt;MASTER!$V$10,"CR"," ")</f>
        <v>CR</v>
      </c>
    </row>
    <row r="28" spans="1:15">
      <c r="A28">
        <f>IF(G28="20-34 m. vyrai",COUNTIFS(Table3[Age Group],"20-34 m. vyrai",N$2:N$41,"&lt;"&amp;N28)+1,"")</f>
        <v>2</v>
      </c>
      <c r="B28">
        <v>34</v>
      </c>
      <c r="C28" t="s">
        <v>131</v>
      </c>
      <c r="D28" t="s">
        <v>19</v>
      </c>
      <c r="E28">
        <v>2001</v>
      </c>
      <c r="F28" t="s">
        <v>20</v>
      </c>
      <c r="G28" t="s">
        <v>91</v>
      </c>
      <c r="H28" t="s">
        <v>88</v>
      </c>
      <c r="I28" t="s">
        <v>75</v>
      </c>
      <c r="J28" s="1">
        <f>VLOOKUP(Table3[[#This Row],[Bib]],MAIN[],11,FALSE)</f>
        <v>3.2870370370370367E-3</v>
      </c>
      <c r="K28">
        <f>IF(G28="20-34 m. vyrai",COUNTIFS(Table3[Age Group],"20-34 m. vyrai",J$2:J$41,"&lt;"&amp;J28)+1,"")</f>
        <v>3</v>
      </c>
      <c r="L28" s="1">
        <f>VLOOKUP(Table3[[#This Row],[Bib]],MAIN[],13,FALSE)</f>
        <v>6.2962962962962964E-3</v>
      </c>
      <c r="M28">
        <f>IF(G28="20-34 m. vyrai",COUNTIFS(Table3[Age Group],"20-34 m. vyrai",L$2:L$41,"&lt;"&amp;L28)+1,"")</f>
        <v>2</v>
      </c>
      <c r="N28" s="1">
        <f>Table3[[#This Row],[SWIM]]+Table3[[#This Row],[RUN]]</f>
        <v>9.5833333333333326E-3</v>
      </c>
      <c r="O28" s="21" t="str">
        <f>IF(N28&lt;MASTER!$V$9,"CR"," ")</f>
        <v xml:space="preserve"> </v>
      </c>
    </row>
    <row r="29" spans="1:15">
      <c r="A29">
        <f>IF(G29="20-34 m. vyrai",COUNTIFS(Table3[Age Group],"20-34 m. vyrai",N$2:N$41,"&lt;"&amp;N29)+1,"")</f>
        <v>3</v>
      </c>
      <c r="B29">
        <v>46</v>
      </c>
      <c r="C29" t="s">
        <v>132</v>
      </c>
      <c r="D29" t="s">
        <v>19</v>
      </c>
      <c r="E29">
        <v>2003</v>
      </c>
      <c r="F29" t="s">
        <v>20</v>
      </c>
      <c r="G29" t="s">
        <v>91</v>
      </c>
      <c r="H29" t="s">
        <v>88</v>
      </c>
      <c r="I29" t="s">
        <v>75</v>
      </c>
      <c r="J29" s="1">
        <f>VLOOKUP(Table3[[#This Row],[Bib]],MAIN[],11,FALSE)</f>
        <v>3.1249999999999997E-3</v>
      </c>
      <c r="K29">
        <f>IF(G29="20-34 m. vyrai",COUNTIFS(Table3[Age Group],"20-34 m. vyrai",J$2:J$41,"&lt;"&amp;J29)+1,"")</f>
        <v>2</v>
      </c>
      <c r="L29" s="1">
        <f>VLOOKUP(Table3[[#This Row],[Bib]],MAIN[],13,FALSE)</f>
        <v>6.7939814814814816E-3</v>
      </c>
      <c r="M29">
        <f>IF(G29="20-34 m. vyrai",COUNTIFS(Table3[Age Group],"20-34 m. vyrai",L$2:L$41,"&lt;"&amp;L29)+1,"")</f>
        <v>3</v>
      </c>
      <c r="N29" s="1">
        <f>Table3[[#This Row],[SWIM]]+Table3[[#This Row],[RUN]]</f>
        <v>9.9189814814814817E-3</v>
      </c>
      <c r="O29" s="21" t="str">
        <f>IF(N29&lt;MASTER!$V$9,"CR"," ")</f>
        <v xml:space="preserve"> </v>
      </c>
    </row>
    <row r="30" spans="1:15">
      <c r="A30">
        <f>IF(G30="18-19 m. merginos",COUNTIFS(Table3[Age Group],"18-19 m. merginos",N$2:N$41,"&lt;"&amp;N30)+1,"")</f>
        <v>1</v>
      </c>
      <c r="B30">
        <v>20</v>
      </c>
      <c r="C30" t="s">
        <v>133</v>
      </c>
      <c r="D30" t="s">
        <v>19</v>
      </c>
      <c r="E30">
        <v>2004</v>
      </c>
      <c r="F30" t="s">
        <v>30</v>
      </c>
      <c r="G30" t="s">
        <v>98</v>
      </c>
      <c r="H30" t="s">
        <v>88</v>
      </c>
      <c r="I30" t="s">
        <v>134</v>
      </c>
      <c r="J30" s="1">
        <f>VLOOKUP(Table3[[#This Row],[Bib]],MAIN[],11,FALSE)</f>
        <v>3.7615740740740739E-3</v>
      </c>
      <c r="K30">
        <f>IF(G30="18-19 m. merginos",COUNTIFS(Table3[Age Group],"18-19 m. merginos",J$2:J$41,"&lt;"&amp;J30)+1,"")</f>
        <v>3</v>
      </c>
      <c r="L30" s="1">
        <f>VLOOKUP(Table3[[#This Row],[Bib]],MAIN[],13,FALSE)</f>
        <v>7.2800925925925915E-3</v>
      </c>
      <c r="M30">
        <f>IF(G30="18-19 m. merginos",COUNTIFS(Table3[Age Group],"18-19 m. merginos",L$2:L$41,"&lt;"&amp;L30)+1,"")</f>
        <v>1</v>
      </c>
      <c r="N30" s="1">
        <f>Table3[[#This Row],[SWIM]]+Table3[[#This Row],[RUN]]</f>
        <v>1.1041666666666665E-2</v>
      </c>
      <c r="O30" s="21" t="str">
        <f>IF(N31&lt;MASTER!$V$10,"CR"," ")</f>
        <v xml:space="preserve"> </v>
      </c>
    </row>
    <row r="31" spans="1:15">
      <c r="A31">
        <f>IF(G31="18-19 m. vaikinai",COUNTIFS(Table3[Age Group],"18-19 m. vaikinai",N$2:N$41,"&lt;"&amp;N31)+1,"")</f>
        <v>3</v>
      </c>
      <c r="B31">
        <v>78</v>
      </c>
      <c r="C31" t="s">
        <v>135</v>
      </c>
      <c r="D31" t="s">
        <v>19</v>
      </c>
      <c r="E31">
        <v>2004</v>
      </c>
      <c r="F31" t="s">
        <v>20</v>
      </c>
      <c r="G31" t="s">
        <v>94</v>
      </c>
      <c r="H31" t="s">
        <v>88</v>
      </c>
      <c r="I31" t="s">
        <v>63</v>
      </c>
      <c r="J31" s="1">
        <f>VLOOKUP(Table3[[#This Row],[Bib]],MAIN[],11,FALSE)</f>
        <v>3.9004629629629632E-3</v>
      </c>
      <c r="K31">
        <f>IF(G31="18-19 m. vaikinai",COUNTIFS(Table3[Age Group],"18-19 m. vaikinai",J$2:J$41,"&lt;"&amp;J31)+1,"")</f>
        <v>3</v>
      </c>
      <c r="L31" s="1">
        <f>VLOOKUP(Table3[[#This Row],[Bib]],MAIN[],13,FALSE)</f>
        <v>7.7546296296296287E-3</v>
      </c>
      <c r="M31">
        <f>IF(G31="18-19 m. vaikinai",COUNTIFS(Table3[Age Group],"18-19 m. vaikinai",L$2:L$41,"&lt;"&amp;L31)+1,"")</f>
        <v>2</v>
      </c>
      <c r="N31" s="1">
        <f>Table3[[#This Row],[SWIM]]+Table3[[#This Row],[RUN]]</f>
        <v>1.1655092592592592E-2</v>
      </c>
      <c r="O31" s="21" t="str">
        <f>IF(N31&lt;MASTER!$V$9,"CR"," ")</f>
        <v xml:space="preserve"> </v>
      </c>
    </row>
    <row r="32" spans="1:15">
      <c r="A32">
        <f>IF(G32="16-17 m. merginos",COUNTIFS(Table3[Age Group],"16-17 m. merginos",N$2:N$41,"&lt;"&amp;N32)+1,"")</f>
        <v>2</v>
      </c>
      <c r="B32">
        <v>79</v>
      </c>
      <c r="C32" t="s">
        <v>136</v>
      </c>
      <c r="D32" t="s">
        <v>19</v>
      </c>
      <c r="E32">
        <v>2007</v>
      </c>
      <c r="F32" t="s">
        <v>30</v>
      </c>
      <c r="G32" t="s">
        <v>129</v>
      </c>
      <c r="H32" t="s">
        <v>88</v>
      </c>
      <c r="I32" t="s">
        <v>63</v>
      </c>
      <c r="J32" s="1">
        <f>VLOOKUP(Table3[[#This Row],[Bib]],MAIN[],11,FALSE)</f>
        <v>4.6064814814814814E-3</v>
      </c>
      <c r="K32">
        <f>IF(G32="16-17 m. merginos",COUNTIFS(Table3[Age Group],"16-17 m. merginos",J$2:J$41,"&lt;"&amp;J32)+1,"")</f>
        <v>2</v>
      </c>
      <c r="L32" s="1">
        <f>VLOOKUP(Table3[[#This Row],[Bib]],MAIN[],13,FALSE)</f>
        <v>8.9930555555555545E-3</v>
      </c>
      <c r="M32">
        <f>IF(G32="16-17 m. merginos",COUNTIFS(Table3[Age Group],"16-17 m. merginos",L$2:L$41,"&lt;"&amp;L32)+1,"")</f>
        <v>2</v>
      </c>
      <c r="N32" s="1">
        <f>Table3[[#This Row],[SWIM]]+Table3[[#This Row],[RUN]]</f>
        <v>1.3599537037037035E-2</v>
      </c>
      <c r="O32" s="21" t="str">
        <f>IF(N33&lt;MASTER!$V$10,"CR"," ")</f>
        <v xml:space="preserve"> </v>
      </c>
    </row>
    <row r="33" spans="1:15">
      <c r="A33">
        <f>IF(G33="16-17 m. vaikinai",COUNTIFS(Table3[Age Group],"16-17 m. vaikinai",N$2:N$41,"&lt;"&amp;N33)+1,"")</f>
        <v>6</v>
      </c>
      <c r="B33">
        <v>97</v>
      </c>
      <c r="C33" t="s">
        <v>137</v>
      </c>
      <c r="D33" t="s">
        <v>19</v>
      </c>
      <c r="E33">
        <v>2008</v>
      </c>
      <c r="F33" t="s">
        <v>20</v>
      </c>
      <c r="G33" t="s">
        <v>96</v>
      </c>
      <c r="H33" t="s">
        <v>88</v>
      </c>
      <c r="I33" t="s">
        <v>49</v>
      </c>
      <c r="J33" s="1">
        <f>VLOOKUP(Table3[[#This Row],[Bib]],MAIN[],11,FALSE)</f>
        <v>3.7500000000000003E-3</v>
      </c>
      <c r="K33">
        <f>IF(G33="16-17 m. vaikinai",COUNTIFS(Table3[Age Group],"16-17 m. vaikinai",J$2:J$41,"&lt;"&amp;J33)+1,"")</f>
        <v>6</v>
      </c>
      <c r="L33" s="1">
        <f>VLOOKUP(Table3[[#This Row],[Bib]],MAIN[],13,FALSE)</f>
        <v>8.0092592592592594E-3</v>
      </c>
      <c r="M33">
        <f>IF(G33="16-17 m. vaikinai",COUNTIFS(Table3[Age Group],"16-17 m. vaikinai",L$2:L$41,"&lt;"&amp;L33)+1,"")</f>
        <v>5</v>
      </c>
      <c r="N33" s="1">
        <f>Table3[[#This Row],[SWIM]]+Table3[[#This Row],[RUN]]</f>
        <v>1.1759259259259259E-2</v>
      </c>
      <c r="O33" s="21" t="str">
        <f>IF(N33&lt;MASTER!$V$9,"CR"," ")</f>
        <v xml:space="preserve"> </v>
      </c>
    </row>
    <row r="34" spans="1:15">
      <c r="A34" t="str">
        <f>IF(G34="35-49 m. moterys",COUNTIFS(Table3[Age Group],"35-49 m. moterys",N$2:N$37,"&lt;"&amp;N34)+1,"")</f>
        <v/>
      </c>
      <c r="B34">
        <v>106</v>
      </c>
      <c r="C34" t="s">
        <v>138</v>
      </c>
      <c r="D34" t="s">
        <v>19</v>
      </c>
      <c r="E34">
        <v>1972</v>
      </c>
      <c r="F34" t="s">
        <v>20</v>
      </c>
      <c r="G34" t="s">
        <v>114</v>
      </c>
      <c r="H34" t="s">
        <v>88</v>
      </c>
      <c r="I34" t="s">
        <v>139</v>
      </c>
      <c r="J34" s="1">
        <f>VLOOKUP(Table3[[#This Row],[Bib]],MAIN[],11,FALSE)</f>
        <v>5.185185185185185E-3</v>
      </c>
      <c r="K34" t="str">
        <f>IF(G32="50 m. ir vyresni vyrai",COUNTIFS(Table3[Age Group],"50 m. ir vyresni vyrai",J$2:J$41,"&lt;"&amp;J32)+1,"")</f>
        <v/>
      </c>
      <c r="L34" s="1">
        <f>VLOOKUP(Table3[[#This Row],[Bib]],MAIN[],13,FALSE)</f>
        <v>8.8773148148148153E-3</v>
      </c>
      <c r="M34" t="str">
        <f>IF(G34="16-17 m. merginos",COUNTIFS(Table3[Age Group],"16-17 m. merginos",L$2:L$41,"&gt;"&amp;L34)+1,"")</f>
        <v/>
      </c>
      <c r="N34" s="1">
        <f>Table3[[#This Row],[SWIM]]+Table3[[#This Row],[RUN]]</f>
        <v>1.40625E-2</v>
      </c>
    </row>
    <row r="35" spans="1:15">
      <c r="A35">
        <f>IF(G35="20-34 m. vyrai",COUNTIFS(Table3[Age Group],"20-34 m. vyrai",N$2:N$41,"&lt;"&amp;N35)+1,"")</f>
        <v>1</v>
      </c>
      <c r="B35">
        <v>41</v>
      </c>
      <c r="C35" t="s">
        <v>140</v>
      </c>
      <c r="D35" t="s">
        <v>90</v>
      </c>
      <c r="E35">
        <v>2003</v>
      </c>
      <c r="F35" t="s">
        <v>20</v>
      </c>
      <c r="G35" t="s">
        <v>91</v>
      </c>
      <c r="H35" t="s">
        <v>88</v>
      </c>
      <c r="I35" t="s">
        <v>141</v>
      </c>
      <c r="J35" s="1">
        <f>VLOOKUP(Table3[[#This Row],[Bib]],MAIN[],11,FALSE)</f>
        <v>2.9282407407407412E-3</v>
      </c>
      <c r="K35">
        <f>IF(G35="20-34 m. vyrai",COUNTIFS(Table3[Age Group],"20-34 m. vyrai",J$2:J$41,"&lt;"&amp;J35)+1,"")</f>
        <v>1</v>
      </c>
      <c r="L35" s="1">
        <f>VLOOKUP(Table3[[#This Row],[Bib]],MAIN[],13,FALSE)</f>
        <v>6.2847222222222228E-3</v>
      </c>
      <c r="M35">
        <f>IF(G35="20-34 m. vyrai",COUNTIFS(Table3[Age Group],"20-34 m. vyrai",L$2:L$41,"&lt;"&amp;L35)+1,"")</f>
        <v>1</v>
      </c>
      <c r="N35" s="1">
        <f>Table3[[#This Row],[SWIM]]+Table3[[#This Row],[RUN]]</f>
        <v>9.2129629629629645E-3</v>
      </c>
      <c r="O35" s="21" t="str">
        <f>IF(N35&lt;MASTER!$V$9,"CR"," ")</f>
        <v xml:space="preserve"> </v>
      </c>
    </row>
    <row r="36" spans="1:15">
      <c r="A36">
        <f>IF(G36="50 m. ir vyresni vyrai",COUNTIFS(Table3[Age Group],"50 m. ir vyresni vyrai",N$2:N$41,"&lt;"&amp;N36)+1,"")</f>
        <v>1</v>
      </c>
      <c r="B36">
        <v>40</v>
      </c>
      <c r="C36" t="s">
        <v>142</v>
      </c>
      <c r="D36" t="s">
        <v>90</v>
      </c>
      <c r="E36">
        <v>1970</v>
      </c>
      <c r="F36" t="s">
        <v>20</v>
      </c>
      <c r="G36" t="s">
        <v>114</v>
      </c>
      <c r="H36" t="s">
        <v>88</v>
      </c>
      <c r="I36" t="s">
        <v>141</v>
      </c>
      <c r="J36" s="1">
        <f>VLOOKUP(Table3[[#This Row],[Bib]],MAIN[],11,FALSE)</f>
        <v>3.6921296296296298E-3</v>
      </c>
      <c r="K36">
        <f>IF(G36="50 m. ir vyresni vyrai",COUNTIFS(Table3[Age Group],"50 m. ir vyresni vyrai",J$2:J$41,"&lt;"&amp;J36)+1,"")</f>
        <v>1</v>
      </c>
      <c r="L36" s="1">
        <f>VLOOKUP(Table3[[#This Row],[Bib]],MAIN[],13,FALSE)</f>
        <v>7.5810185185185182E-3</v>
      </c>
      <c r="M36">
        <f>IF(G36="50 m. ir vyresni vyrai",COUNTIFS(Table3[Age Group],"50 m. ir vyresni vyrai",L$2:L$41,"&lt;"&amp;L36)+1,"")</f>
        <v>1</v>
      </c>
      <c r="N36" s="1">
        <f>Table3[[#This Row],[SWIM]]+Table3[[#This Row],[RUN]]</f>
        <v>1.1273148148148148E-2</v>
      </c>
      <c r="O36" s="21" t="str">
        <f>IF(N36&lt;MASTER!$V$9,"CR"," ")</f>
        <v xml:space="preserve"> </v>
      </c>
    </row>
    <row r="37" spans="1:15">
      <c r="A37">
        <f>IF(G37="18-19 m. merginos",COUNTIFS(Table3[Age Group],"18-19 m. merginos",N$2:N$41,"&lt;"&amp;N37)+1,"")</f>
        <v>3</v>
      </c>
      <c r="B37">
        <v>42</v>
      </c>
      <c r="C37" t="s">
        <v>143</v>
      </c>
      <c r="D37" t="s">
        <v>90</v>
      </c>
      <c r="E37">
        <v>2004</v>
      </c>
      <c r="F37" t="s">
        <v>30</v>
      </c>
      <c r="G37" t="s">
        <v>98</v>
      </c>
      <c r="H37" t="s">
        <v>88</v>
      </c>
      <c r="I37" t="s">
        <v>141</v>
      </c>
      <c r="J37" s="1">
        <f>VLOOKUP(Table3[[#This Row],[Bib]],MAIN[],11,FALSE)</f>
        <v>3.3680555555555551E-3</v>
      </c>
      <c r="K37">
        <f>IF(G37="18-19 m. merginos",COUNTIFS(Table3[Age Group],"18-19 m. merginos",J$2:J$41,"&lt;"&amp;J37)+1,"")</f>
        <v>1</v>
      </c>
      <c r="L37" s="1">
        <f>VLOOKUP(Table3[[#This Row],[Bib]],MAIN[],13,FALSE)</f>
        <v>8.7152777777777784E-3</v>
      </c>
      <c r="M37">
        <f>IF(G37="18-19 m. merginos",COUNTIFS(Table3[Age Group],"18-19 m. merginos",L$2:L$41,"&lt;"&amp;L37)+1,"")</f>
        <v>3</v>
      </c>
      <c r="N37" s="1">
        <f>Table3[[#This Row],[SWIM]]+Table3[[#This Row],[RUN]]</f>
        <v>1.2083333333333333E-2</v>
      </c>
      <c r="O37" s="21" t="str">
        <f>IF(N38&lt;MASTER!$V$10,"CR"," ")</f>
        <v xml:space="preserve"> </v>
      </c>
    </row>
    <row r="38" spans="1:15">
      <c r="A38">
        <f>IF(G38="16-17 m. vaikinai",COUNTIFS(Table3[Age Group],"16-17 m. vaikinai",N$2:N$41,"&lt;"&amp;N38)+1,"")</f>
        <v>2</v>
      </c>
      <c r="B38">
        <v>25</v>
      </c>
      <c r="C38" t="s">
        <v>144</v>
      </c>
      <c r="D38" t="s">
        <v>90</v>
      </c>
      <c r="E38">
        <v>2006</v>
      </c>
      <c r="F38" t="s">
        <v>20</v>
      </c>
      <c r="G38" t="s">
        <v>96</v>
      </c>
      <c r="H38" t="s">
        <v>88</v>
      </c>
      <c r="I38" t="s">
        <v>145</v>
      </c>
      <c r="J38" s="1">
        <f>VLOOKUP(Table3[[#This Row],[Bib]],MAIN[],11,FALSE)</f>
        <v>3.7384259259259263E-3</v>
      </c>
      <c r="K38">
        <f>IF(G38="16-17 m. vaikinai",COUNTIFS(Table3[Age Group],"16-17 m. vaikinai",J$2:J$41,"&lt;"&amp;J38)+1,"")</f>
        <v>5</v>
      </c>
      <c r="L38" s="1">
        <f>VLOOKUP(Table3[[#This Row],[Bib]],MAIN[],13,FALSE)</f>
        <v>7.3958333333333341E-3</v>
      </c>
      <c r="M38">
        <f>IF(G38="16-17 m. vaikinai",COUNTIFS(Table3[Age Group],"16-17 m. vaikinai",L$2:L$41,"&lt;"&amp;L38)+1,"")</f>
        <v>1</v>
      </c>
      <c r="N38" s="1">
        <f>Table3[[#This Row],[SWIM]]+Table3[[#This Row],[RUN]]</f>
        <v>1.113425925925926E-2</v>
      </c>
      <c r="O38" s="21" t="str">
        <f>IF(N38&lt;MASTER!$V$9,"CR"," ")</f>
        <v xml:space="preserve"> </v>
      </c>
    </row>
    <row r="39" spans="1:15">
      <c r="A39">
        <f>IF(G39="35-49 m. moterys",COUNTIFS(Table3[Age Group],"35-49 m. moterys",N$2:N$41,"&lt;"&amp;N39)+1,"")</f>
        <v>1</v>
      </c>
      <c r="B39">
        <v>49</v>
      </c>
      <c r="C39" t="s">
        <v>146</v>
      </c>
      <c r="D39" t="s">
        <v>19</v>
      </c>
      <c r="E39">
        <v>1983</v>
      </c>
      <c r="F39" t="s">
        <v>30</v>
      </c>
      <c r="G39" t="s">
        <v>147</v>
      </c>
      <c r="H39" t="s">
        <v>88</v>
      </c>
      <c r="I39" t="s">
        <v>27</v>
      </c>
      <c r="J39" s="1">
        <f>VLOOKUP(Table3[[#This Row],[Bib]],MAIN[],11,FALSE)</f>
        <v>4.4675925925925933E-3</v>
      </c>
      <c r="K39">
        <f>IF(G39="35-49 m. moterys",COUNTIFS(Table3[Age Group],"35-49 m. moterys",J$2:J$41,"&lt;"&amp;J39)+1,"")</f>
        <v>1</v>
      </c>
      <c r="L39" s="1">
        <f>VLOOKUP(Table3[[#This Row],[Bib]],MAIN[],13,FALSE)</f>
        <v>9.4560185185185181E-3</v>
      </c>
      <c r="M39">
        <f>IF(G39="35-49 m. moterys",COUNTIFS(Table3[Age Group],"35-49 m. moterys",L$2:L$41,"&lt;"&amp;L39)+1,"")</f>
        <v>1</v>
      </c>
      <c r="N39" s="1">
        <f>Table3[[#This Row],[SWIM]]+Table3[[#This Row],[RUN]]</f>
        <v>1.3923611111111112E-2</v>
      </c>
      <c r="O39" s="21" t="str">
        <f>IF(N40&lt;MASTER!$V$10,"CR"," ")</f>
        <v xml:space="preserve"> </v>
      </c>
    </row>
    <row r="40" spans="1:15">
      <c r="A40">
        <f>IF(G40="20-34 m. vyrai",COUNTIFS(Table3[Age Group],"20-34 m. vyrai",N$2:N$41,"&lt;"&amp;N40)+1,"")</f>
        <v>5</v>
      </c>
      <c r="B40">
        <v>3</v>
      </c>
      <c r="C40" t="s">
        <v>148</v>
      </c>
      <c r="D40" t="s">
        <v>19</v>
      </c>
      <c r="E40">
        <v>1990</v>
      </c>
      <c r="F40" t="s">
        <v>20</v>
      </c>
      <c r="G40" t="s">
        <v>91</v>
      </c>
      <c r="H40" t="s">
        <v>88</v>
      </c>
      <c r="I40" t="s">
        <v>149</v>
      </c>
      <c r="J40" s="1">
        <f>VLOOKUP(Table3[[#This Row],[Bib]],MAIN[],11,FALSE)</f>
        <v>3.8888888888888883E-3</v>
      </c>
      <c r="K40">
        <f>IF(G40="20-34 m. vyrai",COUNTIFS(Table3[Age Group],"20-34 m. vyrai",J$2:J$41,"&lt;"&amp;J40)+1,"")</f>
        <v>5</v>
      </c>
      <c r="L40" s="1">
        <f>VLOOKUP(Table3[[#This Row],[Bib]],MAIN[],13,FALSE)</f>
        <v>7.1412037037037043E-3</v>
      </c>
      <c r="M40">
        <f>IF(G40="20-34 m. vyrai",COUNTIFS(Table3[Age Group],"20-34 m. vyrai",L$2:L$41,"&lt;"&amp;L40)+1,"")</f>
        <v>5</v>
      </c>
      <c r="N40" s="1">
        <f>Table3[[#This Row],[SWIM]]+Table3[[#This Row],[RUN]]</f>
        <v>1.1030092592592593E-2</v>
      </c>
      <c r="O40" s="21" t="str">
        <f>IF(N40&lt;MASTER!$V$9,"CR"," ")</f>
        <v xml:space="preserve"> </v>
      </c>
    </row>
    <row r="41" spans="1:15">
      <c r="A41">
        <f>IF(G41="16-17 m. merginos",COUNTIFS(Table3[Age Group],"16-17 m. merginos",N$2:N$41,"&lt;"&amp;N41)+1,"")</f>
        <v>3</v>
      </c>
      <c r="B41">
        <v>80</v>
      </c>
      <c r="C41" t="s">
        <v>83</v>
      </c>
      <c r="D41" t="s">
        <v>19</v>
      </c>
      <c r="E41">
        <v>2008</v>
      </c>
      <c r="F41" t="s">
        <v>30</v>
      </c>
      <c r="G41" t="s">
        <v>129</v>
      </c>
      <c r="H41" t="s">
        <v>88</v>
      </c>
      <c r="J41" s="1">
        <f>VLOOKUP(Table3[[#This Row],[Bib]],MAIN[],11,FALSE)</f>
        <v>4.6643518518518518E-3</v>
      </c>
      <c r="K41">
        <f>IF(G41="16-17 m. merginos",COUNTIFS(Table3[Age Group],"16-17 m. merginos",J$2:J$41,"&lt;"&amp;J41)+1,"")</f>
        <v>3</v>
      </c>
      <c r="L41" s="1">
        <f>VLOOKUP(Table3[[#This Row],[Bib]],MAIN[],13,FALSE)</f>
        <v>9.1550925925925931E-3</v>
      </c>
      <c r="M41">
        <f>IF(G41="16-17 m. merginos",COUNTIFS(Table3[Age Group],"16-17 m. merginos",L$2:L$41,"&lt;"&amp;L41)+1,"")</f>
        <v>3</v>
      </c>
      <c r="N41" s="1">
        <f>Table3[[#This Row],[SWIM]]+Table3[[#This Row],[RUN]]</f>
        <v>1.3819444444444445E-2</v>
      </c>
      <c r="O41" s="21" t="str">
        <f>IF(N42&lt;MASTER!$V$10,"CR"," ")</f>
        <v>CR</v>
      </c>
    </row>
  </sheetData>
  <conditionalFormatting sqref="K2:K41">
    <cfRule type="cellIs" dxfId="52" priority="60" operator="equal">
      <formula>3</formula>
    </cfRule>
    <cfRule type="cellIs" dxfId="51" priority="61" operator="equal">
      <formula>2</formula>
    </cfRule>
    <cfRule type="cellIs" dxfId="50" priority="62" operator="equal">
      <formula>1</formula>
    </cfRule>
  </conditionalFormatting>
  <conditionalFormatting sqref="M2:M41">
    <cfRule type="cellIs" dxfId="49" priority="63" operator="equal">
      <formula>3</formula>
    </cfRule>
    <cfRule type="cellIs" dxfId="48" priority="64" operator="equal">
      <formula>2</formula>
    </cfRule>
    <cfRule type="cellIs" dxfId="47" priority="65" operator="equal">
      <formula>1</formula>
    </cfRule>
  </conditionalFormatting>
  <conditionalFormatting sqref="A2:A41">
    <cfRule type="cellIs" dxfId="46" priority="66" operator="equal">
      <formula>3</formula>
    </cfRule>
    <cfRule type="cellIs" dxfId="45" priority="67" operator="equal">
      <formula>2</formula>
    </cfRule>
    <cfRule type="cellIs" dxfId="44" priority="68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5BAB-FBD2-45AA-966F-FFF28A4AF1A2}">
  <dimension ref="A1:Q41"/>
  <sheetViews>
    <sheetView tabSelected="1" topLeftCell="F25" workbookViewId="0">
      <selection activeCell="O2" sqref="O2:O41"/>
    </sheetView>
  </sheetViews>
  <sheetFormatPr defaultRowHeight="15"/>
  <cols>
    <col min="1" max="1" width="9.140625" style="49"/>
    <col min="2" max="2" width="9.140625" style="67"/>
    <col min="4" max="4" width="21.85546875" bestFit="1" customWidth="1"/>
    <col min="8" max="8" width="19.42578125" bestFit="1" customWidth="1"/>
    <col min="10" max="10" width="42.85546875" bestFit="1" customWidth="1"/>
    <col min="11" max="14" width="9.140625" customWidth="1"/>
    <col min="16" max="16" width="19.140625" style="67" bestFit="1" customWidth="1"/>
    <col min="17" max="17" width="16.85546875" style="67" customWidth="1"/>
  </cols>
  <sheetData>
    <row r="1" spans="1:17" ht="41.25">
      <c r="A1" s="33" t="s">
        <v>42</v>
      </c>
      <c r="B1" s="34" t="s">
        <v>150</v>
      </c>
      <c r="C1" s="54" t="s">
        <v>1</v>
      </c>
      <c r="D1" s="54" t="s">
        <v>2</v>
      </c>
      <c r="E1" s="54" t="s">
        <v>3</v>
      </c>
      <c r="F1" s="54" t="s">
        <v>4</v>
      </c>
      <c r="G1" s="54" t="s">
        <v>5</v>
      </c>
      <c r="H1" s="54" t="s">
        <v>6</v>
      </c>
      <c r="I1" s="54" t="s">
        <v>7</v>
      </c>
      <c r="J1" s="54" t="s">
        <v>8</v>
      </c>
      <c r="K1" s="54" t="s">
        <v>10</v>
      </c>
      <c r="L1" s="54" t="s">
        <v>11</v>
      </c>
      <c r="M1" s="54" t="s">
        <v>13</v>
      </c>
      <c r="N1" s="54" t="s">
        <v>14</v>
      </c>
      <c r="O1" s="54" t="s">
        <v>15</v>
      </c>
      <c r="P1" s="48" t="s">
        <v>151</v>
      </c>
      <c r="Q1" s="48" t="s">
        <v>152</v>
      </c>
    </row>
    <row r="2" spans="1:17">
      <c r="A2" s="57">
        <v>1</v>
      </c>
      <c r="B2" s="69">
        <v>1</v>
      </c>
      <c r="C2" s="41">
        <v>41</v>
      </c>
      <c r="D2" s="41" t="s">
        <v>140</v>
      </c>
      <c r="E2" s="41" t="s">
        <v>90</v>
      </c>
      <c r="F2" s="41">
        <v>2003</v>
      </c>
      <c r="G2" s="41" t="s">
        <v>20</v>
      </c>
      <c r="H2" s="41" t="s">
        <v>91</v>
      </c>
      <c r="I2" s="41" t="s">
        <v>88</v>
      </c>
      <c r="J2" s="41" t="s">
        <v>141</v>
      </c>
      <c r="K2" s="42">
        <v>2.9282407407407412E-3</v>
      </c>
      <c r="L2" s="41">
        <v>1</v>
      </c>
      <c r="M2" s="42">
        <v>6.2847222222222228E-3</v>
      </c>
      <c r="N2" s="41">
        <v>1</v>
      </c>
      <c r="O2" s="42">
        <v>9.2129629629629645E-3</v>
      </c>
      <c r="P2" s="67">
        <f>IF(B2=1,12,(IF(B2=2,10,(IF(B2=3,8,(IF(B2=4,6,(IF(B2=5,4,(IF(B2=6,3,(IF(B2=7,2,(IF(B2=8,1,0)))))))))))))))</f>
        <v>12</v>
      </c>
      <c r="Q2" s="67" t="str">
        <f>IF( E2="LT",  (IF(A2=1,12,(IF(A2=2,10,(IF(A2=3,8,(IF(A2=4,6,(IF(A2=5,4,(IF(A2=6,3,(IF(A2=7,2,(IF(A2=8,1,0)))))))))))))))), "-")</f>
        <v>-</v>
      </c>
    </row>
    <row r="3" spans="1:17">
      <c r="A3" s="57">
        <v>2</v>
      </c>
      <c r="B3" s="70">
        <v>2</v>
      </c>
      <c r="C3" s="37">
        <v>34</v>
      </c>
      <c r="D3" s="37" t="s">
        <v>131</v>
      </c>
      <c r="E3" s="37" t="s">
        <v>19</v>
      </c>
      <c r="F3" s="37">
        <v>2001</v>
      </c>
      <c r="G3" s="37" t="s">
        <v>20</v>
      </c>
      <c r="H3" s="37" t="s">
        <v>91</v>
      </c>
      <c r="I3" s="37" t="s">
        <v>88</v>
      </c>
      <c r="J3" s="37" t="s">
        <v>75</v>
      </c>
      <c r="K3" s="38">
        <v>3.2870370370370367E-3</v>
      </c>
      <c r="L3" s="37">
        <v>3</v>
      </c>
      <c r="M3" s="38">
        <v>6.2962962962962964E-3</v>
      </c>
      <c r="N3" s="37">
        <v>2</v>
      </c>
      <c r="O3" s="38">
        <v>9.5833333333333326E-3</v>
      </c>
      <c r="P3" s="68">
        <f>IF(B3=1,12,(IF(B3=2,10,(IF(B3=3,8,(IF(B3=4,6,(IF(B3=5,4,(IF(B3=6,3,(IF(B3=7,2,(IF(B3=8,1,0)))))))))))))))</f>
        <v>10</v>
      </c>
      <c r="Q3" s="68">
        <f>IF( E3="LT",  (IF(A3=1,12,(IF(A3=2,10,(IF(A3=3,8,(IF(A3=4,6,(IF(A3=5,4,(IF(A3=6,3,(IF(A3=7,2,(IF(A3=8,1,0)))))))))))))))), "-")</f>
        <v>10</v>
      </c>
    </row>
    <row r="4" spans="1:17">
      <c r="A4" s="58">
        <v>3</v>
      </c>
      <c r="B4" s="69">
        <v>3</v>
      </c>
      <c r="C4" s="41">
        <v>46</v>
      </c>
      <c r="D4" s="41" t="s">
        <v>132</v>
      </c>
      <c r="E4" s="41" t="s">
        <v>19</v>
      </c>
      <c r="F4" s="41">
        <v>2003</v>
      </c>
      <c r="G4" s="41" t="s">
        <v>20</v>
      </c>
      <c r="H4" s="41" t="s">
        <v>91</v>
      </c>
      <c r="I4" s="41" t="s">
        <v>88</v>
      </c>
      <c r="J4" s="41" t="s">
        <v>75</v>
      </c>
      <c r="K4" s="42">
        <v>3.1249999999999997E-3</v>
      </c>
      <c r="L4" s="41">
        <v>2</v>
      </c>
      <c r="M4" s="42">
        <v>6.7939814814814816E-3</v>
      </c>
      <c r="N4" s="41">
        <v>3</v>
      </c>
      <c r="O4" s="42">
        <v>9.9189814814814817E-3</v>
      </c>
      <c r="P4" s="67">
        <f>IF(B4=1,12,(IF(B4=2,10,(IF(B4=3,8,(IF(B4=4,6,(IF(B4=5,4,(IF(B4=6,3,(IF(B4=7,2,(IF(B4=8,1,0)))))))))))))))</f>
        <v>8</v>
      </c>
      <c r="Q4" s="67">
        <f>IF( E4="LT",  (IF(A4=1,12,(IF(A4=2,10,(IF(A4=3,8,(IF(A4=4,6,(IF(A4=5,4,(IF(A4=6,3,(IF(A4=7,2,(IF(A4=8,1,0)))))))))))))))), "-")</f>
        <v>8</v>
      </c>
    </row>
    <row r="5" spans="1:17">
      <c r="A5" s="58">
        <v>1</v>
      </c>
      <c r="B5" s="70">
        <v>4</v>
      </c>
      <c r="C5" s="37">
        <v>31</v>
      </c>
      <c r="D5" s="37" t="s">
        <v>93</v>
      </c>
      <c r="E5" s="37" t="s">
        <v>19</v>
      </c>
      <c r="F5" s="37">
        <v>2005</v>
      </c>
      <c r="G5" s="37" t="s">
        <v>20</v>
      </c>
      <c r="H5" s="37" t="s">
        <v>94</v>
      </c>
      <c r="I5" s="37" t="s">
        <v>88</v>
      </c>
      <c r="J5" s="37" t="s">
        <v>23</v>
      </c>
      <c r="K5" s="38">
        <v>3.1249999999999997E-3</v>
      </c>
      <c r="L5" s="37">
        <v>1</v>
      </c>
      <c r="M5" s="38">
        <v>6.9328703703703696E-3</v>
      </c>
      <c r="N5" s="37">
        <v>1</v>
      </c>
      <c r="O5" s="38">
        <v>1.005787037037037E-2</v>
      </c>
      <c r="P5" s="68">
        <f>IF(B5=1,12,(IF(B5=2,10,(IF(B5=3,8,(IF(B5=4,6,(IF(B5=5,4,(IF(B5=6,3,(IF(B5=7,2,(IF(B5=8,1,0)))))))))))))))</f>
        <v>6</v>
      </c>
      <c r="Q5" s="68">
        <f>IF( E5="LT",  (IF(A5=1,12,(IF(A5=2,10,(IF(A5=3,8,(IF(A5=4,6,(IF(A5=5,4,(IF(A5=6,3,(IF(A5=7,2,(IF(A5=8,1,0)))))))))))))))), "-")</f>
        <v>12</v>
      </c>
    </row>
    <row r="6" spans="1:17">
      <c r="A6" s="58">
        <v>4</v>
      </c>
      <c r="B6" s="69">
        <v>5</v>
      </c>
      <c r="C6" s="41">
        <v>35</v>
      </c>
      <c r="D6" s="41" t="s">
        <v>89</v>
      </c>
      <c r="E6" s="41" t="s">
        <v>90</v>
      </c>
      <c r="F6" s="41">
        <v>2003</v>
      </c>
      <c r="G6" s="41" t="s">
        <v>20</v>
      </c>
      <c r="H6" s="41" t="s">
        <v>91</v>
      </c>
      <c r="I6" s="41" t="s">
        <v>88</v>
      </c>
      <c r="J6" s="41" t="s">
        <v>92</v>
      </c>
      <c r="K6" s="42">
        <v>3.2870370370370367E-3</v>
      </c>
      <c r="L6" s="41">
        <v>3</v>
      </c>
      <c r="M6" s="42">
        <v>6.9212962962962969E-3</v>
      </c>
      <c r="N6" s="41">
        <v>4</v>
      </c>
      <c r="O6" s="42">
        <v>1.0208333333333333E-2</v>
      </c>
      <c r="P6" s="67">
        <f>IF(B6=1,12,(IF(B6=2,10,(IF(B6=3,8,(IF(B6=4,6,(IF(B6=5,4,(IF(B6=6,3,(IF(B6=7,2,(IF(B6=8,1,0)))))))))))))))</f>
        <v>4</v>
      </c>
      <c r="Q6" s="67" t="str">
        <f>IF( E6="LT",  (IF(A6=1,12,(IF(A6=2,10,(IF(A6=3,8,(IF(A6=4,6,(IF(A6=5,4,(IF(A6=6,3,(IF(A6=7,2,(IF(A6=8,1,0)))))))))))))))), "-")</f>
        <v>-</v>
      </c>
    </row>
    <row r="7" spans="1:17">
      <c r="A7" s="58">
        <v>1</v>
      </c>
      <c r="B7" s="70">
        <v>6</v>
      </c>
      <c r="C7" s="37">
        <v>30</v>
      </c>
      <c r="D7" s="37" t="s">
        <v>95</v>
      </c>
      <c r="E7" s="37" t="s">
        <v>19</v>
      </c>
      <c r="F7" s="37">
        <v>2006</v>
      </c>
      <c r="G7" s="37" t="s">
        <v>20</v>
      </c>
      <c r="H7" s="37" t="s">
        <v>96</v>
      </c>
      <c r="I7" s="37" t="s">
        <v>88</v>
      </c>
      <c r="J7" s="37" t="s">
        <v>23</v>
      </c>
      <c r="K7" s="38">
        <v>3.425925925925926E-3</v>
      </c>
      <c r="L7" s="37">
        <v>1</v>
      </c>
      <c r="M7" s="38">
        <v>7.5115740740740742E-3</v>
      </c>
      <c r="N7" s="37">
        <v>2</v>
      </c>
      <c r="O7" s="38">
        <v>1.0937499999999999E-2</v>
      </c>
      <c r="P7" s="68">
        <f>IF(B7=1,12,(IF(B7=2,10,(IF(B7=3,8,(IF(B7=4,6,(IF(B7=5,4,(IF(B7=6,3,(IF(B7=7,2,(IF(B7=8,1,0)))))))))))))))</f>
        <v>3</v>
      </c>
      <c r="Q7" s="68">
        <f>IF( E7="LT",  (IF(A7=1,12,(IF(A7=2,10,(IF(A7=3,8,(IF(A7=4,6,(IF(A7=5,4,(IF(A7=6,3,(IF(A7=7,2,(IF(A7=8,1,0)))))))))))))))), "-")</f>
        <v>12</v>
      </c>
    </row>
    <row r="8" spans="1:17">
      <c r="A8" s="58">
        <v>5</v>
      </c>
      <c r="B8" s="69">
        <v>7</v>
      </c>
      <c r="C8" s="41">
        <v>3</v>
      </c>
      <c r="D8" s="41" t="s">
        <v>148</v>
      </c>
      <c r="E8" s="41" t="s">
        <v>19</v>
      </c>
      <c r="F8" s="41">
        <v>1990</v>
      </c>
      <c r="G8" s="41" t="s">
        <v>20</v>
      </c>
      <c r="H8" s="41" t="s">
        <v>91</v>
      </c>
      <c r="I8" s="41" t="s">
        <v>88</v>
      </c>
      <c r="J8" s="41" t="s">
        <v>149</v>
      </c>
      <c r="K8" s="42">
        <v>3.8888888888888883E-3</v>
      </c>
      <c r="L8" s="41">
        <v>5</v>
      </c>
      <c r="M8" s="42">
        <v>7.1412037037037043E-3</v>
      </c>
      <c r="N8" s="41">
        <v>5</v>
      </c>
      <c r="O8" s="42">
        <v>1.1030092592592593E-2</v>
      </c>
      <c r="P8" s="67">
        <f>IF(B8=1,12,(IF(B8=2,10,(IF(B8=3,8,(IF(B8=4,6,(IF(B8=5,4,(IF(B8=6,3,(IF(B8=7,2,(IF(B8=8,1,0)))))))))))))))</f>
        <v>2</v>
      </c>
      <c r="Q8" s="67">
        <f>IF( E8="LT",  (IF(A8=1,12,(IF(A8=2,10,(IF(A8=3,8,(IF(A8=4,6,(IF(A8=5,4,(IF(A8=6,3,(IF(A8=7,2,(IF(A8=8,1,0)))))))))))))))), "-")</f>
        <v>4</v>
      </c>
    </row>
    <row r="9" spans="1:17">
      <c r="A9" s="57">
        <v>1</v>
      </c>
      <c r="B9" s="70">
        <v>8</v>
      </c>
      <c r="C9" s="37">
        <v>20</v>
      </c>
      <c r="D9" s="37" t="s">
        <v>133</v>
      </c>
      <c r="E9" s="37" t="s">
        <v>19</v>
      </c>
      <c r="F9" s="37">
        <v>2004</v>
      </c>
      <c r="G9" s="37" t="s">
        <v>30</v>
      </c>
      <c r="H9" s="37" t="s">
        <v>98</v>
      </c>
      <c r="I9" s="37" t="s">
        <v>88</v>
      </c>
      <c r="J9" s="37" t="s">
        <v>134</v>
      </c>
      <c r="K9" s="38">
        <v>3.7615740740740739E-3</v>
      </c>
      <c r="L9" s="37">
        <v>3</v>
      </c>
      <c r="M9" s="38">
        <v>7.2800925925925915E-3</v>
      </c>
      <c r="N9" s="37">
        <v>1</v>
      </c>
      <c r="O9" s="38">
        <v>1.1041666666666665E-2</v>
      </c>
      <c r="P9" s="68">
        <f>IF(B9=1,12,(IF(B9=2,10,(IF(B9=3,8,(IF(B9=4,6,(IF(B9=5,4,(IF(B9=6,3,(IF(B9=7,2,(IF(B9=8,1,0)))))))))))))))</f>
        <v>1</v>
      </c>
      <c r="Q9" s="68">
        <f>IF( E9="LT",  (IF(A9=1,12,(IF(A9=2,10,(IF(A9=3,8,(IF(A9=4,6,(IF(A9=5,4,(IF(A9=6,3,(IF(A9=7,2,(IF(A9=8,1,0)))))))))))))))), "-")</f>
        <v>12</v>
      </c>
    </row>
    <row r="10" spans="1:17">
      <c r="A10" s="58">
        <v>2</v>
      </c>
      <c r="B10" s="69">
        <v>9</v>
      </c>
      <c r="C10" s="41">
        <v>96</v>
      </c>
      <c r="D10" s="41" t="s">
        <v>107</v>
      </c>
      <c r="E10" s="41" t="s">
        <v>19</v>
      </c>
      <c r="F10" s="41">
        <v>2004</v>
      </c>
      <c r="G10" s="41" t="s">
        <v>20</v>
      </c>
      <c r="H10" s="41" t="s">
        <v>94</v>
      </c>
      <c r="I10" s="41" t="s">
        <v>88</v>
      </c>
      <c r="J10" s="41" t="s">
        <v>70</v>
      </c>
      <c r="K10" s="42">
        <v>3.2638888888888891E-3</v>
      </c>
      <c r="L10" s="41">
        <v>2</v>
      </c>
      <c r="M10" s="42">
        <v>7.8240740740740753E-3</v>
      </c>
      <c r="N10" s="41">
        <v>3</v>
      </c>
      <c r="O10" s="42">
        <v>1.1087962962962964E-2</v>
      </c>
      <c r="P10" s="49">
        <f>IF(B10=1,12,(IF(B10=2,10,(IF(B10=3,8,(IF(B10=4,6,(IF(B10=5,4,(IF(B10=6,3,(IF(B10=7,2,(IF(B10=8,1,0)))))))))))))))</f>
        <v>0</v>
      </c>
      <c r="Q10" s="67">
        <f>IF( E10="LT",  (IF(A10=1,12,(IF(A10=2,10,(IF(A10=3,8,(IF(A10=4,6,(IF(A10=5,4,(IF(A10=6,3,(IF(A10=7,2,(IF(A10=8,1,0)))))))))))))))), "-")</f>
        <v>10</v>
      </c>
    </row>
    <row r="11" spans="1:17">
      <c r="A11" s="58">
        <v>2</v>
      </c>
      <c r="B11" s="70">
        <v>10</v>
      </c>
      <c r="C11" s="37">
        <v>25</v>
      </c>
      <c r="D11" s="37" t="s">
        <v>144</v>
      </c>
      <c r="E11" s="37" t="s">
        <v>90</v>
      </c>
      <c r="F11" s="37">
        <v>2006</v>
      </c>
      <c r="G11" s="37" t="s">
        <v>20</v>
      </c>
      <c r="H11" s="37" t="s">
        <v>96</v>
      </c>
      <c r="I11" s="37" t="s">
        <v>88</v>
      </c>
      <c r="J11" s="37" t="s">
        <v>145</v>
      </c>
      <c r="K11" s="38">
        <v>3.7384259259259263E-3</v>
      </c>
      <c r="L11" s="37">
        <v>5</v>
      </c>
      <c r="M11" s="38">
        <v>7.3958333333333341E-3</v>
      </c>
      <c r="N11" s="37">
        <v>1</v>
      </c>
      <c r="O11" s="38">
        <v>1.113425925925926E-2</v>
      </c>
      <c r="P11" s="53">
        <f>IF(B11=1,12,(IF(B11=2,10,(IF(B11=3,8,(IF(B11=4,6,(IF(B11=5,4,(IF(B11=6,3,(IF(B11=7,2,(IF(B11=8,1,0)))))))))))))))</f>
        <v>0</v>
      </c>
      <c r="Q11" s="68" t="str">
        <f>IF( E11="LT",  (IF(A11=1,12,(IF(A11=2,10,(IF(A11=3,8,(IF(A11=4,6,(IF(A11=5,4,(IF(A11=6,3,(IF(A11=7,2,(IF(A11=8,1,0)))))))))))))))), "-")</f>
        <v>-</v>
      </c>
    </row>
    <row r="12" spans="1:17">
      <c r="A12" s="58">
        <v>1</v>
      </c>
      <c r="B12" s="69">
        <v>11</v>
      </c>
      <c r="C12" s="41">
        <v>40</v>
      </c>
      <c r="D12" s="41" t="s">
        <v>142</v>
      </c>
      <c r="E12" s="41" t="s">
        <v>90</v>
      </c>
      <c r="F12" s="41">
        <v>1970</v>
      </c>
      <c r="G12" s="41" t="s">
        <v>20</v>
      </c>
      <c r="H12" s="41" t="s">
        <v>114</v>
      </c>
      <c r="I12" s="41" t="s">
        <v>88</v>
      </c>
      <c r="J12" s="41" t="s">
        <v>141</v>
      </c>
      <c r="K12" s="42">
        <v>3.6921296296296298E-3</v>
      </c>
      <c r="L12" s="41">
        <v>1</v>
      </c>
      <c r="M12" s="42">
        <v>7.5810185185185182E-3</v>
      </c>
      <c r="N12" s="41">
        <v>1</v>
      </c>
      <c r="O12" s="42">
        <v>1.1273148148148148E-2</v>
      </c>
      <c r="P12" s="49">
        <f>IF(B12=1,12,(IF(B12=2,10,(IF(B12=3,8,(IF(B12=4,6,(IF(B12=5,4,(IF(B12=6,3,(IF(B12=7,2,(IF(B12=8,1,0)))))))))))))))</f>
        <v>0</v>
      </c>
      <c r="Q12" s="67" t="str">
        <f>IF( E12="LT",  (IF(A12=1,12,(IF(A12=2,10,(IF(A12=3,8,(IF(A12=4,6,(IF(A12=5,4,(IF(A12=6,3,(IF(A12=7,2,(IF(A12=8,1,0)))))))))))))))), "-")</f>
        <v>-</v>
      </c>
    </row>
    <row r="13" spans="1:17">
      <c r="A13" s="57">
        <v>2</v>
      </c>
      <c r="B13" s="70">
        <v>12</v>
      </c>
      <c r="C13" s="37">
        <v>33</v>
      </c>
      <c r="D13" s="37" t="s">
        <v>97</v>
      </c>
      <c r="E13" s="37" t="s">
        <v>19</v>
      </c>
      <c r="F13" s="37">
        <v>2004</v>
      </c>
      <c r="G13" s="37" t="s">
        <v>30</v>
      </c>
      <c r="H13" s="37" t="s">
        <v>98</v>
      </c>
      <c r="I13" s="37" t="s">
        <v>88</v>
      </c>
      <c r="J13" s="37" t="s">
        <v>23</v>
      </c>
      <c r="K13" s="38">
        <v>3.483796296296296E-3</v>
      </c>
      <c r="L13" s="37">
        <v>2</v>
      </c>
      <c r="M13" s="38">
        <v>7.8935185185185185E-3</v>
      </c>
      <c r="N13" s="37">
        <v>2</v>
      </c>
      <c r="O13" s="38">
        <v>1.1377314814814814E-2</v>
      </c>
      <c r="P13" s="53">
        <f>IF(B13=1,12,(IF(B13=2,10,(IF(B13=3,8,(IF(B13=4,6,(IF(B13=5,4,(IF(B13=6,3,(IF(B13=7,2,(IF(B13=8,1,0)))))))))))))))</f>
        <v>0</v>
      </c>
      <c r="Q13" s="68">
        <f>IF( E13="LT",  (IF(A13=1,12,(IF(A13=2,10,(IF(A13=3,8,(IF(A13=4,6,(IF(A13=5,4,(IF(A13=6,3,(IF(A13=7,2,(IF(A13=8,1,0)))))))))))))))), "-")</f>
        <v>10</v>
      </c>
    </row>
    <row r="14" spans="1:17">
      <c r="A14" s="57">
        <v>3</v>
      </c>
      <c r="B14" s="69">
        <v>13</v>
      </c>
      <c r="C14" s="41">
        <v>24</v>
      </c>
      <c r="D14" s="41" t="s">
        <v>102</v>
      </c>
      <c r="E14" s="41" t="s">
        <v>19</v>
      </c>
      <c r="F14" s="41">
        <v>2007</v>
      </c>
      <c r="G14" s="41" t="s">
        <v>20</v>
      </c>
      <c r="H14" s="41" t="s">
        <v>96</v>
      </c>
      <c r="I14" s="41" t="s">
        <v>88</v>
      </c>
      <c r="J14" s="41" t="s">
        <v>103</v>
      </c>
      <c r="K14" s="42">
        <v>3.7037037037037034E-3</v>
      </c>
      <c r="L14" s="41">
        <v>4</v>
      </c>
      <c r="M14" s="42">
        <v>7.8240740740740753E-3</v>
      </c>
      <c r="N14" s="41">
        <v>4</v>
      </c>
      <c r="O14" s="42">
        <v>1.1527777777777779E-2</v>
      </c>
      <c r="P14" s="49">
        <f>IF(B14=1,12,(IF(B14=2,10,(IF(B14=3,8,(IF(B14=4,6,(IF(B14=5,4,(IF(B14=6,3,(IF(B14=7,2,(IF(B14=8,1,0)))))))))))))))</f>
        <v>0</v>
      </c>
      <c r="Q14" s="67">
        <f>IF( E14="LT",  (IF(A14=1,12,(IF(A14=2,10,(IF(A14=3,8,(IF(A14=4,6,(IF(A14=5,4,(IF(A14=6,3,(IF(A14=7,2,(IF(A14=8,1,0)))))))))))))))), "-")</f>
        <v>8</v>
      </c>
    </row>
    <row r="15" spans="1:17">
      <c r="A15" s="58">
        <v>4</v>
      </c>
      <c r="B15" s="70">
        <v>14</v>
      </c>
      <c r="C15" s="37">
        <v>51</v>
      </c>
      <c r="D15" s="37" t="s">
        <v>125</v>
      </c>
      <c r="E15" s="37" t="s">
        <v>19</v>
      </c>
      <c r="F15" s="37">
        <v>2006</v>
      </c>
      <c r="G15" s="37" t="s">
        <v>20</v>
      </c>
      <c r="H15" s="37" t="s">
        <v>96</v>
      </c>
      <c r="I15" s="37" t="s">
        <v>88</v>
      </c>
      <c r="J15" s="37" t="s">
        <v>47</v>
      </c>
      <c r="K15" s="38">
        <v>3.530092592592592E-3</v>
      </c>
      <c r="L15" s="37">
        <v>2</v>
      </c>
      <c r="M15" s="38">
        <v>8.0092592592592594E-3</v>
      </c>
      <c r="N15" s="37">
        <v>5</v>
      </c>
      <c r="O15" s="38">
        <v>1.1539351851851851E-2</v>
      </c>
      <c r="P15" s="53">
        <f>IF(B15=1,12,(IF(B15=2,10,(IF(B15=3,8,(IF(B15=4,6,(IF(B15=5,4,(IF(B15=6,3,(IF(B15=7,2,(IF(B15=8,1,0)))))))))))))))</f>
        <v>0</v>
      </c>
      <c r="Q15" s="68">
        <f>IF( E15="LT",  (IF(A15=1,12,(IF(A15=2,10,(IF(A15=3,8,(IF(A15=4,6,(IF(A15=5,4,(IF(A15=6,3,(IF(A15=7,2,(IF(A15=8,1,0)))))))))))))))), "-")</f>
        <v>6</v>
      </c>
    </row>
    <row r="16" spans="1:17">
      <c r="A16" s="57">
        <v>3</v>
      </c>
      <c r="B16" s="69">
        <v>15</v>
      </c>
      <c r="C16" s="41">
        <v>78</v>
      </c>
      <c r="D16" s="41" t="s">
        <v>135</v>
      </c>
      <c r="E16" s="41" t="s">
        <v>19</v>
      </c>
      <c r="F16" s="41">
        <v>2004</v>
      </c>
      <c r="G16" s="41" t="s">
        <v>20</v>
      </c>
      <c r="H16" s="41" t="s">
        <v>94</v>
      </c>
      <c r="I16" s="41" t="s">
        <v>88</v>
      </c>
      <c r="J16" s="41" t="s">
        <v>63</v>
      </c>
      <c r="K16" s="42">
        <v>3.9004629629629632E-3</v>
      </c>
      <c r="L16" s="41">
        <v>3</v>
      </c>
      <c r="M16" s="42">
        <v>7.7546296296296287E-3</v>
      </c>
      <c r="N16" s="41">
        <v>2</v>
      </c>
      <c r="O16" s="42">
        <v>1.1655092592592592E-2</v>
      </c>
      <c r="P16" s="49">
        <f>IF(B16=1,12,(IF(B16=2,10,(IF(B16=3,8,(IF(B16=4,6,(IF(B16=5,4,(IF(B16=6,3,(IF(B16=7,2,(IF(B16=8,1,0)))))))))))))))</f>
        <v>0</v>
      </c>
      <c r="Q16" s="67">
        <f>IF( E16="LT",  (IF(A16=1,12,(IF(A16=2,10,(IF(A16=3,8,(IF(A16=4,6,(IF(A16=5,4,(IF(A16=6,3,(IF(A16=7,2,(IF(A16=8,1,0)))))))))))))))), "-")</f>
        <v>8</v>
      </c>
    </row>
    <row r="17" spans="1:17">
      <c r="A17" s="57">
        <v>1</v>
      </c>
      <c r="B17" s="70">
        <v>16</v>
      </c>
      <c r="C17" s="37">
        <v>28</v>
      </c>
      <c r="D17" s="37" t="s">
        <v>99</v>
      </c>
      <c r="E17" s="37" t="s">
        <v>19</v>
      </c>
      <c r="F17" s="37">
        <v>2000</v>
      </c>
      <c r="G17" s="37" t="s">
        <v>30</v>
      </c>
      <c r="H17" s="37" t="s">
        <v>100</v>
      </c>
      <c r="I17" s="37" t="s">
        <v>88</v>
      </c>
      <c r="J17" s="37" t="s">
        <v>23</v>
      </c>
      <c r="K17" s="38">
        <v>3.8194444444444443E-3</v>
      </c>
      <c r="L17" s="37">
        <v>2</v>
      </c>
      <c r="M17" s="38">
        <v>7.8819444444444432E-3</v>
      </c>
      <c r="N17" s="37">
        <v>1</v>
      </c>
      <c r="O17" s="38">
        <v>1.1701388888888888E-2</v>
      </c>
      <c r="P17" s="53">
        <f>IF(B17=1,12,(IF(B17=2,10,(IF(B17=3,8,(IF(B17=4,6,(IF(B17=5,4,(IF(B17=6,3,(IF(B17=7,2,(IF(B17=8,1,0)))))))))))))))</f>
        <v>0</v>
      </c>
      <c r="Q17" s="68">
        <f>IF( E17="LT",  (IF(A17=1,12,(IF(A17=2,10,(IF(A17=3,8,(IF(A17=4,6,(IF(A17=5,4,(IF(A17=6,3,(IF(A17=7,2,(IF(A17=8,1,0)))))))))))))))), "-")</f>
        <v>12</v>
      </c>
    </row>
    <row r="18" spans="1:17">
      <c r="A18" s="58">
        <v>5</v>
      </c>
      <c r="B18" s="69">
        <v>17</v>
      </c>
      <c r="C18" s="41">
        <v>52</v>
      </c>
      <c r="D18" s="41" t="s">
        <v>126</v>
      </c>
      <c r="E18" s="41" t="s">
        <v>19</v>
      </c>
      <c r="F18" s="41">
        <v>2006</v>
      </c>
      <c r="G18" s="41" t="s">
        <v>20</v>
      </c>
      <c r="H18" s="41" t="s">
        <v>96</v>
      </c>
      <c r="I18" s="41" t="s">
        <v>88</v>
      </c>
      <c r="J18" s="41" t="s">
        <v>47</v>
      </c>
      <c r="K18" s="42">
        <v>4.1203703703703706E-3</v>
      </c>
      <c r="L18" s="41">
        <v>7</v>
      </c>
      <c r="M18" s="42">
        <v>7.6157407407407415E-3</v>
      </c>
      <c r="N18" s="41">
        <v>3</v>
      </c>
      <c r="O18" s="42">
        <v>1.1736111111111112E-2</v>
      </c>
      <c r="P18" s="49">
        <f>IF(B18=1,12,(IF(B18=2,10,(IF(B18=3,8,(IF(B18=4,6,(IF(B18=5,4,(IF(B18=6,3,(IF(B18=7,2,(IF(B18=8,1,0)))))))))))))))</f>
        <v>0</v>
      </c>
      <c r="Q18" s="67">
        <f>IF( E18="LT",  (IF(A18=1,12,(IF(A18=2,10,(IF(A18=3,8,(IF(A18=4,6,(IF(A18=5,4,(IF(A18=6,3,(IF(A18=7,2,(IF(A18=8,1,0)))))))))))))))), "-")</f>
        <v>4</v>
      </c>
    </row>
    <row r="19" spans="1:17">
      <c r="A19" s="57">
        <v>6</v>
      </c>
      <c r="B19" s="70">
        <v>18</v>
      </c>
      <c r="C19" s="37">
        <v>97</v>
      </c>
      <c r="D19" s="37" t="s">
        <v>137</v>
      </c>
      <c r="E19" s="37" t="s">
        <v>19</v>
      </c>
      <c r="F19" s="37">
        <v>2008</v>
      </c>
      <c r="G19" s="37" t="s">
        <v>20</v>
      </c>
      <c r="H19" s="37" t="s">
        <v>96</v>
      </c>
      <c r="I19" s="37" t="s">
        <v>88</v>
      </c>
      <c r="J19" s="37" t="s">
        <v>49</v>
      </c>
      <c r="K19" s="38">
        <v>3.7500000000000003E-3</v>
      </c>
      <c r="L19" s="37">
        <v>6</v>
      </c>
      <c r="M19" s="38">
        <v>8.0092592592592594E-3</v>
      </c>
      <c r="N19" s="37">
        <v>5</v>
      </c>
      <c r="O19" s="38">
        <v>1.1759259259259259E-2</v>
      </c>
      <c r="P19" s="53">
        <f>IF(B19=1,12,(IF(B19=2,10,(IF(B19=3,8,(IF(B19=4,6,(IF(B19=5,4,(IF(B19=6,3,(IF(B19=7,2,(IF(B19=8,1,0)))))))))))))))</f>
        <v>0</v>
      </c>
      <c r="Q19" s="68">
        <f>IF( E19="LT",  (IF(A19=1,12,(IF(A19=2,10,(IF(A19=3,8,(IF(A19=4,6,(IF(A19=5,4,(IF(A19=6,3,(IF(A19=7,2,(IF(A19=8,1,0)))))))))))))))), "-")</f>
        <v>3</v>
      </c>
    </row>
    <row r="20" spans="1:17">
      <c r="A20" s="57">
        <v>2</v>
      </c>
      <c r="B20" s="69">
        <v>19</v>
      </c>
      <c r="C20" s="41">
        <v>29</v>
      </c>
      <c r="D20" s="41" t="s">
        <v>101</v>
      </c>
      <c r="E20" s="41" t="s">
        <v>19</v>
      </c>
      <c r="F20" s="41">
        <v>2002</v>
      </c>
      <c r="G20" s="41" t="s">
        <v>30</v>
      </c>
      <c r="H20" s="41" t="s">
        <v>100</v>
      </c>
      <c r="I20" s="41" t="s">
        <v>88</v>
      </c>
      <c r="J20" s="41" t="s">
        <v>23</v>
      </c>
      <c r="K20" s="42">
        <v>3.8888888888888883E-3</v>
      </c>
      <c r="L20" s="41">
        <v>3</v>
      </c>
      <c r="M20" s="42">
        <v>7.9976851851851858E-3</v>
      </c>
      <c r="N20" s="41">
        <v>2</v>
      </c>
      <c r="O20" s="42">
        <v>1.1886574074074074E-2</v>
      </c>
      <c r="P20" s="49">
        <f>IF(B20=1,12,(IF(B20=2,10,(IF(B20=3,8,(IF(B20=4,6,(IF(B20=5,4,(IF(B20=6,3,(IF(B20=7,2,(IF(B20=8,1,0)))))))))))))))</f>
        <v>0</v>
      </c>
      <c r="Q20" s="67">
        <f>IF( E20="LT",  (IF(A20=1,12,(IF(A20=2,10,(IF(A20=3,8,(IF(A20=4,6,(IF(A20=5,4,(IF(A20=6,3,(IF(A20=7,2,(IF(A20=8,1,0)))))))))))))))), "-")</f>
        <v>10</v>
      </c>
    </row>
    <row r="21" spans="1:17">
      <c r="A21" s="57">
        <v>1</v>
      </c>
      <c r="B21" s="70">
        <v>20</v>
      </c>
      <c r="C21" s="37">
        <v>77</v>
      </c>
      <c r="D21" s="37" t="s">
        <v>116</v>
      </c>
      <c r="E21" s="37" t="s">
        <v>19</v>
      </c>
      <c r="F21" s="37">
        <v>1983</v>
      </c>
      <c r="G21" s="37" t="s">
        <v>20</v>
      </c>
      <c r="H21" s="37" t="s">
        <v>87</v>
      </c>
      <c r="I21" s="37" t="s">
        <v>88</v>
      </c>
      <c r="J21" s="37" t="s">
        <v>117</v>
      </c>
      <c r="K21" s="38">
        <v>4.4328703703703709E-3</v>
      </c>
      <c r="L21" s="37">
        <v>6</v>
      </c>
      <c r="M21" s="38">
        <v>7.4768518518518526E-3</v>
      </c>
      <c r="N21" s="37">
        <v>1</v>
      </c>
      <c r="O21" s="38">
        <v>1.1909722222222224E-2</v>
      </c>
      <c r="P21" s="53">
        <f>IF(B21=1,12,(IF(B21=2,10,(IF(B21=3,8,(IF(B21=4,6,(IF(B21=5,4,(IF(B21=6,3,(IF(B21=7,2,(IF(B21=8,1,0)))))))))))))))</f>
        <v>0</v>
      </c>
      <c r="Q21" s="68">
        <f>IF( E21="LT",  (IF(A21=1,12,(IF(A21=2,10,(IF(A21=3,8,(IF(A21=4,6,(IF(A21=5,4,(IF(A21=6,3,(IF(A21=7,2,(IF(A21=8,1,0)))))))))))))))), "-")</f>
        <v>12</v>
      </c>
    </row>
    <row r="22" spans="1:17">
      <c r="A22" s="58">
        <v>3</v>
      </c>
      <c r="B22" s="70">
        <v>21</v>
      </c>
      <c r="C22" s="37">
        <v>7</v>
      </c>
      <c r="D22" s="37" t="s">
        <v>128</v>
      </c>
      <c r="E22" s="37" t="s">
        <v>19</v>
      </c>
      <c r="F22" s="37">
        <v>2007</v>
      </c>
      <c r="G22" s="37" t="s">
        <v>30</v>
      </c>
      <c r="H22" s="37" t="s">
        <v>129</v>
      </c>
      <c r="I22" s="37" t="s">
        <v>88</v>
      </c>
      <c r="J22" s="37" t="s">
        <v>130</v>
      </c>
      <c r="K22" s="38">
        <v>3.4606481481481485E-3</v>
      </c>
      <c r="L22" s="37">
        <v>1</v>
      </c>
      <c r="M22" s="38">
        <v>8.4953703703703701E-3</v>
      </c>
      <c r="N22" s="37">
        <v>1</v>
      </c>
      <c r="O22" s="38">
        <v>1.1956018518518519E-2</v>
      </c>
      <c r="P22" s="53">
        <f>IF(B22=1,12,(IF(B22=2,10,(IF(B22=3,8,(IF(B22=4,6,(IF(B22=5,4,(IF(B22=6,3,(IF(B22=7,2,(IF(B22=8,1,0)))))))))))))))</f>
        <v>0</v>
      </c>
      <c r="Q22" s="68">
        <f>IF( E22="LT",  (IF(A22=1,12,(IF(A22=2,10,(IF(A22=3,8,(IF(A22=4,6,(IF(A22=5,4,(IF(A22=6,3,(IF(A22=7,2,(IF(A22=8,1,0)))))))))))))))), "-")</f>
        <v>8</v>
      </c>
    </row>
    <row r="23" spans="1:17">
      <c r="A23" s="58">
        <v>1</v>
      </c>
      <c r="B23" s="69">
        <v>21</v>
      </c>
      <c r="C23" s="41">
        <v>43</v>
      </c>
      <c r="D23" s="41" t="s">
        <v>105</v>
      </c>
      <c r="E23" s="41" t="s">
        <v>19</v>
      </c>
      <c r="F23" s="41">
        <v>1996</v>
      </c>
      <c r="G23" s="41" t="s">
        <v>30</v>
      </c>
      <c r="H23" s="41" t="s">
        <v>100</v>
      </c>
      <c r="I23" s="41" t="s">
        <v>88</v>
      </c>
      <c r="J23" s="41" t="s">
        <v>106</v>
      </c>
      <c r="K23" s="42">
        <v>3.5416666666666665E-3</v>
      </c>
      <c r="L23" s="41">
        <v>1</v>
      </c>
      <c r="M23" s="42">
        <v>8.4143518518518517E-3</v>
      </c>
      <c r="N23" s="41">
        <v>3</v>
      </c>
      <c r="O23" s="42">
        <v>1.1956018518518519E-2</v>
      </c>
      <c r="P23" s="49">
        <f>IF(B23=1,12,(IF(B23=2,10,(IF(B23=3,8,(IF(B23=4,6,(IF(B23=5,4,(IF(B23=6,3,(IF(B23=7,2,(IF(B23=8,1,0)))))))))))))))</f>
        <v>0</v>
      </c>
      <c r="Q23" s="67">
        <f>IF( E23="LT",  (IF(A23=1,12,(IF(A23=2,10,(IF(A23=3,8,(IF(A23=4,6,(IF(A23=5,4,(IF(A23=6,3,(IF(A23=7,2,(IF(A23=8,1,0)))))))))))))))), "-")</f>
        <v>12</v>
      </c>
    </row>
    <row r="24" spans="1:17">
      <c r="A24" s="57">
        <v>3</v>
      </c>
      <c r="B24" s="69">
        <v>23</v>
      </c>
      <c r="C24" s="41">
        <v>42</v>
      </c>
      <c r="D24" s="41" t="s">
        <v>143</v>
      </c>
      <c r="E24" s="41" t="s">
        <v>90</v>
      </c>
      <c r="F24" s="41">
        <v>2004</v>
      </c>
      <c r="G24" s="41" t="s">
        <v>30</v>
      </c>
      <c r="H24" s="41" t="s">
        <v>98</v>
      </c>
      <c r="I24" s="41" t="s">
        <v>88</v>
      </c>
      <c r="J24" s="41" t="s">
        <v>141</v>
      </c>
      <c r="K24" s="42">
        <v>3.3680555555555551E-3</v>
      </c>
      <c r="L24" s="41">
        <v>1</v>
      </c>
      <c r="M24" s="42">
        <v>8.7152777777777784E-3</v>
      </c>
      <c r="N24" s="41">
        <v>3</v>
      </c>
      <c r="O24" s="42">
        <v>1.2083333333333333E-2</v>
      </c>
      <c r="P24" s="49">
        <f>IF(B24=1,12,(IF(B24=2,10,(IF(B24=3,8,(IF(B24=4,6,(IF(B24=5,4,(IF(B24=6,3,(IF(B24=7,2,(IF(B24=8,1,0)))))))))))))))</f>
        <v>0</v>
      </c>
      <c r="Q24" s="67" t="str">
        <f>IF( E24="LT",  (IF(A24=1,12,(IF(A24=2,10,(IF(A24=3,8,(IF(A24=4,6,(IF(A24=5,4,(IF(A24=6,3,(IF(A24=7,2,(IF(A24=8,1,0)))))))))))))))), "-")</f>
        <v>-</v>
      </c>
    </row>
    <row r="25" spans="1:17">
      <c r="A25" s="57">
        <v>2</v>
      </c>
      <c r="B25" s="70">
        <v>24</v>
      </c>
      <c r="C25" s="37">
        <v>15</v>
      </c>
      <c r="D25" s="37" t="s">
        <v>122</v>
      </c>
      <c r="E25" s="37" t="s">
        <v>19</v>
      </c>
      <c r="F25" s="37">
        <v>1988</v>
      </c>
      <c r="G25" s="37" t="s">
        <v>20</v>
      </c>
      <c r="H25" s="37" t="s">
        <v>87</v>
      </c>
      <c r="I25" s="37" t="s">
        <v>88</v>
      </c>
      <c r="J25" s="37" t="s">
        <v>34</v>
      </c>
      <c r="K25" s="38">
        <v>4.5949074074074078E-3</v>
      </c>
      <c r="L25" s="37">
        <v>7</v>
      </c>
      <c r="M25" s="38">
        <v>7.5810185185185182E-3</v>
      </c>
      <c r="N25" s="37">
        <v>2</v>
      </c>
      <c r="O25" s="38">
        <v>1.2175925925925927E-2</v>
      </c>
      <c r="P25" s="53">
        <f>IF(B25=1,12,(IF(B25=2,10,(IF(B25=3,8,(IF(B25=4,6,(IF(B25=5,4,(IF(B25=6,3,(IF(B25=7,2,(IF(B25=8,1,0)))))))))))))))</f>
        <v>0</v>
      </c>
      <c r="Q25" s="68">
        <f>IF( E25="LT",  (IF(A25=1,12,(IF(A25=2,10,(IF(A25=3,8,(IF(A25=4,6,(IF(A25=5,4,(IF(A25=6,3,(IF(A25=7,2,(IF(A25=8,1,0)))))))))))))))), "-")</f>
        <v>10</v>
      </c>
    </row>
    <row r="26" spans="1:17">
      <c r="A26" s="57">
        <v>7</v>
      </c>
      <c r="B26" s="69">
        <v>25</v>
      </c>
      <c r="C26" s="41">
        <v>70</v>
      </c>
      <c r="D26" s="41" t="s">
        <v>104</v>
      </c>
      <c r="E26" s="41" t="s">
        <v>19</v>
      </c>
      <c r="F26" s="41">
        <v>2007</v>
      </c>
      <c r="G26" s="41" t="s">
        <v>20</v>
      </c>
      <c r="H26" s="41" t="s">
        <v>96</v>
      </c>
      <c r="I26" s="41" t="s">
        <v>88</v>
      </c>
      <c r="J26" s="41" t="s">
        <v>25</v>
      </c>
      <c r="K26" s="42">
        <v>3.530092592592592E-3</v>
      </c>
      <c r="L26" s="41">
        <v>2</v>
      </c>
      <c r="M26" s="42">
        <v>8.726851851851852E-3</v>
      </c>
      <c r="N26" s="41">
        <v>7</v>
      </c>
      <c r="O26" s="42">
        <v>1.2256944444444444E-2</v>
      </c>
      <c r="P26" s="49">
        <f>IF(B26=1,12,(IF(B26=2,10,(IF(B26=3,8,(IF(B26=4,6,(IF(B26=5,4,(IF(B26=6,3,(IF(B26=7,2,(IF(B26=8,1,0)))))))))))))))</f>
        <v>0</v>
      </c>
      <c r="Q26" s="67">
        <f>IF( E26="LT",  (IF(A26=1,12,(IF(A26=2,10,(IF(A26=3,8,(IF(A26=4,6,(IF(A26=5,4,(IF(A26=6,3,(IF(A26=7,2,(IF(A26=8,1,0)))))))))))))))), "-")</f>
        <v>2</v>
      </c>
    </row>
    <row r="27" spans="1:17">
      <c r="A27" s="58">
        <v>4</v>
      </c>
      <c r="B27" s="70">
        <v>26</v>
      </c>
      <c r="C27" s="37">
        <v>53</v>
      </c>
      <c r="D27" s="37" t="s">
        <v>127</v>
      </c>
      <c r="E27" s="37" t="s">
        <v>19</v>
      </c>
      <c r="F27" s="37">
        <v>2005</v>
      </c>
      <c r="G27" s="37" t="s">
        <v>20</v>
      </c>
      <c r="H27" s="37" t="s">
        <v>94</v>
      </c>
      <c r="I27" s="37" t="s">
        <v>88</v>
      </c>
      <c r="J27" s="37" t="s">
        <v>47</v>
      </c>
      <c r="K27" s="38">
        <v>4.3749999999999995E-3</v>
      </c>
      <c r="L27" s="37">
        <v>4</v>
      </c>
      <c r="M27" s="38">
        <v>7.9398148148148145E-3</v>
      </c>
      <c r="N27" s="37">
        <v>4</v>
      </c>
      <c r="O27" s="38">
        <v>1.2314814814814813E-2</v>
      </c>
      <c r="P27" s="53">
        <f>IF(B27=1,12,(IF(B27=2,10,(IF(B27=3,8,(IF(B27=4,6,(IF(B27=5,4,(IF(B27=6,3,(IF(B27=7,2,(IF(B27=8,1,0)))))))))))))))</f>
        <v>0</v>
      </c>
      <c r="Q27" s="68">
        <f>IF( E27="LT",  (IF(A27=1,12,(IF(A27=2,10,(IF(A27=3,8,(IF(A27=4,6,(IF(A27=5,4,(IF(A27=6,3,(IF(A27=7,2,(IF(A27=8,1,0)))))))))))))))), "-")</f>
        <v>6</v>
      </c>
    </row>
    <row r="28" spans="1:17">
      <c r="A28" s="58">
        <v>3</v>
      </c>
      <c r="B28" s="69">
        <v>27</v>
      </c>
      <c r="C28" s="41">
        <v>45</v>
      </c>
      <c r="D28" s="41" t="s">
        <v>118</v>
      </c>
      <c r="E28" s="41" t="s">
        <v>19</v>
      </c>
      <c r="F28" s="41">
        <v>1976</v>
      </c>
      <c r="G28" s="41" t="s">
        <v>20</v>
      </c>
      <c r="H28" s="41" t="s">
        <v>87</v>
      </c>
      <c r="I28" s="41" t="s">
        <v>88</v>
      </c>
      <c r="J28" s="41" t="s">
        <v>117</v>
      </c>
      <c r="K28" s="42">
        <v>3.9583333333333337E-3</v>
      </c>
      <c r="L28" s="41">
        <v>2</v>
      </c>
      <c r="M28" s="42">
        <v>8.3680555555555557E-3</v>
      </c>
      <c r="N28" s="41">
        <v>4</v>
      </c>
      <c r="O28" s="42">
        <v>1.232638888888889E-2</v>
      </c>
      <c r="P28" s="49">
        <f>IF(B28=1,12,(IF(B28=2,10,(IF(B28=3,8,(IF(B28=4,6,(IF(B28=5,4,(IF(B28=6,3,(IF(B28=7,2,(IF(B28=8,1,0)))))))))))))))</f>
        <v>0</v>
      </c>
      <c r="Q28" s="67">
        <f>IF( E28="LT",  (IF(A28=1,12,(IF(A28=2,10,(IF(A28=3,8,(IF(A28=4,6,(IF(A28=5,4,(IF(A28=6,3,(IF(A28=7,2,(IF(A28=8,1,0)))))))))))))))), "-")</f>
        <v>8</v>
      </c>
    </row>
    <row r="29" spans="1:17">
      <c r="A29" s="57">
        <v>4</v>
      </c>
      <c r="B29" s="70">
        <v>28</v>
      </c>
      <c r="C29" s="37">
        <v>44</v>
      </c>
      <c r="D29" s="37" t="s">
        <v>120</v>
      </c>
      <c r="E29" s="37" t="s">
        <v>19</v>
      </c>
      <c r="F29" s="37">
        <v>1986</v>
      </c>
      <c r="G29" s="37" t="s">
        <v>20</v>
      </c>
      <c r="H29" s="37" t="s">
        <v>87</v>
      </c>
      <c r="I29" s="37" t="s">
        <v>88</v>
      </c>
      <c r="J29" s="37" t="s">
        <v>121</v>
      </c>
      <c r="K29" s="38">
        <v>4.8379629629629632E-3</v>
      </c>
      <c r="L29" s="37">
        <v>8</v>
      </c>
      <c r="M29" s="38">
        <v>7.5925925925925926E-3</v>
      </c>
      <c r="N29" s="37">
        <v>3</v>
      </c>
      <c r="O29" s="38">
        <v>1.2430555555555556E-2</v>
      </c>
      <c r="P29" s="53">
        <f>IF(B29=1,12,(IF(B29=2,10,(IF(B29=3,8,(IF(B29=4,6,(IF(B29=5,4,(IF(B29=6,3,(IF(B29=7,2,(IF(B29=8,1,0)))))))))))))))</f>
        <v>0</v>
      </c>
      <c r="Q29" s="68">
        <f>IF( E29="LT",  (IF(A29=1,12,(IF(A29=2,10,(IF(A29=3,8,(IF(A29=4,6,(IF(A29=5,4,(IF(A29=6,3,(IF(A29=7,2,(IF(A29=8,1,0)))))))))))))))), "-")</f>
        <v>6</v>
      </c>
    </row>
    <row r="30" spans="1:17">
      <c r="A30" s="58">
        <v>5</v>
      </c>
      <c r="B30" s="69">
        <v>29</v>
      </c>
      <c r="C30" s="41">
        <v>18</v>
      </c>
      <c r="D30" s="41" t="s">
        <v>108</v>
      </c>
      <c r="E30" s="41" t="s">
        <v>19</v>
      </c>
      <c r="F30" s="41">
        <v>1982</v>
      </c>
      <c r="G30" s="41" t="s">
        <v>20</v>
      </c>
      <c r="H30" s="41" t="s">
        <v>87</v>
      </c>
      <c r="I30" s="41" t="s">
        <v>88</v>
      </c>
      <c r="J30" s="41" t="s">
        <v>70</v>
      </c>
      <c r="K30" s="42">
        <v>3.8888888888888883E-3</v>
      </c>
      <c r="L30" s="41">
        <v>1</v>
      </c>
      <c r="M30" s="42">
        <v>8.564814814814815E-3</v>
      </c>
      <c r="N30" s="41">
        <v>5</v>
      </c>
      <c r="O30" s="42">
        <v>1.2453703703703703E-2</v>
      </c>
      <c r="P30" s="49">
        <f>IF(B30=1,12,(IF(B30=2,10,(IF(B30=3,8,(IF(B30=4,6,(IF(B30=5,4,(IF(B30=6,3,(IF(B30=7,2,(IF(B30=8,1,0)))))))))))))))</f>
        <v>0</v>
      </c>
      <c r="Q30" s="67">
        <f>IF( E30="LT",  (IF(A30=1,12,(IF(A30=2,10,(IF(A30=3,8,(IF(A30=4,6,(IF(A30=5,4,(IF(A30=6,3,(IF(A30=7,2,(IF(A30=8,1,0)))))))))))))))), "-")</f>
        <v>4</v>
      </c>
    </row>
    <row r="31" spans="1:17">
      <c r="A31" s="58">
        <v>6</v>
      </c>
      <c r="B31" s="70">
        <v>30</v>
      </c>
      <c r="C31" s="37">
        <v>37</v>
      </c>
      <c r="D31" s="37" t="s">
        <v>109</v>
      </c>
      <c r="E31" s="37" t="s">
        <v>19</v>
      </c>
      <c r="F31" s="37">
        <v>1984</v>
      </c>
      <c r="G31" s="37" t="s">
        <v>20</v>
      </c>
      <c r="H31" s="37" t="s">
        <v>87</v>
      </c>
      <c r="I31" s="37" t="s">
        <v>88</v>
      </c>
      <c r="J31" s="37" t="s">
        <v>70</v>
      </c>
      <c r="K31" s="38">
        <v>4.0277777777777777E-3</v>
      </c>
      <c r="L31" s="37">
        <v>3</v>
      </c>
      <c r="M31" s="38">
        <v>8.7152777777777784E-3</v>
      </c>
      <c r="N31" s="37">
        <v>6</v>
      </c>
      <c r="O31" s="38">
        <v>1.2743055555555556E-2</v>
      </c>
      <c r="P31" s="53">
        <f>IF(B31=1,12,(IF(B31=2,10,(IF(B31=3,8,(IF(B31=4,6,(IF(B31=5,4,(IF(B31=6,3,(IF(B31=7,2,(IF(B31=8,1,0)))))))))))))))</f>
        <v>0</v>
      </c>
      <c r="Q31" s="68">
        <f>IF( E31="LT",  (IF(A31=1,12,(IF(A31=2,10,(IF(A31=3,8,(IF(A31=4,6,(IF(A31=5,4,(IF(A31=6,3,(IF(A31=7,2,(IF(A31=8,1,0)))))))))))))))), "-")</f>
        <v>3</v>
      </c>
    </row>
    <row r="32" spans="1:17">
      <c r="A32" s="57">
        <v>7</v>
      </c>
      <c r="B32" s="69">
        <v>31</v>
      </c>
      <c r="C32" s="41">
        <v>17</v>
      </c>
      <c r="D32" s="41" t="s">
        <v>110</v>
      </c>
      <c r="E32" s="41" t="s">
        <v>19</v>
      </c>
      <c r="F32" s="41">
        <v>1977</v>
      </c>
      <c r="G32" s="41" t="s">
        <v>20</v>
      </c>
      <c r="H32" s="41" t="s">
        <v>87</v>
      </c>
      <c r="I32" s="41" t="s">
        <v>88</v>
      </c>
      <c r="J32" s="41" t="s">
        <v>70</v>
      </c>
      <c r="K32" s="42">
        <v>4.3518518518518515E-3</v>
      </c>
      <c r="L32" s="41">
        <v>5</v>
      </c>
      <c r="M32" s="42">
        <v>8.7962962962962968E-3</v>
      </c>
      <c r="N32" s="41">
        <v>7</v>
      </c>
      <c r="O32" s="42">
        <v>1.3148148148148148E-2</v>
      </c>
      <c r="P32" s="49">
        <f>IF(B32=1,12,(IF(B32=2,10,(IF(B32=3,8,(IF(B32=4,6,(IF(B32=5,4,(IF(B32=6,3,(IF(B32=7,2,(IF(B32=8,1,0)))))))))))))))</f>
        <v>0</v>
      </c>
      <c r="Q32" s="67">
        <f>IF( E32="LT",  (IF(A32=1,12,(IF(A32=2,10,(IF(A32=3,8,(IF(A32=4,6,(IF(A32=5,4,(IF(A32=6,3,(IF(A32=7,2,(IF(A32=8,1,0)))))))))))))))), "-")</f>
        <v>2</v>
      </c>
    </row>
    <row r="33" spans="1:17">
      <c r="A33" s="58">
        <v>2</v>
      </c>
      <c r="B33" s="70">
        <v>32</v>
      </c>
      <c r="C33" s="37">
        <v>76</v>
      </c>
      <c r="D33" s="37" t="s">
        <v>113</v>
      </c>
      <c r="E33" s="37" t="s">
        <v>19</v>
      </c>
      <c r="F33" s="37">
        <v>1964</v>
      </c>
      <c r="G33" s="37" t="s">
        <v>20</v>
      </c>
      <c r="H33" s="37" t="s">
        <v>114</v>
      </c>
      <c r="I33" s="37" t="s">
        <v>88</v>
      </c>
      <c r="J33" s="37" t="s">
        <v>115</v>
      </c>
      <c r="K33" s="38">
        <v>4.8263888888888887E-3</v>
      </c>
      <c r="L33" s="37">
        <v>2</v>
      </c>
      <c r="M33" s="38">
        <v>8.6689814814814806E-3</v>
      </c>
      <c r="N33" s="37">
        <v>2</v>
      </c>
      <c r="O33" s="38">
        <v>1.3495370370370369E-2</v>
      </c>
      <c r="P33" s="53">
        <f>IF(B33=1,12,(IF(B33=2,10,(IF(B33=3,8,(IF(B33=4,6,(IF(B33=5,4,(IF(B33=6,3,(IF(B33=7,2,(IF(B33=8,1,0)))))))))))))))</f>
        <v>0</v>
      </c>
      <c r="Q33" s="68">
        <f>IF( E33="LT",  (IF(A33=1,12,(IF(A33=2,10,(IF(A33=3,8,(IF(A33=4,6,(IF(A33=5,4,(IF(A33=6,3,(IF(A33=7,2,(IF(A33=8,1,0)))))))))))))))), "-")</f>
        <v>10</v>
      </c>
    </row>
    <row r="34" spans="1:17">
      <c r="A34" s="57">
        <v>2</v>
      </c>
      <c r="B34" s="69">
        <v>33</v>
      </c>
      <c r="C34" s="41">
        <v>79</v>
      </c>
      <c r="D34" s="41" t="s">
        <v>136</v>
      </c>
      <c r="E34" s="41" t="s">
        <v>19</v>
      </c>
      <c r="F34" s="41">
        <v>2007</v>
      </c>
      <c r="G34" s="41" t="s">
        <v>30</v>
      </c>
      <c r="H34" s="41" t="s">
        <v>129</v>
      </c>
      <c r="I34" s="41" t="s">
        <v>88</v>
      </c>
      <c r="J34" s="41" t="s">
        <v>63</v>
      </c>
      <c r="K34" s="42">
        <v>4.6064814814814814E-3</v>
      </c>
      <c r="L34" s="41">
        <v>2</v>
      </c>
      <c r="M34" s="42">
        <v>8.9930555555555545E-3</v>
      </c>
      <c r="N34" s="41">
        <v>2</v>
      </c>
      <c r="O34" s="42">
        <v>1.3599537037037035E-2</v>
      </c>
      <c r="P34" s="49">
        <f>IF(B34=1,12,(IF(B34=2,10,(IF(B34=3,8,(IF(B34=4,6,(IF(B34=5,4,(IF(B34=6,3,(IF(B34=7,2,(IF(B34=8,1,0)))))))))))))))</f>
        <v>0</v>
      </c>
      <c r="Q34" s="67">
        <f>IF( E34="LT",  (IF(A34=1,12,(IF(A34=2,10,(IF(A34=3,8,(IF(A34=4,6,(IF(A34=5,4,(IF(A34=6,3,(IF(A34=7,2,(IF(A34=8,1,0)))))))))))))))), "-")</f>
        <v>10</v>
      </c>
    </row>
    <row r="35" spans="1:17">
      <c r="A35" s="58">
        <v>3</v>
      </c>
      <c r="B35" s="70">
        <v>34</v>
      </c>
      <c r="C35" s="37">
        <v>80</v>
      </c>
      <c r="D35" s="37" t="s">
        <v>83</v>
      </c>
      <c r="E35" s="37" t="s">
        <v>19</v>
      </c>
      <c r="F35" s="37">
        <v>2008</v>
      </c>
      <c r="G35" s="37" t="s">
        <v>30</v>
      </c>
      <c r="H35" s="37" t="s">
        <v>129</v>
      </c>
      <c r="I35" s="37" t="s">
        <v>88</v>
      </c>
      <c r="J35" s="37"/>
      <c r="K35" s="38">
        <v>4.6643518518518518E-3</v>
      </c>
      <c r="L35" s="37">
        <v>3</v>
      </c>
      <c r="M35" s="38">
        <v>9.1550925925925931E-3</v>
      </c>
      <c r="N35" s="37">
        <v>3</v>
      </c>
      <c r="O35" s="38">
        <v>1.3819444444444445E-2</v>
      </c>
      <c r="P35" s="53">
        <f>IF(B35=1,12,(IF(B35=2,10,(IF(B35=3,8,(IF(B35=4,6,(IF(B35=5,4,(IF(B35=6,3,(IF(B35=7,2,(IF(B35=8,1,0)))))))))))))))</f>
        <v>0</v>
      </c>
      <c r="Q35" s="68">
        <f>IF( E35="LT",  (IF(A35=1,12,(IF(A35=2,10,(IF(A35=3,8,(IF(A35=4,6,(IF(A35=5,4,(IF(A35=6,3,(IF(A35=7,2,(IF(A35=8,1,0)))))))))))))))), "-")</f>
        <v>8</v>
      </c>
    </row>
    <row r="36" spans="1:17">
      <c r="A36" s="57">
        <v>1</v>
      </c>
      <c r="B36" s="69">
        <v>35</v>
      </c>
      <c r="C36" s="41">
        <v>49</v>
      </c>
      <c r="D36" s="41" t="s">
        <v>146</v>
      </c>
      <c r="E36" s="41" t="s">
        <v>19</v>
      </c>
      <c r="F36" s="41">
        <v>1983</v>
      </c>
      <c r="G36" s="41" t="s">
        <v>30</v>
      </c>
      <c r="H36" s="41" t="s">
        <v>147</v>
      </c>
      <c r="I36" s="41" t="s">
        <v>88</v>
      </c>
      <c r="J36" s="41" t="s">
        <v>27</v>
      </c>
      <c r="K36" s="42">
        <v>4.4675925925925933E-3</v>
      </c>
      <c r="L36" s="41">
        <v>1</v>
      </c>
      <c r="M36" s="42">
        <v>9.4560185185185181E-3</v>
      </c>
      <c r="N36" s="41">
        <v>1</v>
      </c>
      <c r="O36" s="42">
        <v>1.3923611111111112E-2</v>
      </c>
      <c r="P36" s="49">
        <f>IF(B36=1,12,(IF(B36=2,10,(IF(B36=3,8,(IF(B36=4,6,(IF(B36=5,4,(IF(B36=6,3,(IF(B36=7,2,(IF(B36=8,1,0)))))))))))))))</f>
        <v>0</v>
      </c>
      <c r="Q36" s="67">
        <f>IF( E36="LT",  (IF(A36=1,12,(IF(A36=2,10,(IF(A36=3,8,(IF(A36=4,6,(IF(A36=5,4,(IF(A36=6,3,(IF(A36=7,2,(IF(A36=8,1,0)))))))))))))))), "-")</f>
        <v>12</v>
      </c>
    </row>
    <row r="37" spans="1:17">
      <c r="A37" s="57" t="s">
        <v>37</v>
      </c>
      <c r="B37" s="70">
        <v>36</v>
      </c>
      <c r="C37" s="37">
        <v>106</v>
      </c>
      <c r="D37" s="37" t="s">
        <v>138</v>
      </c>
      <c r="E37" s="37" t="s">
        <v>19</v>
      </c>
      <c r="F37" s="37">
        <v>1972</v>
      </c>
      <c r="G37" s="37" t="s">
        <v>20</v>
      </c>
      <c r="H37" s="37" t="s">
        <v>114</v>
      </c>
      <c r="I37" s="37" t="s">
        <v>88</v>
      </c>
      <c r="J37" s="37" t="s">
        <v>139</v>
      </c>
      <c r="K37" s="38">
        <v>5.185185185185185E-3</v>
      </c>
      <c r="L37" s="37" t="s">
        <v>37</v>
      </c>
      <c r="M37" s="38">
        <v>8.8773148148148153E-3</v>
      </c>
      <c r="N37" s="37" t="s">
        <v>37</v>
      </c>
      <c r="O37" s="38">
        <v>1.40625E-2</v>
      </c>
      <c r="P37" s="53">
        <f>IF(B37=1,12,(IF(B37=2,10,(IF(B37=3,8,(IF(B37=4,6,(IF(B37=5,4,(IF(B37=6,3,(IF(B37=7,2,(IF(B37=8,1,0)))))))))))))))</f>
        <v>0</v>
      </c>
      <c r="Q37" s="53">
        <f>IF( E37="LT",  (IF(A37=1,12,(IF(A37=2,10,(IF(A37=3,8,(IF(A37=4,6,(IF(A37=5,4,(IF(A37=6,3,(IF(A37=7,2,(IF(A37=8,1,0)))))))))))))))), "-")</f>
        <v>0</v>
      </c>
    </row>
    <row r="38" spans="1:17">
      <c r="A38" s="58">
        <v>4</v>
      </c>
      <c r="B38" s="69">
        <v>37</v>
      </c>
      <c r="C38" s="41">
        <v>8</v>
      </c>
      <c r="D38" s="41" t="s">
        <v>111</v>
      </c>
      <c r="E38" s="41" t="s">
        <v>19</v>
      </c>
      <c r="F38" s="41">
        <v>1990</v>
      </c>
      <c r="G38" s="41" t="s">
        <v>30</v>
      </c>
      <c r="H38" s="41" t="s">
        <v>100</v>
      </c>
      <c r="I38" s="41" t="s">
        <v>88</v>
      </c>
      <c r="J38" s="41" t="s">
        <v>112</v>
      </c>
      <c r="K38" s="42">
        <v>5.347222222222222E-3</v>
      </c>
      <c r="L38" s="41">
        <v>4</v>
      </c>
      <c r="M38" s="42">
        <v>8.773148148148148E-3</v>
      </c>
      <c r="N38" s="41">
        <v>4</v>
      </c>
      <c r="O38" s="42">
        <v>1.412037037037037E-2</v>
      </c>
      <c r="P38" s="49">
        <f>IF(B38=1,12,(IF(B38=2,10,(IF(B38=3,8,(IF(B38=4,6,(IF(B38=5,4,(IF(B38=6,3,(IF(B38=7,2,(IF(B38=8,1,0)))))))))))))))</f>
        <v>0</v>
      </c>
      <c r="Q38" s="67">
        <f>IF( E38="LT",  (IF(A38=1,12,(IF(A38=2,10,(IF(A38=3,8,(IF(A38=4,6,(IF(A38=5,4,(IF(A38=6,3,(IF(A38=7,2,(IF(A38=8,1,0)))))))))))))))), "-")</f>
        <v>6</v>
      </c>
    </row>
    <row r="39" spans="1:17">
      <c r="A39" s="57">
        <v>8</v>
      </c>
      <c r="B39" s="70">
        <v>38</v>
      </c>
      <c r="C39" s="37">
        <v>38</v>
      </c>
      <c r="D39" s="37" t="s">
        <v>123</v>
      </c>
      <c r="E39" s="37" t="s">
        <v>19</v>
      </c>
      <c r="F39" s="37">
        <v>1979</v>
      </c>
      <c r="G39" s="37" t="s">
        <v>20</v>
      </c>
      <c r="H39" s="37" t="s">
        <v>87</v>
      </c>
      <c r="I39" s="37" t="s">
        <v>88</v>
      </c>
      <c r="J39" s="37" t="s">
        <v>124</v>
      </c>
      <c r="K39" s="38">
        <v>5.8912037037037032E-3</v>
      </c>
      <c r="L39" s="37">
        <v>9</v>
      </c>
      <c r="M39" s="38">
        <v>8.9351851851851866E-3</v>
      </c>
      <c r="N39" s="37">
        <v>8</v>
      </c>
      <c r="O39" s="38">
        <v>1.4826388888888889E-2</v>
      </c>
      <c r="P39" s="53">
        <f>IF(B39=1,12,(IF(B39=2,10,(IF(B39=3,8,(IF(B39=4,6,(IF(B39=5,4,(IF(B39=6,3,(IF(B39=7,2,(IF(B39=8,1,0)))))))))))))))</f>
        <v>0</v>
      </c>
      <c r="Q39" s="68">
        <f>IF( E39="LT",  (IF(A39=1,12,(IF(A39=2,10,(IF(A39=3,8,(IF(A39=4,6,(IF(A39=5,4,(IF(A39=6,3,(IF(A39=7,2,(IF(A39=8,1,0)))))))))))))))), "-")</f>
        <v>1</v>
      </c>
    </row>
    <row r="40" spans="1:17">
      <c r="A40" s="57">
        <v>5</v>
      </c>
      <c r="B40" s="69">
        <v>39</v>
      </c>
      <c r="C40" s="41">
        <v>48</v>
      </c>
      <c r="D40" s="41" t="s">
        <v>119</v>
      </c>
      <c r="E40" s="41" t="s">
        <v>19</v>
      </c>
      <c r="F40" s="41">
        <v>1989</v>
      </c>
      <c r="G40" s="41" t="s">
        <v>30</v>
      </c>
      <c r="H40" s="41" t="s">
        <v>100</v>
      </c>
      <c r="I40" s="41" t="s">
        <v>88</v>
      </c>
      <c r="J40" s="41" t="s">
        <v>117</v>
      </c>
      <c r="K40" s="42">
        <v>6.5162037037037037E-3</v>
      </c>
      <c r="L40" s="41">
        <v>5</v>
      </c>
      <c r="M40" s="42">
        <v>9.4097222222222238E-3</v>
      </c>
      <c r="N40" s="41">
        <v>5</v>
      </c>
      <c r="O40" s="42">
        <v>1.5925925925925927E-2</v>
      </c>
      <c r="P40" s="49">
        <f>IF(B40=1,12,(IF(B40=2,10,(IF(B40=3,8,(IF(B40=4,6,(IF(B40=5,4,(IF(B40=6,3,(IF(B40=7,2,(IF(B40=8,1,0)))))))))))))))</f>
        <v>0</v>
      </c>
      <c r="Q40" s="67">
        <f>IF( E40="LT",  (IF(A40=1,12,(IF(A40=2,10,(IF(A40=3,8,(IF(A40=4,6,(IF(A40=5,4,(IF(A40=6,3,(IF(A40=7,2,(IF(A40=8,1,0)))))))))))))))), "-")</f>
        <v>4</v>
      </c>
    </row>
    <row r="41" spans="1:17">
      <c r="A41" s="58">
        <v>2</v>
      </c>
      <c r="B41" s="70">
        <v>40</v>
      </c>
      <c r="C41" s="37">
        <v>9</v>
      </c>
      <c r="D41" s="37" t="s">
        <v>86</v>
      </c>
      <c r="E41" s="37" t="s">
        <v>19</v>
      </c>
      <c r="F41" s="37">
        <v>1977</v>
      </c>
      <c r="G41" s="37" t="s">
        <v>20</v>
      </c>
      <c r="H41" s="37" t="s">
        <v>87</v>
      </c>
      <c r="I41" s="37" t="s">
        <v>88</v>
      </c>
      <c r="J41" s="37" t="s">
        <v>37</v>
      </c>
      <c r="K41" s="38">
        <v>4.340277777777778E-3</v>
      </c>
      <c r="L41" s="37">
        <v>4</v>
      </c>
      <c r="M41" s="38" t="s">
        <v>153</v>
      </c>
      <c r="N41" s="37">
        <v>1</v>
      </c>
      <c r="O41" s="38" t="e">
        <v>#VALUE!</v>
      </c>
      <c r="P41" s="53">
        <v>0</v>
      </c>
      <c r="Q41" s="68">
        <f>IF( E41="LT",  (IF(A41=1,12,(IF(A41=2,10,(IF(A41=3,8,(IF(A41=4,6,(IF(A41=5,4,(IF(A41=6,3,(IF(A41=7,2,(IF(A41=8,1,0)))))))))))))))), "-")</f>
        <v>10</v>
      </c>
    </row>
  </sheetData>
  <autoFilter ref="A1:Q1" xr:uid="{85085BAB-FBD2-45AA-966F-FFF28A4AF1A2}">
    <sortState xmlns:xlrd2="http://schemas.microsoft.com/office/spreadsheetml/2017/richdata2" ref="A2:Q41">
      <sortCondition ref="O1"/>
    </sortState>
  </autoFilter>
  <conditionalFormatting sqref="L2:L41">
    <cfRule type="cellIs" dxfId="35" priority="8" operator="equal">
      <formula>3</formula>
    </cfRule>
    <cfRule type="cellIs" dxfId="34" priority="9" operator="equal">
      <formula>2</formula>
    </cfRule>
    <cfRule type="cellIs" dxfId="33" priority="10" operator="equal">
      <formula>1</formula>
    </cfRule>
  </conditionalFormatting>
  <conditionalFormatting sqref="N2:N41">
    <cfRule type="cellIs" dxfId="32" priority="11" operator="equal">
      <formula>3</formula>
    </cfRule>
    <cfRule type="cellIs" dxfId="31" priority="12" operator="equal">
      <formula>2</formula>
    </cfRule>
    <cfRule type="cellIs" dxfId="30" priority="13" operator="equal">
      <formula>1</formula>
    </cfRule>
  </conditionalFormatting>
  <conditionalFormatting sqref="A2:A41">
    <cfRule type="cellIs" dxfId="29" priority="2" operator="equal">
      <formula>3</formula>
    </cfRule>
    <cfRule type="cellIs" dxfId="28" priority="3" operator="equal">
      <formula>2</formula>
    </cfRule>
    <cfRule type="cellIs" dxfId="27" priority="4" operator="equal">
      <formula>1</formula>
    </cfRule>
  </conditionalFormatting>
  <conditionalFormatting sqref="B1:B1048576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D9B0-3721-47A0-B6E9-7BACB6B4C293}">
  <dimension ref="A1:E32"/>
  <sheetViews>
    <sheetView workbookViewId="0">
      <selection activeCell="D1" sqref="D1:E1048576"/>
    </sheetView>
  </sheetViews>
  <sheetFormatPr defaultRowHeight="15"/>
  <cols>
    <col min="1" max="1" width="42.85546875" bestFit="1" customWidth="1"/>
    <col min="2" max="2" width="21.5703125" style="63" customWidth="1"/>
    <col min="3" max="3" width="15.85546875" style="50" customWidth="1"/>
    <col min="4" max="5" width="21.5703125" style="50" hidden="1" customWidth="1"/>
  </cols>
  <sheetData>
    <row r="1" spans="1:5">
      <c r="A1" t="s">
        <v>154</v>
      </c>
      <c r="B1" s="63" t="s">
        <v>155</v>
      </c>
      <c r="C1" s="50" t="s">
        <v>156</v>
      </c>
      <c r="D1" s="50" t="s">
        <v>157</v>
      </c>
      <c r="E1" s="50" t="s">
        <v>158</v>
      </c>
    </row>
    <row r="2" spans="1:5">
      <c r="A2" t="s">
        <v>25</v>
      </c>
      <c r="B2" s="63">
        <v>1</v>
      </c>
      <c r="C2" s="50">
        <f>SUM(Lentelė9[[#This Row],[Iš 1 Distancijos taškai]:[Iš 2 Distancijos taškai]])</f>
        <v>75</v>
      </c>
      <c r="D2" s="50">
        <f>SUMIF(Distancija1[Club],Lentelė9[[#This Row],[Klubas]],Distancija1[Reitingo Taskai])</f>
        <v>48</v>
      </c>
      <c r="E2" s="50">
        <f>SUMIF('2 Distance'!$I$2:$I$34,Lentelė9[[#This Row],[Klubas]],'2 Distance'!$Q$2:$Q$34)</f>
        <v>27</v>
      </c>
    </row>
    <row r="3" spans="1:5">
      <c r="A3" t="s">
        <v>23</v>
      </c>
      <c r="B3" s="63">
        <v>2</v>
      </c>
      <c r="C3" s="50">
        <f>SUM(Lentelė9[[#This Row],[Iš 1 Distancijos taškai]:[Iš 2 Distancijos taškai]])</f>
        <v>48</v>
      </c>
      <c r="D3" s="50">
        <f>SUMIF(Distancija1[Club],Lentelė9[[#This Row],[Klubas]],Distancija1[Reitingo Taskai])</f>
        <v>12</v>
      </c>
      <c r="E3" s="50">
        <f>SUMIF('2 Distance'!$I$2:$I$34,Lentelė9[[#This Row],[Klubas]],'2 Distance'!$Q$2:$Q$34)</f>
        <v>36</v>
      </c>
    </row>
    <row r="4" spans="1:5">
      <c r="A4" t="s">
        <v>54</v>
      </c>
      <c r="B4" s="63">
        <v>3</v>
      </c>
      <c r="C4" s="50">
        <f>SUM(Lentelė9[[#This Row],[Iš 1 Distancijos taškai]:[Iš 2 Distancijos taškai]])</f>
        <v>35</v>
      </c>
      <c r="D4" s="50">
        <f>SUMIF(Distancija1[Club],Lentelė9[[#This Row],[Klubas]],Distancija1[Reitingo Taskai])</f>
        <v>0</v>
      </c>
      <c r="E4" s="50">
        <f>SUMIF('2 Distance'!$I$2:$I$34,Lentelė9[[#This Row],[Klubas]],'2 Distance'!$Q$2:$Q$34)</f>
        <v>35</v>
      </c>
    </row>
    <row r="5" spans="1:5">
      <c r="A5" t="s">
        <v>47</v>
      </c>
      <c r="B5" s="63">
        <v>4</v>
      </c>
      <c r="C5" s="50">
        <f>SUM(Lentelė9[[#This Row],[Iš 1 Distancijos taškai]:[Iš 2 Distancijos taškai]])</f>
        <v>34</v>
      </c>
      <c r="D5" s="50">
        <f>SUMIF(Distancija1[Club],Lentelė9[[#This Row],[Klubas]],Distancija1[Reitingo Taskai])</f>
        <v>0</v>
      </c>
      <c r="E5" s="50">
        <f>SUMIF('2 Distance'!$I$2:$I$34,Lentelė9[[#This Row],[Klubas]],'2 Distance'!$Q$2:$Q$34)</f>
        <v>34</v>
      </c>
    </row>
    <row r="6" spans="1:5">
      <c r="A6" t="s">
        <v>27</v>
      </c>
      <c r="B6" s="63">
        <v>5</v>
      </c>
      <c r="C6" s="50">
        <f>SUM(Lentelė9[[#This Row],[Iš 1 Distancijos taškai]:[Iš 2 Distancijos taškai]])</f>
        <v>18</v>
      </c>
      <c r="D6" s="50">
        <f>SUMIF(Distancija1[Club],Lentelė9[[#This Row],[Klubas]],Distancija1[Reitingo Taskai])</f>
        <v>18</v>
      </c>
      <c r="E6" s="50">
        <f>SUMIF('2 Distance'!$I$2:$I$34,Lentelė9[[#This Row],[Klubas]],'2 Distance'!$Q$2:$Q$34)</f>
        <v>0</v>
      </c>
    </row>
    <row r="7" spans="1:5">
      <c r="A7" t="s">
        <v>63</v>
      </c>
      <c r="B7" s="63">
        <v>6</v>
      </c>
      <c r="C7" s="50">
        <f>SUM(Lentelė9[[#This Row],[Iš 1 Distancijos taškai]:[Iš 2 Distancijos taškai]])</f>
        <v>12</v>
      </c>
      <c r="D7" s="50">
        <f>SUMIF(Distancija1[Club],Lentelė9[[#This Row],[Klubas]],Distancija1[Reitingo Taskai])</f>
        <v>0</v>
      </c>
      <c r="E7" s="50">
        <f>SUMIF('2 Distance'!$I$2:$I$34,Lentelė9[[#This Row],[Klubas]],'2 Distance'!$Q$2:$Q$34)</f>
        <v>12</v>
      </c>
    </row>
    <row r="8" spans="1:5">
      <c r="A8" t="s">
        <v>70</v>
      </c>
      <c r="B8" s="63">
        <v>7</v>
      </c>
      <c r="C8" s="50">
        <f>SUM(Lentelė9[[#This Row],[Iš 1 Distancijos taškai]:[Iš 2 Distancijos taškai]])</f>
        <v>10</v>
      </c>
      <c r="D8" s="50">
        <f>SUMIF(Distancija1[Club],Lentelė9[[#This Row],[Klubas]],Distancija1[Reitingo Taskai])</f>
        <v>0</v>
      </c>
      <c r="E8" s="50">
        <f>SUMIF('2 Distance'!$I$2:$I$34,Lentelė9[[#This Row],[Klubas]],'2 Distance'!$Q$2:$Q$34)</f>
        <v>10</v>
      </c>
    </row>
    <row r="9" spans="1:5">
      <c r="A9" t="s">
        <v>134</v>
      </c>
      <c r="B9" s="63">
        <v>8</v>
      </c>
      <c r="C9" s="50">
        <f>SUM(Lentelė9[[#This Row],[Iš 1 Distancijos taškai]:[Iš 2 Distancijos taškai]])</f>
        <v>4</v>
      </c>
      <c r="D9" s="50">
        <f>SUMIF(Distancija1[Club],Lentelė9[[#This Row],[Klubas]],Distancija1[Reitingo Taskai])</f>
        <v>0</v>
      </c>
      <c r="E9" s="50">
        <f>SUMIF('2 Distance'!$I$2:$I$34,Lentelė9[[#This Row],[Klubas]],'2 Distance'!$Q$2:$Q$34)</f>
        <v>4</v>
      </c>
    </row>
    <row r="10" spans="1:5">
      <c r="A10" s="55" t="s">
        <v>103</v>
      </c>
      <c r="B10" s="66"/>
      <c r="C10" s="56">
        <f>SUM(Lentelė9[[#This Row],[Iš 1 Distancijos taškai]:[Iš 2 Distancijos taškai]])</f>
        <v>0</v>
      </c>
      <c r="D10" s="56">
        <f>SUMIF(Distancija1[Club],Lentelė9[[#This Row],[Klubas]],Distancija1[Reitingo Taskai])</f>
        <v>0</v>
      </c>
      <c r="E10" s="56">
        <f>SUMIF('2 Distance'!$I$2:$I$34,Lentelė9[[#This Row],[Klubas]],'2 Distance'!$Q$2:$Q$34)</f>
        <v>0</v>
      </c>
    </row>
    <row r="11" spans="1:5">
      <c r="A11" s="55" t="s">
        <v>106</v>
      </c>
      <c r="B11" s="66"/>
      <c r="C11" s="56">
        <f>SUM(Lentelė9[[#This Row],[Iš 1 Distancijos taškai]:[Iš 2 Distancijos taškai]])</f>
        <v>0</v>
      </c>
      <c r="D11" s="56">
        <f>SUMIF(Distancija1[Club],Lentelė9[[#This Row],[Klubas]],Distancija1[Reitingo Taskai])</f>
        <v>0</v>
      </c>
      <c r="E11" s="56">
        <f>SUMIF('2 Distance'!$I$2:$I$34,Lentelė9[[#This Row],[Klubas]],'2 Distance'!$Q$2:$Q$34)</f>
        <v>0</v>
      </c>
    </row>
    <row r="12" spans="1:5">
      <c r="A12" s="55" t="s">
        <v>112</v>
      </c>
      <c r="B12" s="66"/>
      <c r="C12" s="56">
        <f>SUM(Lentelė9[[#This Row],[Iš 1 Distancijos taškai]:[Iš 2 Distancijos taškai]])</f>
        <v>0</v>
      </c>
      <c r="D12" s="56">
        <f>SUMIF(Distancija1[Club],Lentelė9[[#This Row],[Klubas]],Distancija1[Reitingo Taskai])</f>
        <v>0</v>
      </c>
      <c r="E12" s="56">
        <f>SUMIF('2 Distance'!$I$2:$I$34,Lentelė9[[#This Row],[Klubas]],'2 Distance'!$Q$2:$Q$34)</f>
        <v>0</v>
      </c>
    </row>
    <row r="13" spans="1:5">
      <c r="A13" s="55" t="s">
        <v>115</v>
      </c>
      <c r="B13" s="66"/>
      <c r="C13" s="56">
        <f>SUM(Lentelė9[[#This Row],[Iš 1 Distancijos taškai]:[Iš 2 Distancijos taškai]])</f>
        <v>0</v>
      </c>
      <c r="D13" s="56">
        <f>SUMIF(Distancija1[Club],Lentelė9[[#This Row],[Klubas]],Distancija1[Reitingo Taskai])</f>
        <v>0</v>
      </c>
      <c r="E13" s="56">
        <f>SUMIF('2 Distance'!$I$2:$I$34,Lentelė9[[#This Row],[Klubas]],'2 Distance'!$Q$2:$Q$34)</f>
        <v>0</v>
      </c>
    </row>
    <row r="14" spans="1:5">
      <c r="A14" s="55" t="s">
        <v>117</v>
      </c>
      <c r="B14" s="66"/>
      <c r="C14" s="56">
        <f>SUM(Lentelė9[[#This Row],[Iš 1 Distancijos taškai]:[Iš 2 Distancijos taškai]])</f>
        <v>0</v>
      </c>
      <c r="D14" s="56">
        <f>SUMIF(Distancija1[Club],Lentelė9[[#This Row],[Klubas]],Distancija1[Reitingo Taskai])</f>
        <v>0</v>
      </c>
      <c r="E14" s="56">
        <f>SUMIF('2 Distance'!$I$2:$I$34,Lentelė9[[#This Row],[Klubas]],'2 Distance'!$Q$2:$Q$34)</f>
        <v>0</v>
      </c>
    </row>
    <row r="15" spans="1:5">
      <c r="A15" s="55" t="s">
        <v>121</v>
      </c>
      <c r="B15" s="66"/>
      <c r="C15" s="56">
        <f>SUM(Lentelė9[[#This Row],[Iš 1 Distancijos taškai]:[Iš 2 Distancijos taškai]])</f>
        <v>0</v>
      </c>
      <c r="D15" s="56">
        <f>SUMIF(Distancija1[Club],Lentelė9[[#This Row],[Klubas]],Distancija1[Reitingo Taskai])</f>
        <v>0</v>
      </c>
      <c r="E15" s="56">
        <f>SUMIF('2 Distance'!$I$2:$I$34,Lentelė9[[#This Row],[Klubas]],'2 Distance'!$Q$2:$Q$34)</f>
        <v>0</v>
      </c>
    </row>
    <row r="16" spans="1:5">
      <c r="A16" s="55" t="s">
        <v>130</v>
      </c>
      <c r="B16" s="66"/>
      <c r="C16" s="56">
        <f>SUM(Lentelė9[[#This Row],[Iš 1 Distancijos taškai]:[Iš 2 Distancijos taškai]])</f>
        <v>0</v>
      </c>
      <c r="D16" s="56">
        <f>SUMIF(Distancija1[Club],Lentelė9[[#This Row],[Klubas]],Distancija1[Reitingo Taskai])</f>
        <v>0</v>
      </c>
      <c r="E16" s="56">
        <f>SUMIF('2 Distance'!$I$2:$I$34,Lentelė9[[#This Row],[Klubas]],'2 Distance'!$Q$2:$Q$34)</f>
        <v>0</v>
      </c>
    </row>
    <row r="17" spans="1:5">
      <c r="A17" s="55" t="s">
        <v>139</v>
      </c>
      <c r="B17" s="66"/>
      <c r="C17" s="56">
        <f>SUM(Lentelė9[[#This Row],[Iš 1 Distancijos taškai]:[Iš 2 Distancijos taškai]])</f>
        <v>0</v>
      </c>
      <c r="D17" s="56">
        <f>SUMIF(Distancija1[Club],Lentelė9[[#This Row],[Klubas]],Distancija1[Reitingo Taskai])</f>
        <v>0</v>
      </c>
      <c r="E17" s="56">
        <f>SUMIF('2 Distance'!$I$2:$I$34,Lentelė9[[#This Row],[Klubas]],'2 Distance'!$Q$2:$Q$34)</f>
        <v>0</v>
      </c>
    </row>
    <row r="18" spans="1:5">
      <c r="A18" s="55" t="s">
        <v>149</v>
      </c>
      <c r="B18" s="66"/>
      <c r="C18" s="56">
        <f>SUM(Lentelė9[[#This Row],[Iš 1 Distancijos taškai]:[Iš 2 Distancijos taškai]])</f>
        <v>0</v>
      </c>
      <c r="D18" s="56">
        <f>SUMIF(Distancija1[Club],Lentelė9[[#This Row],[Klubas]],Distancija1[Reitingo Taskai])</f>
        <v>0</v>
      </c>
      <c r="E18" s="56">
        <f>SUMIF('2 Distance'!$I$2:$I$34,Lentelė9[[#This Row],[Klubas]],'2 Distance'!$Q$2:$Q$34)</f>
        <v>0</v>
      </c>
    </row>
    <row r="24" spans="1:5">
      <c r="E24" s="71"/>
    </row>
    <row r="25" spans="1:5">
      <c r="E25" s="71"/>
    </row>
    <row r="26" spans="1:5">
      <c r="E26" s="71"/>
    </row>
    <row r="27" spans="1:5">
      <c r="E27" s="71"/>
    </row>
    <row r="28" spans="1:5">
      <c r="E28" s="71"/>
    </row>
    <row r="29" spans="1:5">
      <c r="E29" s="71"/>
    </row>
    <row r="30" spans="1:5">
      <c r="E30" s="71"/>
    </row>
    <row r="31" spans="1:5">
      <c r="E31" s="71"/>
    </row>
    <row r="32" spans="1:5">
      <c r="E32" s="71"/>
    </row>
  </sheetData>
  <conditionalFormatting sqref="B2:B9">
    <cfRule type="colorScale" priority="69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116"/>
  <sheetViews>
    <sheetView topLeftCell="I1" workbookViewId="0">
      <selection activeCell="R10" sqref="R10:V10"/>
    </sheetView>
  </sheetViews>
  <sheetFormatPr defaultRowHeight="15"/>
  <cols>
    <col min="1" max="1" width="5.5703125" bestFit="1" customWidth="1"/>
    <col min="2" max="2" width="6.5703125" bestFit="1" customWidth="1"/>
    <col min="3" max="3" width="21" bestFit="1" customWidth="1"/>
    <col min="4" max="4" width="6.28515625" bestFit="1" customWidth="1"/>
    <col min="5" max="5" width="6.140625" bestFit="1" customWidth="1"/>
    <col min="6" max="6" width="9" bestFit="1" customWidth="1"/>
    <col min="7" max="7" width="17.28515625" bestFit="1" customWidth="1"/>
    <col min="8" max="8" width="17.28515625" customWidth="1"/>
    <col min="9" max="9" width="37.85546875" bestFit="1" customWidth="1"/>
    <col min="10" max="10" width="12.5703125" bestFit="1" customWidth="1"/>
    <col min="11" max="11" width="7.85546875" bestFit="1" customWidth="1"/>
    <col min="12" max="12" width="11.28515625" bestFit="1" customWidth="1"/>
    <col min="13" max="14" width="8.140625" bestFit="1" customWidth="1"/>
    <col min="21" max="21" width="12.140625" bestFit="1" customWidth="1"/>
    <col min="22" max="22" width="11.42578125" bestFit="1" customWidth="1"/>
  </cols>
  <sheetData>
    <row r="1" spans="1:22" ht="15" customHeight="1">
      <c r="A1" t="s">
        <v>1</v>
      </c>
      <c r="B1" t="s">
        <v>159</v>
      </c>
      <c r="C1" t="s">
        <v>2</v>
      </c>
      <c r="D1" t="s">
        <v>3</v>
      </c>
      <c r="E1" t="s">
        <v>4</v>
      </c>
      <c r="F1" t="s">
        <v>5</v>
      </c>
      <c r="G1" t="s">
        <v>160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15</v>
      </c>
      <c r="O1" t="s">
        <v>161</v>
      </c>
    </row>
    <row r="2" spans="1:22" ht="15" customHeight="1">
      <c r="A2">
        <v>22</v>
      </c>
      <c r="B2">
        <v>22</v>
      </c>
      <c r="C2" t="s">
        <v>162</v>
      </c>
      <c r="D2" t="s">
        <v>19</v>
      </c>
      <c r="E2">
        <v>2012</v>
      </c>
      <c r="F2" t="s">
        <v>20</v>
      </c>
      <c r="G2" t="s">
        <v>21</v>
      </c>
      <c r="H2" t="s">
        <v>22</v>
      </c>
      <c r="I2" t="s">
        <v>75</v>
      </c>
      <c r="J2">
        <v>1</v>
      </c>
      <c r="K2" s="1">
        <v>0</v>
      </c>
      <c r="L2">
        <v>1</v>
      </c>
      <c r="M2" s="1">
        <v>0</v>
      </c>
      <c r="N2" s="1">
        <f>MAIN[[#This Row],[SWIM]]+MAIN[[#This Row],[RUN]]</f>
        <v>0</v>
      </c>
      <c r="O2" s="1" t="s">
        <v>163</v>
      </c>
    </row>
    <row r="3" spans="1:22" ht="15" customHeight="1">
      <c r="A3">
        <v>50</v>
      </c>
      <c r="B3">
        <v>50</v>
      </c>
      <c r="C3" t="s">
        <v>26</v>
      </c>
      <c r="D3" t="s">
        <v>19</v>
      </c>
      <c r="E3">
        <v>2013</v>
      </c>
      <c r="F3" t="s">
        <v>20</v>
      </c>
      <c r="G3" t="s">
        <v>21</v>
      </c>
      <c r="H3" t="s">
        <v>22</v>
      </c>
      <c r="I3" t="s">
        <v>27</v>
      </c>
      <c r="J3">
        <v>1</v>
      </c>
      <c r="K3" s="1">
        <v>1.7592592592592592E-3</v>
      </c>
      <c r="L3">
        <v>1</v>
      </c>
      <c r="M3" s="1">
        <v>1.3541666666666667E-3</v>
      </c>
      <c r="N3" s="1">
        <f>MAIN[[#This Row],[SWIM]]+MAIN[[#This Row],[RUN]]</f>
        <v>3.1134259259259257E-3</v>
      </c>
      <c r="O3" s="1" t="s">
        <v>164</v>
      </c>
    </row>
    <row r="4" spans="1:22" ht="15" customHeight="1">
      <c r="A4">
        <v>61</v>
      </c>
      <c r="B4">
        <v>61</v>
      </c>
      <c r="C4" t="s">
        <v>28</v>
      </c>
      <c r="D4" t="s">
        <v>19</v>
      </c>
      <c r="E4">
        <v>2012</v>
      </c>
      <c r="F4" t="s">
        <v>20</v>
      </c>
      <c r="G4" t="s">
        <v>21</v>
      </c>
      <c r="H4" t="s">
        <v>22</v>
      </c>
      <c r="I4" t="s">
        <v>25</v>
      </c>
      <c r="J4">
        <v>1</v>
      </c>
      <c r="K4" s="1">
        <v>1.6319444444444445E-3</v>
      </c>
      <c r="L4">
        <v>1</v>
      </c>
      <c r="M4" s="1">
        <v>1.6203703703703703E-3</v>
      </c>
      <c r="N4" s="1">
        <f>MAIN[[#This Row],[SWIM]]+MAIN[[#This Row],[RUN]]</f>
        <v>3.2523148148148147E-3</v>
      </c>
      <c r="O4" s="1" t="s">
        <v>164</v>
      </c>
      <c r="R4" t="s">
        <v>165</v>
      </c>
      <c r="S4" t="s">
        <v>5</v>
      </c>
      <c r="T4" t="s">
        <v>10</v>
      </c>
      <c r="U4" t="s">
        <v>13</v>
      </c>
      <c r="V4" t="s">
        <v>166</v>
      </c>
    </row>
    <row r="5" spans="1:22" ht="15" customHeight="1">
      <c r="A5">
        <v>64</v>
      </c>
      <c r="B5">
        <v>64</v>
      </c>
      <c r="C5" t="s">
        <v>41</v>
      </c>
      <c r="D5" t="s">
        <v>19</v>
      </c>
      <c r="E5">
        <v>2015</v>
      </c>
      <c r="F5" t="s">
        <v>30</v>
      </c>
      <c r="G5" t="s">
        <v>40</v>
      </c>
      <c r="H5" t="s">
        <v>22</v>
      </c>
      <c r="I5" t="s">
        <v>25</v>
      </c>
      <c r="J5">
        <v>1</v>
      </c>
      <c r="K5" s="1">
        <v>2.0601851851851853E-3</v>
      </c>
      <c r="L5">
        <v>1</v>
      </c>
      <c r="M5" s="1">
        <v>1.7708333333333332E-3</v>
      </c>
      <c r="N5" s="1">
        <f>MAIN[[#This Row],[SWIM]]+MAIN[[#This Row],[RUN]]</f>
        <v>3.8310185185185183E-3</v>
      </c>
      <c r="O5" s="1" t="s">
        <v>164</v>
      </c>
      <c r="R5" t="s">
        <v>22</v>
      </c>
      <c r="S5" t="s">
        <v>20</v>
      </c>
      <c r="T5" s="1">
        <v>9.8379629629629642E-4</v>
      </c>
      <c r="U5" s="1">
        <v>1.1921296296296296E-3</v>
      </c>
      <c r="V5" s="1">
        <v>2.2453703703703702E-3</v>
      </c>
    </row>
    <row r="6" spans="1:22" ht="15" customHeight="1">
      <c r="A6">
        <v>65</v>
      </c>
      <c r="B6">
        <v>65</v>
      </c>
      <c r="C6" t="s">
        <v>167</v>
      </c>
      <c r="D6" t="s">
        <v>19</v>
      </c>
      <c r="E6">
        <v>2015</v>
      </c>
      <c r="F6" t="s">
        <v>30</v>
      </c>
      <c r="G6" t="s">
        <v>40</v>
      </c>
      <c r="H6" t="s">
        <v>22</v>
      </c>
      <c r="I6" t="s">
        <v>25</v>
      </c>
      <c r="J6">
        <v>1</v>
      </c>
      <c r="K6" s="1">
        <v>0</v>
      </c>
      <c r="L6">
        <v>1</v>
      </c>
      <c r="M6" s="1">
        <v>0</v>
      </c>
      <c r="N6" s="1">
        <f>MAIN[[#This Row],[SWIM]]+MAIN[[#This Row],[RUN]]</f>
        <v>0</v>
      </c>
      <c r="O6" s="1" t="s">
        <v>163</v>
      </c>
      <c r="R6" t="s">
        <v>22</v>
      </c>
      <c r="S6" t="s">
        <v>30</v>
      </c>
      <c r="T6" s="1">
        <v>1.0069444444444444E-3</v>
      </c>
      <c r="U6" s="1">
        <v>1.1226851851851851E-3</v>
      </c>
      <c r="V6" s="1">
        <v>2.2453703703703702E-3</v>
      </c>
    </row>
    <row r="7" spans="1:22" ht="15" customHeight="1">
      <c r="A7">
        <v>74</v>
      </c>
      <c r="B7">
        <v>74</v>
      </c>
      <c r="C7" t="s">
        <v>29</v>
      </c>
      <c r="D7" t="s">
        <v>19</v>
      </c>
      <c r="E7">
        <v>2013</v>
      </c>
      <c r="F7" t="s">
        <v>30</v>
      </c>
      <c r="G7" t="s">
        <v>31</v>
      </c>
      <c r="H7" t="s">
        <v>22</v>
      </c>
      <c r="I7" t="s">
        <v>25</v>
      </c>
      <c r="J7">
        <v>1</v>
      </c>
      <c r="K7" s="1">
        <v>1.1921296296296296E-3</v>
      </c>
      <c r="L7">
        <v>1</v>
      </c>
      <c r="M7" s="1">
        <v>1.2731481481481483E-3</v>
      </c>
      <c r="N7" s="1">
        <f>MAIN[[#This Row],[SWIM]]+MAIN[[#This Row],[RUN]]</f>
        <v>2.465277777777778E-3</v>
      </c>
      <c r="O7" s="1" t="s">
        <v>164</v>
      </c>
      <c r="R7" t="s">
        <v>45</v>
      </c>
      <c r="S7" t="s">
        <v>20</v>
      </c>
      <c r="T7" s="1">
        <v>1.4814814814814814E-3</v>
      </c>
      <c r="U7" s="1">
        <v>2.1874999999999998E-3</v>
      </c>
      <c r="V7" s="1">
        <v>3.7615740740740739E-3</v>
      </c>
    </row>
    <row r="8" spans="1:22" ht="15" customHeight="1">
      <c r="A8">
        <v>11</v>
      </c>
      <c r="B8">
        <v>11</v>
      </c>
      <c r="C8" t="s">
        <v>71</v>
      </c>
      <c r="D8" t="s">
        <v>19</v>
      </c>
      <c r="E8">
        <v>2010</v>
      </c>
      <c r="F8" t="s">
        <v>20</v>
      </c>
      <c r="G8" t="s">
        <v>58</v>
      </c>
      <c r="H8" t="s">
        <v>45</v>
      </c>
      <c r="I8" t="s">
        <v>37</v>
      </c>
      <c r="J8">
        <v>4</v>
      </c>
      <c r="K8" s="1">
        <v>3.0092592592592588E-3</v>
      </c>
      <c r="L8">
        <v>3</v>
      </c>
      <c r="M8" s="1">
        <v>2.2685185185185182E-3</v>
      </c>
      <c r="N8" s="1">
        <f>MAIN[[#This Row],[SWIM]]+MAIN[[#This Row],[RUN]]</f>
        <v>5.2777777777777771E-3</v>
      </c>
      <c r="O8" s="1" t="s">
        <v>164</v>
      </c>
      <c r="R8" t="s">
        <v>45</v>
      </c>
      <c r="S8" t="s">
        <v>30</v>
      </c>
      <c r="T8" s="1">
        <v>1.7592592592592592E-3</v>
      </c>
      <c r="U8" s="1">
        <v>2.4537037037037036E-3</v>
      </c>
      <c r="V8" s="1">
        <v>4.2592592592592595E-3</v>
      </c>
    </row>
    <row r="9" spans="1:22" ht="15" customHeight="1">
      <c r="A9">
        <v>36</v>
      </c>
      <c r="B9">
        <v>36</v>
      </c>
      <c r="C9" t="s">
        <v>69</v>
      </c>
      <c r="D9" t="s">
        <v>19</v>
      </c>
      <c r="E9">
        <v>2011</v>
      </c>
      <c r="F9" t="s">
        <v>20</v>
      </c>
      <c r="G9" t="s">
        <v>58</v>
      </c>
      <c r="H9" t="s">
        <v>45</v>
      </c>
      <c r="I9" t="s">
        <v>70</v>
      </c>
      <c r="J9">
        <v>4</v>
      </c>
      <c r="K9" s="1">
        <v>2.2685185185185182E-3</v>
      </c>
      <c r="L9">
        <v>5</v>
      </c>
      <c r="M9" s="1">
        <v>2.9513888888888888E-3</v>
      </c>
      <c r="N9" s="1">
        <f>MAIN[[#This Row],[SWIM]]+MAIN[[#This Row],[RUN]]</f>
        <v>5.2199074074074075E-3</v>
      </c>
      <c r="O9" s="1" t="s">
        <v>164</v>
      </c>
      <c r="R9" t="s">
        <v>88</v>
      </c>
      <c r="S9" t="s">
        <v>20</v>
      </c>
      <c r="T9" s="1">
        <v>2.8703703703703708E-3</v>
      </c>
      <c r="U9" s="1">
        <v>6.0648148148148145E-3</v>
      </c>
      <c r="V9" s="1">
        <v>9.0046296296296298E-3</v>
      </c>
    </row>
    <row r="10" spans="1:22" ht="15" customHeight="1">
      <c r="A10">
        <v>58</v>
      </c>
      <c r="B10">
        <v>58</v>
      </c>
      <c r="C10" t="s">
        <v>57</v>
      </c>
      <c r="D10" t="s">
        <v>19</v>
      </c>
      <c r="E10">
        <v>2011</v>
      </c>
      <c r="F10" t="s">
        <v>20</v>
      </c>
      <c r="G10" t="s">
        <v>58</v>
      </c>
      <c r="H10" t="s">
        <v>45</v>
      </c>
      <c r="I10" t="s">
        <v>37</v>
      </c>
      <c r="J10">
        <v>4</v>
      </c>
      <c r="K10" s="1">
        <v>2.2569444444444447E-3</v>
      </c>
      <c r="L10">
        <v>5</v>
      </c>
      <c r="M10" s="1">
        <v>2.5115740740740741E-3</v>
      </c>
      <c r="N10" s="1">
        <f>MAIN[[#This Row],[SWIM]]+MAIN[[#This Row],[RUN]]</f>
        <v>4.7685185185185192E-3</v>
      </c>
      <c r="O10" s="1" t="s">
        <v>164</v>
      </c>
      <c r="R10" t="s">
        <v>88</v>
      </c>
      <c r="S10" t="s">
        <v>30</v>
      </c>
      <c r="T10" s="1">
        <v>3.3333333333333335E-3</v>
      </c>
      <c r="U10" s="1">
        <v>7.2800925925925915E-3</v>
      </c>
      <c r="V10" s="1">
        <v>1.0972222222222223E-2</v>
      </c>
    </row>
    <row r="11" spans="1:22" ht="15" customHeight="1">
      <c r="A11">
        <v>59</v>
      </c>
      <c r="B11">
        <v>59</v>
      </c>
      <c r="C11" t="s">
        <v>72</v>
      </c>
      <c r="D11" t="s">
        <v>19</v>
      </c>
      <c r="E11">
        <v>2011</v>
      </c>
      <c r="F11" t="s">
        <v>20</v>
      </c>
      <c r="G11" t="s">
        <v>58</v>
      </c>
      <c r="H11" t="s">
        <v>45</v>
      </c>
      <c r="I11" t="s">
        <v>37</v>
      </c>
      <c r="J11">
        <v>4</v>
      </c>
      <c r="K11" s="1">
        <v>2.7430555555555559E-3</v>
      </c>
      <c r="L11">
        <v>3</v>
      </c>
      <c r="M11" s="1">
        <v>2.7430555555555559E-3</v>
      </c>
      <c r="N11" s="1">
        <f>MAIN[[#This Row],[SWIM]]+MAIN[[#This Row],[RUN]]</f>
        <v>5.4861111111111117E-3</v>
      </c>
      <c r="O11" s="1" t="s">
        <v>164</v>
      </c>
    </row>
    <row r="12" spans="1:22" ht="15" customHeight="1">
      <c r="A12">
        <v>60</v>
      </c>
      <c r="B12">
        <v>60</v>
      </c>
      <c r="C12" t="s">
        <v>79</v>
      </c>
      <c r="D12" t="s">
        <v>19</v>
      </c>
      <c r="E12">
        <v>2010</v>
      </c>
      <c r="F12" t="s">
        <v>20</v>
      </c>
      <c r="G12" t="s">
        <v>58</v>
      </c>
      <c r="H12" t="s">
        <v>45</v>
      </c>
      <c r="I12" t="s">
        <v>25</v>
      </c>
      <c r="J12">
        <v>4</v>
      </c>
      <c r="K12" s="1">
        <v>2.8819444444444444E-3</v>
      </c>
      <c r="L12">
        <v>3</v>
      </c>
      <c r="M12" s="1">
        <v>3.0324074074074073E-3</v>
      </c>
      <c r="N12" s="1">
        <f>MAIN[[#This Row],[SWIM]]+MAIN[[#This Row],[RUN]]</f>
        <v>5.9143518518518512E-3</v>
      </c>
      <c r="O12" s="1" t="s">
        <v>164</v>
      </c>
    </row>
    <row r="13" spans="1:22" ht="15" customHeight="1">
      <c r="A13">
        <v>71</v>
      </c>
      <c r="B13">
        <v>71</v>
      </c>
      <c r="C13" t="s">
        <v>168</v>
      </c>
      <c r="D13" t="s">
        <v>19</v>
      </c>
      <c r="E13">
        <v>2010</v>
      </c>
      <c r="F13" t="s">
        <v>20</v>
      </c>
      <c r="G13" t="s">
        <v>58</v>
      </c>
      <c r="H13" t="s">
        <v>45</v>
      </c>
      <c r="I13" t="s">
        <v>25</v>
      </c>
      <c r="J13">
        <v>4</v>
      </c>
      <c r="K13" s="1">
        <v>0</v>
      </c>
      <c r="M13" s="1">
        <v>0</v>
      </c>
      <c r="N13" s="1">
        <f>MAIN[[#This Row],[SWIM]]+MAIN[[#This Row],[RUN]]</f>
        <v>0</v>
      </c>
      <c r="O13" s="1" t="s">
        <v>163</v>
      </c>
    </row>
    <row r="14" spans="1:22" ht="15" customHeight="1">
      <c r="A14">
        <v>19</v>
      </c>
      <c r="B14">
        <v>19</v>
      </c>
      <c r="C14" t="s">
        <v>74</v>
      </c>
      <c r="D14" t="s">
        <v>19</v>
      </c>
      <c r="E14">
        <v>2011</v>
      </c>
      <c r="F14" t="s">
        <v>20</v>
      </c>
      <c r="G14" t="s">
        <v>58</v>
      </c>
      <c r="H14" t="s">
        <v>45</v>
      </c>
      <c r="I14" t="s">
        <v>75</v>
      </c>
      <c r="J14">
        <v>5</v>
      </c>
      <c r="K14" s="1">
        <v>2.9166666666666668E-3</v>
      </c>
      <c r="L14">
        <v>3</v>
      </c>
      <c r="M14" s="1">
        <v>2.627314814814815E-3</v>
      </c>
      <c r="N14" s="1">
        <f>MAIN[[#This Row],[SWIM]]+MAIN[[#This Row],[RUN]]</f>
        <v>5.5439814814814813E-3</v>
      </c>
      <c r="O14" s="1" t="s">
        <v>164</v>
      </c>
    </row>
    <row r="15" spans="1:22" ht="15" customHeight="1">
      <c r="A15">
        <v>55</v>
      </c>
      <c r="B15" s="27">
        <v>55</v>
      </c>
      <c r="C15" t="s">
        <v>81</v>
      </c>
      <c r="D15" t="s">
        <v>19</v>
      </c>
      <c r="E15">
        <v>2010</v>
      </c>
      <c r="F15" t="s">
        <v>20</v>
      </c>
      <c r="G15" t="s">
        <v>58</v>
      </c>
      <c r="H15" t="s">
        <v>45</v>
      </c>
      <c r="I15" t="s">
        <v>37</v>
      </c>
      <c r="J15">
        <v>5</v>
      </c>
      <c r="K15" s="1">
        <v>3.37962962962963E-3</v>
      </c>
      <c r="L15">
        <v>3</v>
      </c>
      <c r="M15" s="26">
        <v>3.0324074074074073E-3</v>
      </c>
      <c r="N15" s="1">
        <f>MAIN[[#This Row],[SWIM]]+MAIN[[#This Row],[RUN]]</f>
        <v>6.4120370370370373E-3</v>
      </c>
      <c r="O15" s="1" t="s">
        <v>164</v>
      </c>
    </row>
    <row r="16" spans="1:22" ht="15" customHeight="1">
      <c r="A16">
        <v>57</v>
      </c>
      <c r="B16">
        <v>57</v>
      </c>
      <c r="C16" t="s">
        <v>80</v>
      </c>
      <c r="D16" t="s">
        <v>19</v>
      </c>
      <c r="E16">
        <v>2011</v>
      </c>
      <c r="F16" t="s">
        <v>20</v>
      </c>
      <c r="G16" t="s">
        <v>58</v>
      </c>
      <c r="H16" t="s">
        <v>45</v>
      </c>
      <c r="I16" t="s">
        <v>37</v>
      </c>
      <c r="J16">
        <v>5</v>
      </c>
      <c r="K16" s="1">
        <v>3.2175925925925926E-3</v>
      </c>
      <c r="L16">
        <v>3</v>
      </c>
      <c r="M16" s="1">
        <v>2.7893518518518519E-3</v>
      </c>
      <c r="N16" s="1">
        <f>MAIN[[#This Row],[SWIM]]+MAIN[[#This Row],[RUN]]</f>
        <v>6.006944444444445E-3</v>
      </c>
      <c r="O16" s="1" t="s">
        <v>164</v>
      </c>
    </row>
    <row r="17" spans="1:15" ht="15" customHeight="1">
      <c r="A17">
        <v>92</v>
      </c>
      <c r="B17">
        <v>92</v>
      </c>
      <c r="C17" t="s">
        <v>169</v>
      </c>
      <c r="D17" t="s">
        <v>19</v>
      </c>
      <c r="E17">
        <v>2011</v>
      </c>
      <c r="F17" t="s">
        <v>20</v>
      </c>
      <c r="G17" t="s">
        <v>58</v>
      </c>
      <c r="H17" t="s">
        <v>45</v>
      </c>
      <c r="I17" t="s">
        <v>54</v>
      </c>
      <c r="J17">
        <v>5</v>
      </c>
      <c r="K17" s="1">
        <v>0</v>
      </c>
      <c r="M17" s="1">
        <v>0</v>
      </c>
      <c r="N17" s="1">
        <f>MAIN[[#This Row],[SWIM]]+MAIN[[#This Row],[RUN]]</f>
        <v>0</v>
      </c>
      <c r="O17" s="1" t="s">
        <v>163</v>
      </c>
    </row>
    <row r="18" spans="1:15" ht="15" customHeight="1">
      <c r="A18">
        <v>93</v>
      </c>
      <c r="B18">
        <v>93</v>
      </c>
      <c r="C18" t="s">
        <v>170</v>
      </c>
      <c r="D18" t="s">
        <v>19</v>
      </c>
      <c r="E18">
        <v>2010</v>
      </c>
      <c r="F18" t="s">
        <v>20</v>
      </c>
      <c r="G18" t="s">
        <v>58</v>
      </c>
      <c r="H18" t="s">
        <v>45</v>
      </c>
      <c r="I18" t="s">
        <v>54</v>
      </c>
      <c r="J18">
        <v>5</v>
      </c>
      <c r="K18" s="1">
        <v>0</v>
      </c>
      <c r="M18" s="1">
        <v>0</v>
      </c>
      <c r="N18" s="1">
        <f>MAIN[[#This Row],[SWIM]]+MAIN[[#This Row],[RUN]]</f>
        <v>0</v>
      </c>
      <c r="O18" s="1" t="s">
        <v>163</v>
      </c>
    </row>
    <row r="19" spans="1:15" ht="15" customHeight="1">
      <c r="A19">
        <v>103</v>
      </c>
      <c r="B19">
        <v>103</v>
      </c>
      <c r="C19" t="s">
        <v>171</v>
      </c>
      <c r="D19" t="s">
        <v>19</v>
      </c>
      <c r="E19">
        <v>2010</v>
      </c>
      <c r="F19" t="s">
        <v>20</v>
      </c>
      <c r="G19" t="s">
        <v>58</v>
      </c>
      <c r="H19" t="s">
        <v>45</v>
      </c>
      <c r="I19" t="s">
        <v>37</v>
      </c>
      <c r="J19">
        <v>8</v>
      </c>
      <c r="K19" s="1">
        <v>0</v>
      </c>
      <c r="M19" s="1">
        <v>0</v>
      </c>
      <c r="N19" s="1">
        <f>MAIN[[#This Row],[SWIM]]+MAIN[[#This Row],[RUN]]</f>
        <v>0</v>
      </c>
      <c r="O19" s="1" t="s">
        <v>163</v>
      </c>
    </row>
    <row r="20" spans="1:15" ht="15" customHeight="1">
      <c r="A20">
        <v>104</v>
      </c>
      <c r="B20">
        <v>104</v>
      </c>
      <c r="C20" t="s">
        <v>172</v>
      </c>
      <c r="D20" t="s">
        <v>19</v>
      </c>
      <c r="E20">
        <v>2010</v>
      </c>
      <c r="F20" t="s">
        <v>20</v>
      </c>
      <c r="G20" t="s">
        <v>58</v>
      </c>
      <c r="H20" t="s">
        <v>45</v>
      </c>
      <c r="I20" t="s">
        <v>37</v>
      </c>
      <c r="J20">
        <v>8</v>
      </c>
      <c r="K20" s="1">
        <v>0</v>
      </c>
      <c r="M20" s="1">
        <v>0</v>
      </c>
      <c r="N20" s="1">
        <f>MAIN[[#This Row],[SWIM]]+MAIN[[#This Row],[RUN]]</f>
        <v>0</v>
      </c>
      <c r="O20" s="1" t="s">
        <v>163</v>
      </c>
    </row>
    <row r="21" spans="1:15" ht="15" customHeight="1">
      <c r="A21">
        <v>105</v>
      </c>
      <c r="B21">
        <v>105</v>
      </c>
      <c r="C21" t="s">
        <v>173</v>
      </c>
      <c r="D21" t="s">
        <v>19</v>
      </c>
      <c r="E21">
        <v>2010</v>
      </c>
      <c r="F21" t="s">
        <v>20</v>
      </c>
      <c r="G21" t="s">
        <v>58</v>
      </c>
      <c r="H21" t="s">
        <v>45</v>
      </c>
      <c r="I21" t="s">
        <v>37</v>
      </c>
      <c r="J21">
        <v>8</v>
      </c>
      <c r="K21" s="1">
        <v>0</v>
      </c>
      <c r="M21" s="1">
        <v>0</v>
      </c>
      <c r="N21" s="1">
        <f>MAIN[[#This Row],[SWIM]]+MAIN[[#This Row],[RUN]]</f>
        <v>0</v>
      </c>
      <c r="O21" s="1" t="s">
        <v>163</v>
      </c>
    </row>
    <row r="22" spans="1:15" ht="15" customHeight="1">
      <c r="A22">
        <v>67</v>
      </c>
      <c r="B22">
        <v>67</v>
      </c>
      <c r="C22" t="s">
        <v>55</v>
      </c>
      <c r="D22" t="s">
        <v>19</v>
      </c>
      <c r="E22">
        <v>2010</v>
      </c>
      <c r="F22" t="s">
        <v>30</v>
      </c>
      <c r="G22" t="s">
        <v>52</v>
      </c>
      <c r="H22" t="s">
        <v>45</v>
      </c>
      <c r="I22" t="s">
        <v>25</v>
      </c>
      <c r="J22">
        <v>5</v>
      </c>
      <c r="K22" s="1">
        <v>1.7708333333333332E-3</v>
      </c>
      <c r="L22">
        <v>6</v>
      </c>
      <c r="M22" s="1">
        <v>2.8356481481481479E-3</v>
      </c>
      <c r="N22" s="1">
        <f>MAIN[[#This Row],[SWIM]]+MAIN[[#This Row],[RUN]]</f>
        <v>4.6064814814814814E-3</v>
      </c>
      <c r="O22" s="1" t="s">
        <v>164</v>
      </c>
    </row>
    <row r="23" spans="1:15" ht="15" customHeight="1">
      <c r="A23">
        <v>83</v>
      </c>
      <c r="B23">
        <v>83</v>
      </c>
      <c r="C23" t="s">
        <v>78</v>
      </c>
      <c r="D23" t="s">
        <v>19</v>
      </c>
      <c r="E23">
        <v>2011</v>
      </c>
      <c r="F23" t="s">
        <v>30</v>
      </c>
      <c r="G23" t="s">
        <v>52</v>
      </c>
      <c r="H23" t="s">
        <v>45</v>
      </c>
      <c r="I23" t="s">
        <v>54</v>
      </c>
      <c r="J23">
        <v>5</v>
      </c>
      <c r="K23" s="1">
        <v>2.7314814814814819E-3</v>
      </c>
      <c r="L23">
        <v>4</v>
      </c>
      <c r="M23" s="1">
        <v>2.9861111111111113E-3</v>
      </c>
      <c r="N23" s="1">
        <f>MAIN[[#This Row],[SWIM]]+MAIN[[#This Row],[RUN]]</f>
        <v>5.7175925925925936E-3</v>
      </c>
      <c r="O23" s="1" t="s">
        <v>164</v>
      </c>
    </row>
    <row r="24" spans="1:15" ht="15" customHeight="1">
      <c r="A24">
        <v>6</v>
      </c>
      <c r="B24">
        <v>6</v>
      </c>
      <c r="C24" t="s">
        <v>59</v>
      </c>
      <c r="D24" t="s">
        <v>19</v>
      </c>
      <c r="E24">
        <v>2011</v>
      </c>
      <c r="F24" t="s">
        <v>30</v>
      </c>
      <c r="G24" t="s">
        <v>52</v>
      </c>
      <c r="H24" t="s">
        <v>45</v>
      </c>
      <c r="I24" t="s">
        <v>49</v>
      </c>
      <c r="J24">
        <v>6</v>
      </c>
      <c r="K24" s="1">
        <v>2.2800925925925927E-3</v>
      </c>
      <c r="L24">
        <v>6</v>
      </c>
      <c r="M24" s="1">
        <v>2.5462962962962961E-3</v>
      </c>
      <c r="N24" s="1">
        <f>MAIN[[#This Row],[SWIM]]+MAIN[[#This Row],[RUN]]</f>
        <v>4.8263888888888887E-3</v>
      </c>
      <c r="O24" s="1" t="s">
        <v>164</v>
      </c>
    </row>
    <row r="25" spans="1:15" ht="15" customHeight="1">
      <c r="A25">
        <v>82</v>
      </c>
      <c r="B25">
        <v>82</v>
      </c>
      <c r="C25" t="s">
        <v>174</v>
      </c>
      <c r="D25" t="s">
        <v>19</v>
      </c>
      <c r="E25">
        <v>2011</v>
      </c>
      <c r="F25" t="s">
        <v>30</v>
      </c>
      <c r="G25" t="s">
        <v>52</v>
      </c>
      <c r="H25" t="s">
        <v>45</v>
      </c>
      <c r="I25" t="s">
        <v>175</v>
      </c>
      <c r="J25">
        <v>6</v>
      </c>
      <c r="K25" s="1">
        <v>0</v>
      </c>
      <c r="M25" s="1">
        <v>0</v>
      </c>
      <c r="N25" s="1">
        <f>MAIN[[#This Row],[SWIM]]+MAIN[[#This Row],[RUN]]</f>
        <v>0</v>
      </c>
      <c r="O25" s="1" t="s">
        <v>163</v>
      </c>
    </row>
    <row r="26" spans="1:15" ht="15" customHeight="1">
      <c r="A26">
        <v>16</v>
      </c>
      <c r="B26">
        <v>16</v>
      </c>
      <c r="C26" t="s">
        <v>51</v>
      </c>
      <c r="D26" t="s">
        <v>19</v>
      </c>
      <c r="E26">
        <v>2010</v>
      </c>
      <c r="F26" t="s">
        <v>30</v>
      </c>
      <c r="G26" t="s">
        <v>52</v>
      </c>
      <c r="H26" t="s">
        <v>45</v>
      </c>
      <c r="I26" t="s">
        <v>23</v>
      </c>
      <c r="J26">
        <v>7</v>
      </c>
      <c r="K26" s="1">
        <v>1.9212962962962962E-3</v>
      </c>
      <c r="L26">
        <v>6</v>
      </c>
      <c r="M26" s="1">
        <v>2.5810185185185185E-3</v>
      </c>
      <c r="N26" s="1">
        <f>MAIN[[#This Row],[SWIM]]+MAIN[[#This Row],[RUN]]</f>
        <v>4.5023148148148149E-3</v>
      </c>
      <c r="O26" s="1" t="s">
        <v>164</v>
      </c>
    </row>
    <row r="27" spans="1:15" ht="15" customHeight="1">
      <c r="A27">
        <v>39</v>
      </c>
      <c r="B27">
        <v>39</v>
      </c>
      <c r="C27" t="s">
        <v>67</v>
      </c>
      <c r="D27" t="s">
        <v>19</v>
      </c>
      <c r="E27">
        <v>2010</v>
      </c>
      <c r="F27" t="s">
        <v>30</v>
      </c>
      <c r="G27" t="s">
        <v>52</v>
      </c>
      <c r="H27" t="s">
        <v>45</v>
      </c>
      <c r="I27" t="s">
        <v>23</v>
      </c>
      <c r="J27">
        <v>7</v>
      </c>
      <c r="K27" s="1">
        <v>2.0023148148148148E-3</v>
      </c>
      <c r="L27">
        <v>6</v>
      </c>
      <c r="M27" s="1">
        <v>3.1712962962962958E-3</v>
      </c>
      <c r="N27" s="1">
        <f>MAIN[[#This Row],[SWIM]]+MAIN[[#This Row],[RUN]]</f>
        <v>5.1736111111111106E-3</v>
      </c>
      <c r="O27" s="1" t="s">
        <v>164</v>
      </c>
    </row>
    <row r="28" spans="1:15" ht="15" customHeight="1">
      <c r="A28">
        <v>47</v>
      </c>
      <c r="B28">
        <v>47</v>
      </c>
      <c r="C28" t="s">
        <v>77</v>
      </c>
      <c r="D28" t="s">
        <v>19</v>
      </c>
      <c r="E28">
        <v>2010</v>
      </c>
      <c r="F28" t="s">
        <v>30</v>
      </c>
      <c r="G28" t="s">
        <v>52</v>
      </c>
      <c r="H28" t="s">
        <v>45</v>
      </c>
      <c r="I28" t="s">
        <v>49</v>
      </c>
      <c r="J28">
        <v>7</v>
      </c>
      <c r="K28" s="1">
        <v>2.4421296296296296E-3</v>
      </c>
      <c r="L28">
        <v>4</v>
      </c>
      <c r="M28" s="1">
        <v>3.1712962962962958E-3</v>
      </c>
      <c r="N28" s="1">
        <f>MAIN[[#This Row],[SWIM]]+MAIN[[#This Row],[RUN]]</f>
        <v>5.6134259259259254E-3</v>
      </c>
      <c r="O28" s="1" t="s">
        <v>176</v>
      </c>
    </row>
    <row r="29" spans="1:15" ht="15" customHeight="1">
      <c r="A29">
        <v>56</v>
      </c>
      <c r="B29">
        <v>56</v>
      </c>
      <c r="C29" t="s">
        <v>73</v>
      </c>
      <c r="D29" t="s">
        <v>19</v>
      </c>
      <c r="E29">
        <v>2010</v>
      </c>
      <c r="F29" t="s">
        <v>30</v>
      </c>
      <c r="G29" t="s">
        <v>52</v>
      </c>
      <c r="H29" t="s">
        <v>45</v>
      </c>
      <c r="I29" t="s">
        <v>37</v>
      </c>
      <c r="J29">
        <v>7</v>
      </c>
      <c r="K29" s="1">
        <v>2.7546296296296294E-3</v>
      </c>
      <c r="L29">
        <v>4</v>
      </c>
      <c r="M29" s="1">
        <v>2.7430555555555559E-3</v>
      </c>
      <c r="N29" s="1">
        <f>MAIN[[#This Row],[SWIM]]+MAIN[[#This Row],[RUN]]</f>
        <v>5.4976851851851853E-3</v>
      </c>
      <c r="O29" s="1" t="s">
        <v>164</v>
      </c>
    </row>
    <row r="30" spans="1:15" ht="15" customHeight="1">
      <c r="A30">
        <v>68</v>
      </c>
      <c r="B30">
        <v>68</v>
      </c>
      <c r="C30" t="s">
        <v>177</v>
      </c>
      <c r="D30" t="s">
        <v>19</v>
      </c>
      <c r="E30">
        <v>2011</v>
      </c>
      <c r="F30" t="s">
        <v>30</v>
      </c>
      <c r="G30" t="s">
        <v>52</v>
      </c>
      <c r="H30" t="s">
        <v>45</v>
      </c>
      <c r="I30" t="s">
        <v>25</v>
      </c>
      <c r="J30">
        <v>7</v>
      </c>
      <c r="K30" s="1">
        <v>0</v>
      </c>
      <c r="M30" s="1">
        <v>0</v>
      </c>
      <c r="N30" s="1">
        <f>MAIN[[#This Row],[SWIM]]+MAIN[[#This Row],[RUN]]</f>
        <v>0</v>
      </c>
      <c r="O30" s="1" t="s">
        <v>163</v>
      </c>
    </row>
    <row r="31" spans="1:15" ht="15" customHeight="1">
      <c r="A31">
        <v>87</v>
      </c>
      <c r="B31">
        <v>87</v>
      </c>
      <c r="C31" t="s">
        <v>82</v>
      </c>
      <c r="D31" t="s">
        <v>19</v>
      </c>
      <c r="E31">
        <v>2011</v>
      </c>
      <c r="F31" t="s">
        <v>30</v>
      </c>
      <c r="G31" t="s">
        <v>52</v>
      </c>
      <c r="H31" t="s">
        <v>45</v>
      </c>
      <c r="I31" t="s">
        <v>54</v>
      </c>
      <c r="J31">
        <v>7</v>
      </c>
      <c r="K31" s="1">
        <v>3.4606481481481485E-3</v>
      </c>
      <c r="L31">
        <v>4</v>
      </c>
      <c r="M31" s="1">
        <v>2.9745370370370373E-3</v>
      </c>
      <c r="N31" s="1">
        <f>MAIN[[#This Row],[SWIM]]+MAIN[[#This Row],[RUN]]</f>
        <v>6.4351851851851861E-3</v>
      </c>
      <c r="O31" s="1" t="s">
        <v>164</v>
      </c>
    </row>
    <row r="32" spans="1:15" ht="15" customHeight="1">
      <c r="A32">
        <v>88</v>
      </c>
      <c r="B32">
        <v>88</v>
      </c>
      <c r="C32" t="s">
        <v>56</v>
      </c>
      <c r="D32" t="s">
        <v>19</v>
      </c>
      <c r="E32">
        <v>2011</v>
      </c>
      <c r="F32" t="s">
        <v>30</v>
      </c>
      <c r="G32" t="s">
        <v>52</v>
      </c>
      <c r="H32" t="s">
        <v>45</v>
      </c>
      <c r="I32" t="s">
        <v>54</v>
      </c>
      <c r="J32">
        <v>7</v>
      </c>
      <c r="K32" s="1">
        <v>2.0138888888888888E-3</v>
      </c>
      <c r="L32">
        <v>6</v>
      </c>
      <c r="M32" s="1">
        <v>2.7199074074074074E-3</v>
      </c>
      <c r="N32" s="1">
        <f>MAIN[[#This Row],[SWIM]]+MAIN[[#This Row],[RUN]]</f>
        <v>4.7337962962962967E-3</v>
      </c>
      <c r="O32" s="1" t="s">
        <v>164</v>
      </c>
    </row>
    <row r="33" spans="1:15" ht="15" customHeight="1">
      <c r="A33">
        <v>69</v>
      </c>
      <c r="B33">
        <v>69</v>
      </c>
      <c r="C33" t="s">
        <v>65</v>
      </c>
      <c r="D33" t="s">
        <v>19</v>
      </c>
      <c r="E33">
        <v>2009</v>
      </c>
      <c r="F33" t="s">
        <v>30</v>
      </c>
      <c r="G33" t="s">
        <v>61</v>
      </c>
      <c r="H33" t="s">
        <v>45</v>
      </c>
      <c r="I33" t="s">
        <v>25</v>
      </c>
      <c r="J33">
        <v>5</v>
      </c>
      <c r="K33" s="1">
        <v>2.2106481481481478E-3</v>
      </c>
      <c r="L33">
        <v>6</v>
      </c>
      <c r="M33" s="1">
        <v>2.8703703703703708E-3</v>
      </c>
      <c r="N33" s="1">
        <f>MAIN[[#This Row],[SWIM]]+MAIN[[#This Row],[RUN]]</f>
        <v>5.0810185185185186E-3</v>
      </c>
      <c r="O33" s="1" t="s">
        <v>164</v>
      </c>
    </row>
    <row r="34" spans="1:15" ht="15" customHeight="1">
      <c r="A34">
        <v>63</v>
      </c>
      <c r="B34">
        <v>63</v>
      </c>
      <c r="C34" t="s">
        <v>84</v>
      </c>
      <c r="D34" t="s">
        <v>19</v>
      </c>
      <c r="E34">
        <v>2009</v>
      </c>
      <c r="F34" t="s">
        <v>30</v>
      </c>
      <c r="G34" t="s">
        <v>61</v>
      </c>
      <c r="H34" t="s">
        <v>45</v>
      </c>
      <c r="I34" t="s">
        <v>25</v>
      </c>
      <c r="J34">
        <v>6</v>
      </c>
      <c r="K34" s="1" t="s">
        <v>85</v>
      </c>
      <c r="L34">
        <v>4</v>
      </c>
      <c r="M34" s="1" t="s">
        <v>85</v>
      </c>
      <c r="N34" s="1" t="e">
        <f>MAIN[[#This Row],[SWIM]]+MAIN[[#This Row],[RUN]]</f>
        <v>#VALUE!</v>
      </c>
      <c r="O34" s="1" t="s">
        <v>164</v>
      </c>
    </row>
    <row r="35" spans="1:15" ht="15" customHeight="1">
      <c r="A35">
        <v>72</v>
      </c>
      <c r="B35">
        <v>72</v>
      </c>
      <c r="C35" t="s">
        <v>178</v>
      </c>
      <c r="D35" t="s">
        <v>19</v>
      </c>
      <c r="E35">
        <v>2008</v>
      </c>
      <c r="F35" t="s">
        <v>30</v>
      </c>
      <c r="G35" t="s">
        <v>61</v>
      </c>
      <c r="H35" t="s">
        <v>45</v>
      </c>
      <c r="I35" t="s">
        <v>25</v>
      </c>
      <c r="J35">
        <v>6</v>
      </c>
      <c r="K35" s="1">
        <v>0</v>
      </c>
      <c r="M35" s="1">
        <v>0</v>
      </c>
      <c r="N35" s="1">
        <f>MAIN[[#This Row],[SWIM]]+MAIN[[#This Row],[RUN]]</f>
        <v>0</v>
      </c>
      <c r="O35" s="1" t="s">
        <v>163</v>
      </c>
    </row>
    <row r="36" spans="1:15" ht="15" customHeight="1">
      <c r="A36">
        <v>3</v>
      </c>
      <c r="B36">
        <v>3</v>
      </c>
      <c r="C36" t="s">
        <v>148</v>
      </c>
      <c r="D36" t="s">
        <v>19</v>
      </c>
      <c r="E36">
        <v>1990</v>
      </c>
      <c r="F36" t="s">
        <v>20</v>
      </c>
      <c r="G36" t="s">
        <v>91</v>
      </c>
      <c r="H36" t="s">
        <v>88</v>
      </c>
      <c r="I36" t="s">
        <v>149</v>
      </c>
      <c r="J36">
        <v>9</v>
      </c>
      <c r="K36" s="1">
        <v>3.8888888888888883E-3</v>
      </c>
      <c r="L36">
        <v>11</v>
      </c>
      <c r="M36" s="1">
        <v>7.1412037037037043E-3</v>
      </c>
      <c r="N36" s="1">
        <f>MAIN[[#This Row],[SWIM]]+MAIN[[#This Row],[RUN]]</f>
        <v>1.1030092592592593E-2</v>
      </c>
      <c r="O36" s="1" t="s">
        <v>176</v>
      </c>
    </row>
    <row r="37" spans="1:15" ht="15" customHeight="1">
      <c r="A37">
        <v>84</v>
      </c>
      <c r="B37">
        <v>84</v>
      </c>
      <c r="C37" t="s">
        <v>60</v>
      </c>
      <c r="D37" t="s">
        <v>19</v>
      </c>
      <c r="E37">
        <v>2009</v>
      </c>
      <c r="F37" t="s">
        <v>30</v>
      </c>
      <c r="G37" t="s">
        <v>61</v>
      </c>
      <c r="H37" t="s">
        <v>45</v>
      </c>
      <c r="I37" t="s">
        <v>54</v>
      </c>
      <c r="J37">
        <v>6</v>
      </c>
      <c r="K37" s="1">
        <v>2.2800925925925927E-3</v>
      </c>
      <c r="L37">
        <v>4</v>
      </c>
      <c r="M37" s="1">
        <v>2.6504629629629625E-3</v>
      </c>
      <c r="N37" s="1">
        <f>MAIN[[#This Row],[SWIM]]+MAIN[[#This Row],[RUN]]</f>
        <v>4.9305555555555552E-3</v>
      </c>
      <c r="O37" s="1" t="s">
        <v>164</v>
      </c>
    </row>
    <row r="38" spans="1:15" ht="15" customHeight="1">
      <c r="A38">
        <v>86</v>
      </c>
      <c r="B38">
        <v>86</v>
      </c>
      <c r="C38" t="s">
        <v>66</v>
      </c>
      <c r="D38" t="s">
        <v>19</v>
      </c>
      <c r="E38">
        <v>2009</v>
      </c>
      <c r="F38" t="s">
        <v>30</v>
      </c>
      <c r="G38" t="s">
        <v>61</v>
      </c>
      <c r="H38" t="s">
        <v>45</v>
      </c>
      <c r="I38" t="s">
        <v>54</v>
      </c>
      <c r="J38">
        <v>6</v>
      </c>
      <c r="K38" s="1">
        <v>2.3611111111111111E-3</v>
      </c>
      <c r="L38">
        <v>4</v>
      </c>
      <c r="M38" s="1">
        <v>2.7893518518518519E-3</v>
      </c>
      <c r="N38" s="1">
        <f>MAIN[[#This Row],[SWIM]]+MAIN[[#This Row],[RUN]]</f>
        <v>5.1504629629629626E-3</v>
      </c>
      <c r="O38" s="1" t="s">
        <v>164</v>
      </c>
    </row>
    <row r="39" spans="1:15" ht="15" customHeight="1">
      <c r="A39">
        <v>66</v>
      </c>
      <c r="B39">
        <v>66</v>
      </c>
      <c r="C39" t="s">
        <v>64</v>
      </c>
      <c r="D39" t="s">
        <v>19</v>
      </c>
      <c r="E39">
        <v>2009</v>
      </c>
      <c r="F39" t="s">
        <v>30</v>
      </c>
      <c r="G39" t="s">
        <v>61</v>
      </c>
      <c r="H39" t="s">
        <v>45</v>
      </c>
      <c r="I39" t="s">
        <v>25</v>
      </c>
      <c r="J39">
        <v>7</v>
      </c>
      <c r="K39" s="1">
        <v>1.8171296296296297E-3</v>
      </c>
      <c r="L39">
        <v>6</v>
      </c>
      <c r="M39" s="1">
        <v>3.2175925925925926E-3</v>
      </c>
      <c r="N39" s="1">
        <f>MAIN[[#This Row],[SWIM]]+MAIN[[#This Row],[RUN]]</f>
        <v>5.0347222222222225E-3</v>
      </c>
      <c r="O39" s="1" t="s">
        <v>164</v>
      </c>
    </row>
    <row r="40" spans="1:15" ht="15" customHeight="1">
      <c r="A40">
        <v>85</v>
      </c>
      <c r="B40" s="27">
        <v>85</v>
      </c>
      <c r="C40" t="s">
        <v>68</v>
      </c>
      <c r="D40" t="s">
        <v>19</v>
      </c>
      <c r="E40">
        <v>2008</v>
      </c>
      <c r="F40" t="s">
        <v>30</v>
      </c>
      <c r="G40" t="s">
        <v>61</v>
      </c>
      <c r="H40" t="s">
        <v>45</v>
      </c>
      <c r="I40" t="s">
        <v>54</v>
      </c>
      <c r="J40">
        <v>8</v>
      </c>
      <c r="K40" s="1">
        <v>2.3842592592592591E-3</v>
      </c>
      <c r="L40">
        <v>4</v>
      </c>
      <c r="M40" s="26">
        <v>2.8009259259259259E-3</v>
      </c>
      <c r="N40" s="1">
        <f>MAIN[[#This Row],[SWIM]]+MAIN[[#This Row],[RUN]]</f>
        <v>5.185185185185185E-3</v>
      </c>
      <c r="O40" s="1" t="s">
        <v>164</v>
      </c>
    </row>
    <row r="41" spans="1:15" ht="15" customHeight="1">
      <c r="A41">
        <v>81</v>
      </c>
      <c r="B41">
        <v>81</v>
      </c>
      <c r="C41" t="s">
        <v>62</v>
      </c>
      <c r="D41" t="s">
        <v>19</v>
      </c>
      <c r="E41">
        <v>2009</v>
      </c>
      <c r="F41" t="s">
        <v>30</v>
      </c>
      <c r="G41" t="s">
        <v>61</v>
      </c>
      <c r="H41" t="s">
        <v>45</v>
      </c>
      <c r="I41" t="s">
        <v>175</v>
      </c>
      <c r="J41">
        <v>6</v>
      </c>
      <c r="K41" s="1">
        <v>2.2685185185185182E-3</v>
      </c>
      <c r="L41">
        <v>6</v>
      </c>
      <c r="M41" s="1">
        <v>2.685185185185185E-3</v>
      </c>
      <c r="N41" s="1">
        <f>MAIN[[#This Row],[SWIM]]+MAIN[[#This Row],[RUN]]</f>
        <v>4.9537037037037032E-3</v>
      </c>
      <c r="O41" s="1" t="s">
        <v>176</v>
      </c>
    </row>
    <row r="42" spans="1:15" ht="15" customHeight="1">
      <c r="A42">
        <v>90</v>
      </c>
      <c r="B42">
        <v>90</v>
      </c>
      <c r="C42" t="s">
        <v>53</v>
      </c>
      <c r="D42" t="s">
        <v>19</v>
      </c>
      <c r="E42">
        <v>2009</v>
      </c>
      <c r="F42" t="s">
        <v>20</v>
      </c>
      <c r="G42" t="s">
        <v>44</v>
      </c>
      <c r="H42" t="s">
        <v>45</v>
      </c>
      <c r="I42" t="s">
        <v>54</v>
      </c>
      <c r="J42">
        <v>3</v>
      </c>
      <c r="K42" s="1">
        <v>2.1759259259259258E-3</v>
      </c>
      <c r="L42">
        <v>5</v>
      </c>
      <c r="M42" s="1">
        <v>2.3842592592592591E-3</v>
      </c>
      <c r="N42" s="1">
        <f>MAIN[[#This Row],[SWIM]]+MAIN[[#This Row],[RUN]]</f>
        <v>4.5601851851851845E-3</v>
      </c>
      <c r="O42" s="1" t="s">
        <v>164</v>
      </c>
    </row>
    <row r="43" spans="1:15" ht="15" customHeight="1">
      <c r="A43">
        <v>5</v>
      </c>
      <c r="B43">
        <v>5</v>
      </c>
      <c r="C43" t="s">
        <v>48</v>
      </c>
      <c r="D43" t="s">
        <v>19</v>
      </c>
      <c r="E43">
        <v>2009</v>
      </c>
      <c r="F43" t="s">
        <v>20</v>
      </c>
      <c r="G43" t="s">
        <v>44</v>
      </c>
      <c r="H43" t="s">
        <v>45</v>
      </c>
      <c r="I43" t="s">
        <v>49</v>
      </c>
      <c r="J43">
        <v>3</v>
      </c>
      <c r="K43" s="1">
        <v>1.8750000000000001E-3</v>
      </c>
      <c r="L43">
        <v>5</v>
      </c>
      <c r="M43" s="1">
        <v>2.2800925925925927E-3</v>
      </c>
      <c r="N43" s="1">
        <f>MAIN[[#This Row],[SWIM]]+MAIN[[#This Row],[RUN]]</f>
        <v>4.155092592592593E-3</v>
      </c>
      <c r="O43" s="1" t="s">
        <v>164</v>
      </c>
    </row>
    <row r="44" spans="1:15" ht="15" customHeight="1">
      <c r="A44">
        <v>26</v>
      </c>
      <c r="B44">
        <v>26</v>
      </c>
      <c r="C44" t="s">
        <v>43</v>
      </c>
      <c r="D44" t="s">
        <v>19</v>
      </c>
      <c r="E44">
        <v>2008</v>
      </c>
      <c r="F44" t="s">
        <v>20</v>
      </c>
      <c r="G44" t="s">
        <v>44</v>
      </c>
      <c r="H44" t="s">
        <v>45</v>
      </c>
      <c r="I44" t="s">
        <v>23</v>
      </c>
      <c r="J44">
        <v>3</v>
      </c>
      <c r="K44" s="1">
        <v>1.6435185185185183E-3</v>
      </c>
      <c r="L44">
        <v>5</v>
      </c>
      <c r="M44" s="1">
        <v>2.2916666666666667E-3</v>
      </c>
      <c r="N44" s="1">
        <f>MAIN[[#This Row],[SWIM]]+MAIN[[#This Row],[RUN]]</f>
        <v>3.9351851851851848E-3</v>
      </c>
      <c r="O44" s="1" t="s">
        <v>164</v>
      </c>
    </row>
    <row r="45" spans="1:15" ht="15" customHeight="1">
      <c r="A45">
        <v>54</v>
      </c>
      <c r="B45">
        <v>54</v>
      </c>
      <c r="C45" t="s">
        <v>46</v>
      </c>
      <c r="D45" t="s">
        <v>19</v>
      </c>
      <c r="E45">
        <v>2008</v>
      </c>
      <c r="F45" t="s">
        <v>20</v>
      </c>
      <c r="G45" t="s">
        <v>44</v>
      </c>
      <c r="H45" t="s">
        <v>45</v>
      </c>
      <c r="I45" t="s">
        <v>37</v>
      </c>
      <c r="J45">
        <v>3</v>
      </c>
      <c r="K45" s="1">
        <v>2.0023148148148148E-3</v>
      </c>
      <c r="L45">
        <v>5</v>
      </c>
      <c r="M45" s="1">
        <v>2.0833333333333333E-3</v>
      </c>
      <c r="N45" s="1">
        <f>MAIN[[#This Row],[SWIM]]+MAIN[[#This Row],[RUN]]</f>
        <v>4.0856481481481481E-3</v>
      </c>
      <c r="O45" s="1" t="s">
        <v>164</v>
      </c>
    </row>
    <row r="46" spans="1:15" ht="15" customHeight="1">
      <c r="A46">
        <v>62</v>
      </c>
      <c r="B46">
        <v>62</v>
      </c>
      <c r="C46" t="s">
        <v>179</v>
      </c>
      <c r="D46" t="s">
        <v>19</v>
      </c>
      <c r="E46">
        <v>2009</v>
      </c>
      <c r="F46" t="s">
        <v>20</v>
      </c>
      <c r="G46" t="s">
        <v>44</v>
      </c>
      <c r="H46" t="s">
        <v>45</v>
      </c>
      <c r="I46" t="s">
        <v>25</v>
      </c>
      <c r="J46">
        <v>3</v>
      </c>
      <c r="K46" s="1">
        <v>0</v>
      </c>
      <c r="M46" s="1">
        <v>0</v>
      </c>
      <c r="N46" s="1">
        <f>MAIN[[#This Row],[SWIM]]+MAIN[[#This Row],[RUN]]</f>
        <v>0</v>
      </c>
      <c r="O46" s="1" t="s">
        <v>163</v>
      </c>
    </row>
    <row r="47" spans="1:15" ht="15" customHeight="1">
      <c r="A47">
        <v>89</v>
      </c>
      <c r="B47">
        <v>89</v>
      </c>
      <c r="C47" t="s">
        <v>180</v>
      </c>
      <c r="D47" t="s">
        <v>19</v>
      </c>
      <c r="E47">
        <v>2008</v>
      </c>
      <c r="F47" t="s">
        <v>20</v>
      </c>
      <c r="G47" t="s">
        <v>44</v>
      </c>
      <c r="H47" t="s">
        <v>45</v>
      </c>
      <c r="I47" t="s">
        <v>54</v>
      </c>
      <c r="J47">
        <v>3</v>
      </c>
      <c r="K47" s="1">
        <v>0</v>
      </c>
      <c r="M47" s="1">
        <v>0</v>
      </c>
      <c r="N47" s="1">
        <f>MAIN[[#This Row],[SWIM]]+MAIN[[#This Row],[RUN]]</f>
        <v>0</v>
      </c>
      <c r="O47" s="1" t="s">
        <v>163</v>
      </c>
    </row>
    <row r="48" spans="1:15" ht="15" customHeight="1">
      <c r="A48">
        <v>94</v>
      </c>
      <c r="B48">
        <v>94</v>
      </c>
      <c r="C48" t="s">
        <v>181</v>
      </c>
      <c r="D48" t="s">
        <v>19</v>
      </c>
      <c r="E48">
        <v>2009</v>
      </c>
      <c r="F48" t="s">
        <v>20</v>
      </c>
      <c r="G48" t="s">
        <v>44</v>
      </c>
      <c r="H48" t="s">
        <v>45</v>
      </c>
      <c r="I48" t="s">
        <v>54</v>
      </c>
      <c r="J48">
        <v>3</v>
      </c>
      <c r="K48" s="1">
        <v>0</v>
      </c>
      <c r="M48" s="1">
        <v>0</v>
      </c>
      <c r="N48" s="1">
        <f>MAIN[[#This Row],[SWIM]]+MAIN[[#This Row],[RUN]]</f>
        <v>0</v>
      </c>
      <c r="O48" s="1" t="s">
        <v>163</v>
      </c>
    </row>
    <row r="49" spans="1:22" ht="15" customHeight="1">
      <c r="A49">
        <v>10</v>
      </c>
      <c r="B49">
        <v>10</v>
      </c>
      <c r="C49" t="s">
        <v>50</v>
      </c>
      <c r="D49" t="s">
        <v>19</v>
      </c>
      <c r="E49">
        <v>2008</v>
      </c>
      <c r="F49" t="s">
        <v>20</v>
      </c>
      <c r="G49" t="s">
        <v>44</v>
      </c>
      <c r="H49" t="s">
        <v>45</v>
      </c>
      <c r="I49" t="s">
        <v>37</v>
      </c>
      <c r="J49">
        <v>4</v>
      </c>
      <c r="K49" s="1">
        <v>2.2800925925925927E-3</v>
      </c>
      <c r="L49">
        <v>5</v>
      </c>
      <c r="M49" s="1">
        <v>2.0717592592592593E-3</v>
      </c>
      <c r="N49" s="1">
        <f>MAIN[[#This Row],[SWIM]]+MAIN[[#This Row],[RUN]]</f>
        <v>4.3518518518518515E-3</v>
      </c>
      <c r="O49" s="1" t="s">
        <v>164</v>
      </c>
    </row>
    <row r="50" spans="1:22" ht="15" customHeight="1">
      <c r="A50">
        <v>91</v>
      </c>
      <c r="B50">
        <v>91</v>
      </c>
      <c r="C50" t="s">
        <v>76</v>
      </c>
      <c r="D50" t="s">
        <v>19</v>
      </c>
      <c r="E50">
        <v>2009</v>
      </c>
      <c r="F50" t="s">
        <v>20</v>
      </c>
      <c r="G50" t="s">
        <v>44</v>
      </c>
      <c r="H50" t="s">
        <v>45</v>
      </c>
      <c r="I50" t="s">
        <v>54</v>
      </c>
      <c r="J50">
        <v>4</v>
      </c>
      <c r="K50" s="1">
        <v>2.6620370370370374E-3</v>
      </c>
      <c r="L50">
        <v>3</v>
      </c>
      <c r="M50" s="1">
        <v>2.8935185185185188E-3</v>
      </c>
      <c r="N50" s="1">
        <f>MAIN[[#This Row],[SWIM]]+MAIN[[#This Row],[RUN]]</f>
        <v>5.5555555555555566E-3</v>
      </c>
      <c r="O50" s="1" t="s">
        <v>164</v>
      </c>
    </row>
    <row r="51" spans="1:22" ht="15" customHeight="1">
      <c r="A51">
        <v>99</v>
      </c>
      <c r="B51">
        <v>99</v>
      </c>
      <c r="C51" t="s">
        <v>182</v>
      </c>
      <c r="D51" t="s">
        <v>19</v>
      </c>
      <c r="E51">
        <v>2008</v>
      </c>
      <c r="F51" t="s">
        <v>20</v>
      </c>
      <c r="G51" t="s">
        <v>44</v>
      </c>
      <c r="H51" t="s">
        <v>45</v>
      </c>
      <c r="I51" t="s">
        <v>37</v>
      </c>
      <c r="J51">
        <v>8</v>
      </c>
      <c r="K51" s="1">
        <v>0</v>
      </c>
      <c r="M51" s="1">
        <v>0</v>
      </c>
      <c r="N51" s="1">
        <f>MAIN[[#This Row],[SWIM]]+MAIN[[#This Row],[RUN]]</f>
        <v>0</v>
      </c>
      <c r="O51" s="1" t="s">
        <v>163</v>
      </c>
    </row>
    <row r="52" spans="1:22" ht="15" customHeight="1">
      <c r="A52">
        <v>100</v>
      </c>
      <c r="B52">
        <v>100</v>
      </c>
      <c r="C52" t="s">
        <v>183</v>
      </c>
      <c r="D52" t="s">
        <v>19</v>
      </c>
      <c r="E52">
        <v>2008</v>
      </c>
      <c r="F52" t="s">
        <v>20</v>
      </c>
      <c r="G52" t="s">
        <v>44</v>
      </c>
      <c r="H52" t="s">
        <v>45</v>
      </c>
      <c r="I52" t="s">
        <v>37</v>
      </c>
      <c r="J52">
        <v>8</v>
      </c>
      <c r="K52" s="1">
        <v>0</v>
      </c>
      <c r="M52" s="1">
        <v>0</v>
      </c>
      <c r="N52" s="1">
        <f>MAIN[[#This Row],[SWIM]]+MAIN[[#This Row],[RUN]]</f>
        <v>0</v>
      </c>
      <c r="O52" s="1" t="s">
        <v>163</v>
      </c>
    </row>
    <row r="53" spans="1:22" ht="15" customHeight="1">
      <c r="A53">
        <v>101</v>
      </c>
      <c r="B53">
        <v>101</v>
      </c>
      <c r="C53" t="s">
        <v>184</v>
      </c>
      <c r="D53" t="s">
        <v>19</v>
      </c>
      <c r="E53">
        <v>2009</v>
      </c>
      <c r="F53" t="s">
        <v>20</v>
      </c>
      <c r="G53" t="s">
        <v>44</v>
      </c>
      <c r="H53" t="s">
        <v>45</v>
      </c>
      <c r="I53" t="s">
        <v>37</v>
      </c>
      <c r="J53">
        <v>8</v>
      </c>
      <c r="K53" s="1">
        <v>0</v>
      </c>
      <c r="M53" s="1">
        <v>0</v>
      </c>
      <c r="N53" s="1">
        <f>MAIN[[#This Row],[SWIM]]+MAIN[[#This Row],[RUN]]</f>
        <v>0</v>
      </c>
      <c r="O53" s="1" t="s">
        <v>163</v>
      </c>
    </row>
    <row r="54" spans="1:22" ht="15" customHeight="1">
      <c r="A54">
        <v>102</v>
      </c>
      <c r="B54">
        <v>102</v>
      </c>
      <c r="C54" t="s">
        <v>185</v>
      </c>
      <c r="D54" t="s">
        <v>19</v>
      </c>
      <c r="E54">
        <v>2009</v>
      </c>
      <c r="F54" t="s">
        <v>20</v>
      </c>
      <c r="G54" t="s">
        <v>44</v>
      </c>
      <c r="H54" t="s">
        <v>45</v>
      </c>
      <c r="I54" t="s">
        <v>37</v>
      </c>
      <c r="J54">
        <v>8</v>
      </c>
      <c r="K54" s="1">
        <v>0</v>
      </c>
      <c r="M54" s="1">
        <v>0</v>
      </c>
      <c r="N54" s="1">
        <f>MAIN[[#This Row],[SWIM]]+MAIN[[#This Row],[RUN]]</f>
        <v>0</v>
      </c>
      <c r="O54" s="1" t="s">
        <v>163</v>
      </c>
    </row>
    <row r="55" spans="1:22" ht="15" customHeight="1">
      <c r="A55">
        <v>4</v>
      </c>
      <c r="B55">
        <v>4</v>
      </c>
      <c r="C55" t="s">
        <v>186</v>
      </c>
      <c r="D55" t="s">
        <v>19</v>
      </c>
      <c r="E55">
        <v>1992</v>
      </c>
      <c r="F55" t="s">
        <v>20</v>
      </c>
      <c r="G55" t="s">
        <v>91</v>
      </c>
      <c r="H55" t="s">
        <v>88</v>
      </c>
      <c r="I55" t="s">
        <v>27</v>
      </c>
      <c r="J55">
        <v>9</v>
      </c>
      <c r="K55" s="1">
        <v>0</v>
      </c>
      <c r="M55" s="1">
        <v>0</v>
      </c>
      <c r="N55" s="1">
        <f>MAIN[[#This Row],[SWIM]]+MAIN[[#This Row],[RUN]]</f>
        <v>0</v>
      </c>
      <c r="O55" s="1" t="s">
        <v>163</v>
      </c>
      <c r="R55" t="s">
        <v>187</v>
      </c>
      <c r="S55" t="s">
        <v>188</v>
      </c>
      <c r="T55" t="s">
        <v>189</v>
      </c>
      <c r="U55" t="s">
        <v>190</v>
      </c>
      <c r="V55" t="s">
        <v>191</v>
      </c>
    </row>
    <row r="56" spans="1:22" ht="15" customHeight="1">
      <c r="A56">
        <v>23</v>
      </c>
      <c r="B56">
        <v>23</v>
      </c>
      <c r="C56" t="s">
        <v>192</v>
      </c>
      <c r="D56" t="s">
        <v>19</v>
      </c>
      <c r="E56">
        <v>2009</v>
      </c>
      <c r="F56" t="s">
        <v>20</v>
      </c>
      <c r="G56" t="s">
        <v>44</v>
      </c>
      <c r="H56" t="s">
        <v>45</v>
      </c>
      <c r="I56" t="s">
        <v>49</v>
      </c>
      <c r="J56">
        <v>3</v>
      </c>
      <c r="K56" s="1">
        <v>0</v>
      </c>
      <c r="M56" s="1">
        <v>0</v>
      </c>
      <c r="N56" s="1">
        <f>MAIN[[#This Row],[SWIM]]+MAIN[[#This Row],[RUN]]</f>
        <v>0</v>
      </c>
      <c r="O56" s="1" t="s">
        <v>163</v>
      </c>
    </row>
    <row r="57" spans="1:22" ht="15" customHeight="1">
      <c r="A57">
        <v>7</v>
      </c>
      <c r="B57">
        <v>7</v>
      </c>
      <c r="C57" t="s">
        <v>128</v>
      </c>
      <c r="D57" t="s">
        <v>19</v>
      </c>
      <c r="E57">
        <v>2007</v>
      </c>
      <c r="F57" t="s">
        <v>30</v>
      </c>
      <c r="G57" t="s">
        <v>129</v>
      </c>
      <c r="H57" t="s">
        <v>88</v>
      </c>
      <c r="I57" t="s">
        <v>130</v>
      </c>
      <c r="J57">
        <v>13</v>
      </c>
      <c r="K57" s="1">
        <v>3.4606481481481485E-3</v>
      </c>
      <c r="L57">
        <v>10</v>
      </c>
      <c r="M57" s="1">
        <v>8.4953703703703701E-3</v>
      </c>
      <c r="N57" s="1">
        <f>MAIN[[#This Row],[SWIM]]+MAIN[[#This Row],[RUN]]</f>
        <v>1.1956018518518519E-2</v>
      </c>
      <c r="O57" s="1" t="s">
        <v>164</v>
      </c>
      <c r="R57" t="s">
        <v>22</v>
      </c>
      <c r="S57" t="s">
        <v>20</v>
      </c>
      <c r="T57" s="32">
        <v>9.8379629629629642E-4</v>
      </c>
      <c r="U57" s="1">
        <v>1.1921296296296296E-3</v>
      </c>
      <c r="V57" s="1">
        <v>2.2453703703703702E-3</v>
      </c>
    </row>
    <row r="58" spans="1:22" ht="15" customHeight="1">
      <c r="A58">
        <v>8</v>
      </c>
      <c r="B58">
        <v>8</v>
      </c>
      <c r="C58" t="s">
        <v>111</v>
      </c>
      <c r="D58" t="s">
        <v>19</v>
      </c>
      <c r="E58">
        <v>1990</v>
      </c>
      <c r="F58" t="s">
        <v>30</v>
      </c>
      <c r="G58" t="s">
        <v>100</v>
      </c>
      <c r="H58" t="s">
        <v>88</v>
      </c>
      <c r="I58" t="s">
        <v>112</v>
      </c>
      <c r="J58">
        <v>14</v>
      </c>
      <c r="K58" s="1">
        <v>5.347222222222222E-3</v>
      </c>
      <c r="L58">
        <v>9</v>
      </c>
      <c r="M58" s="1">
        <v>8.773148148148148E-3</v>
      </c>
      <c r="N58" s="1">
        <f>MAIN[[#This Row],[SWIM]]+MAIN[[#This Row],[RUN]]</f>
        <v>1.412037037037037E-2</v>
      </c>
      <c r="O58" s="1" t="s">
        <v>176</v>
      </c>
      <c r="R58" t="s">
        <v>22</v>
      </c>
      <c r="S58" t="s">
        <v>30</v>
      </c>
      <c r="T58" s="32">
        <v>1.0069444444444444E-3</v>
      </c>
      <c r="U58" s="32">
        <v>1.1226851851851851E-3</v>
      </c>
      <c r="V58" s="1">
        <v>2.2453703703703702E-3</v>
      </c>
    </row>
    <row r="59" spans="1:22" ht="15" customHeight="1">
      <c r="A59">
        <v>9</v>
      </c>
      <c r="B59">
        <v>9</v>
      </c>
      <c r="C59" t="s">
        <v>86</v>
      </c>
      <c r="D59" t="s">
        <v>19</v>
      </c>
      <c r="E59">
        <v>1977</v>
      </c>
      <c r="F59" t="s">
        <v>20</v>
      </c>
      <c r="G59" t="s">
        <v>87</v>
      </c>
      <c r="H59" t="s">
        <v>88</v>
      </c>
      <c r="I59" t="s">
        <v>37</v>
      </c>
      <c r="J59">
        <v>11</v>
      </c>
      <c r="K59" s="1">
        <v>4.340277777777778E-3</v>
      </c>
      <c r="L59">
        <v>8</v>
      </c>
      <c r="M59" s="1" t="s">
        <v>153</v>
      </c>
      <c r="N59" s="1" t="e">
        <f>MAIN[[#This Row],[SWIM]]+MAIN[[#This Row],[RUN]]</f>
        <v>#VALUE!</v>
      </c>
      <c r="O59" s="1" t="s">
        <v>164</v>
      </c>
      <c r="R59" t="s">
        <v>45</v>
      </c>
      <c r="S59" t="s">
        <v>20</v>
      </c>
      <c r="T59" s="1">
        <v>1.4814814814814814E-3</v>
      </c>
      <c r="U59" s="1">
        <v>2.1874999999999998E-3</v>
      </c>
      <c r="V59" s="1">
        <v>3.7615740740740739E-3</v>
      </c>
    </row>
    <row r="60" spans="1:22" ht="15" customHeight="1">
      <c r="A60">
        <v>15</v>
      </c>
      <c r="B60">
        <v>15</v>
      </c>
      <c r="C60" t="s">
        <v>122</v>
      </c>
      <c r="D60" t="s">
        <v>19</v>
      </c>
      <c r="E60">
        <v>1988</v>
      </c>
      <c r="F60" t="s">
        <v>20</v>
      </c>
      <c r="G60" t="s">
        <v>87</v>
      </c>
      <c r="H60" t="s">
        <v>88</v>
      </c>
      <c r="I60" t="s">
        <v>34</v>
      </c>
      <c r="J60">
        <v>11</v>
      </c>
      <c r="K60" s="1">
        <v>4.5949074074074078E-3</v>
      </c>
      <c r="L60">
        <v>7</v>
      </c>
      <c r="M60" s="1">
        <v>7.5810185185185182E-3</v>
      </c>
      <c r="N60" s="1">
        <f>MAIN[[#This Row],[SWIM]]+MAIN[[#This Row],[RUN]]</f>
        <v>1.2175925925925927E-2</v>
      </c>
      <c r="O60" s="1" t="s">
        <v>176</v>
      </c>
      <c r="R60" t="s">
        <v>45</v>
      </c>
      <c r="S60" t="s">
        <v>30</v>
      </c>
      <c r="T60" s="1">
        <v>1.7592592592592592E-3</v>
      </c>
      <c r="U60" s="1">
        <v>2.4537037037037036E-3</v>
      </c>
      <c r="V60" s="1">
        <v>4.2592592592592595E-3</v>
      </c>
    </row>
    <row r="61" spans="1:22" ht="15" customHeight="1">
      <c r="A61">
        <v>17</v>
      </c>
      <c r="B61">
        <v>17</v>
      </c>
      <c r="C61" t="s">
        <v>110</v>
      </c>
      <c r="D61" t="s">
        <v>19</v>
      </c>
      <c r="E61">
        <v>1977</v>
      </c>
      <c r="F61" t="s">
        <v>20</v>
      </c>
      <c r="G61" t="s">
        <v>87</v>
      </c>
      <c r="H61" t="s">
        <v>88</v>
      </c>
      <c r="I61" t="s">
        <v>70</v>
      </c>
      <c r="J61">
        <v>12</v>
      </c>
      <c r="K61" s="1">
        <v>4.3518518518518515E-3</v>
      </c>
      <c r="L61">
        <v>8</v>
      </c>
      <c r="M61" s="1">
        <v>8.7962962962962968E-3</v>
      </c>
      <c r="N61" s="1">
        <f>MAIN[[#This Row],[SWIM]]+MAIN[[#This Row],[RUN]]</f>
        <v>1.3148148148148148E-2</v>
      </c>
      <c r="O61" s="1" t="s">
        <v>164</v>
      </c>
      <c r="R61" t="s">
        <v>88</v>
      </c>
      <c r="S61" t="s">
        <v>20</v>
      </c>
      <c r="T61" s="1">
        <v>2.8703703703703708E-3</v>
      </c>
      <c r="U61" s="1">
        <v>3.3333333333333335E-3</v>
      </c>
      <c r="V61" s="1">
        <v>9.0046296296296298E-3</v>
      </c>
    </row>
    <row r="62" spans="1:22" ht="15" customHeight="1">
      <c r="A62">
        <v>18</v>
      </c>
      <c r="B62">
        <v>18</v>
      </c>
      <c r="C62" t="s">
        <v>108</v>
      </c>
      <c r="D62" t="s">
        <v>19</v>
      </c>
      <c r="E62">
        <v>1982</v>
      </c>
      <c r="F62" t="s">
        <v>20</v>
      </c>
      <c r="G62" t="s">
        <v>87</v>
      </c>
      <c r="H62" t="s">
        <v>88</v>
      </c>
      <c r="I62" t="s">
        <v>70</v>
      </c>
      <c r="J62">
        <v>11</v>
      </c>
      <c r="K62" s="1">
        <v>3.8888888888888883E-3</v>
      </c>
      <c r="L62">
        <v>8</v>
      </c>
      <c r="M62" s="1">
        <v>8.564814814814815E-3</v>
      </c>
      <c r="N62" s="1">
        <f>MAIN[[#This Row],[SWIM]]+MAIN[[#This Row],[RUN]]</f>
        <v>1.2453703703703703E-2</v>
      </c>
      <c r="O62" s="1" t="s">
        <v>164</v>
      </c>
      <c r="R62" t="s">
        <v>88</v>
      </c>
      <c r="S62" t="s">
        <v>30</v>
      </c>
      <c r="T62" s="1">
        <v>6.0648148148148145E-3</v>
      </c>
      <c r="U62" s="1">
        <v>7.2800925925925915E-3</v>
      </c>
      <c r="V62" s="1">
        <v>1.0972222222222223E-2</v>
      </c>
    </row>
    <row r="63" spans="1:22" ht="15" customHeight="1">
      <c r="A63">
        <v>20</v>
      </c>
      <c r="B63">
        <v>20</v>
      </c>
      <c r="C63" t="s">
        <v>133</v>
      </c>
      <c r="D63" t="s">
        <v>19</v>
      </c>
      <c r="E63">
        <v>2004</v>
      </c>
      <c r="F63" t="s">
        <v>30</v>
      </c>
      <c r="G63" t="s">
        <v>98</v>
      </c>
      <c r="H63" t="s">
        <v>88</v>
      </c>
      <c r="I63" t="s">
        <v>134</v>
      </c>
      <c r="J63">
        <v>13</v>
      </c>
      <c r="K63" s="1">
        <v>3.7615740740740739E-3</v>
      </c>
      <c r="L63">
        <v>10</v>
      </c>
      <c r="M63" s="1">
        <v>7.2800925925925915E-3</v>
      </c>
      <c r="N63" s="1">
        <f>MAIN[[#This Row],[SWIM]]+MAIN[[#This Row],[RUN]]</f>
        <v>1.1041666666666665E-2</v>
      </c>
      <c r="O63" s="1" t="s">
        <v>164</v>
      </c>
    </row>
    <row r="64" spans="1:22" ht="15" customHeight="1">
      <c r="A64">
        <v>21</v>
      </c>
      <c r="B64">
        <v>21</v>
      </c>
      <c r="C64" t="s">
        <v>193</v>
      </c>
      <c r="D64" t="s">
        <v>19</v>
      </c>
      <c r="E64">
        <v>2007</v>
      </c>
      <c r="F64" t="s">
        <v>20</v>
      </c>
      <c r="G64" t="s">
        <v>96</v>
      </c>
      <c r="H64" t="s">
        <v>88</v>
      </c>
      <c r="I64" t="s">
        <v>75</v>
      </c>
      <c r="J64">
        <v>10</v>
      </c>
      <c r="K64" s="1">
        <v>0</v>
      </c>
      <c r="M64" s="1">
        <v>0</v>
      </c>
      <c r="N64" s="1">
        <f>MAIN[[#This Row],[SWIM]]+MAIN[[#This Row],[RUN]]</f>
        <v>0</v>
      </c>
      <c r="O64" s="1" t="s">
        <v>163</v>
      </c>
    </row>
    <row r="65" spans="1:15" ht="15" customHeight="1">
      <c r="A65">
        <v>24</v>
      </c>
      <c r="B65">
        <v>24</v>
      </c>
      <c r="C65" t="s">
        <v>102</v>
      </c>
      <c r="D65" t="s">
        <v>19</v>
      </c>
      <c r="E65">
        <v>2007</v>
      </c>
      <c r="F65" t="s">
        <v>20</v>
      </c>
      <c r="G65" t="s">
        <v>96</v>
      </c>
      <c r="H65" t="s">
        <v>88</v>
      </c>
      <c r="I65" t="s">
        <v>103</v>
      </c>
      <c r="J65">
        <v>10</v>
      </c>
      <c r="K65" s="1">
        <v>3.7037037037037034E-3</v>
      </c>
      <c r="L65">
        <v>11</v>
      </c>
      <c r="M65" s="1">
        <v>7.8240740740740753E-3</v>
      </c>
      <c r="N65" s="1">
        <f>MAIN[[#This Row],[SWIM]]+MAIN[[#This Row],[RUN]]</f>
        <v>1.1527777777777779E-2</v>
      </c>
      <c r="O65" s="1" t="s">
        <v>164</v>
      </c>
    </row>
    <row r="66" spans="1:15" ht="15" customHeight="1">
      <c r="A66">
        <v>25</v>
      </c>
      <c r="B66">
        <v>25</v>
      </c>
      <c r="C66" t="s">
        <v>144</v>
      </c>
      <c r="D66" t="s">
        <v>90</v>
      </c>
      <c r="E66">
        <v>2006</v>
      </c>
      <c r="F66" t="s">
        <v>20</v>
      </c>
      <c r="G66" t="s">
        <v>96</v>
      </c>
      <c r="H66" t="s">
        <v>88</v>
      </c>
      <c r="I66" t="s">
        <v>145</v>
      </c>
      <c r="J66">
        <v>9</v>
      </c>
      <c r="K66" s="1">
        <v>3.7384259259259263E-3</v>
      </c>
      <c r="L66">
        <v>11</v>
      </c>
      <c r="M66" s="1">
        <v>7.3958333333333341E-3</v>
      </c>
      <c r="N66" s="1">
        <f>MAIN[[#This Row],[SWIM]]+MAIN[[#This Row],[RUN]]</f>
        <v>1.113425925925926E-2</v>
      </c>
      <c r="O66" s="1" t="s">
        <v>194</v>
      </c>
    </row>
    <row r="67" spans="1:15" ht="15" customHeight="1">
      <c r="A67">
        <v>27</v>
      </c>
      <c r="B67">
        <v>27</v>
      </c>
      <c r="C67" t="s">
        <v>195</v>
      </c>
      <c r="D67" t="s">
        <v>19</v>
      </c>
      <c r="E67">
        <v>1980</v>
      </c>
      <c r="F67" t="s">
        <v>20</v>
      </c>
      <c r="G67" t="s">
        <v>87</v>
      </c>
      <c r="H67" t="s">
        <v>88</v>
      </c>
      <c r="I67" t="s">
        <v>23</v>
      </c>
      <c r="J67">
        <v>12</v>
      </c>
      <c r="K67" s="1">
        <v>0</v>
      </c>
      <c r="M67" s="1">
        <v>0</v>
      </c>
      <c r="N67" s="1">
        <f>MAIN[[#This Row],[SWIM]]+MAIN[[#This Row],[RUN]]</f>
        <v>0</v>
      </c>
      <c r="O67" s="1" t="s">
        <v>163</v>
      </c>
    </row>
    <row r="68" spans="1:15" ht="15" customHeight="1">
      <c r="A68">
        <v>28</v>
      </c>
      <c r="B68">
        <v>28</v>
      </c>
      <c r="C68" t="s">
        <v>99</v>
      </c>
      <c r="D68" t="s">
        <v>19</v>
      </c>
      <c r="E68">
        <v>2000</v>
      </c>
      <c r="F68" t="s">
        <v>30</v>
      </c>
      <c r="G68" t="s">
        <v>100</v>
      </c>
      <c r="H68" t="s">
        <v>88</v>
      </c>
      <c r="I68" t="s">
        <v>23</v>
      </c>
      <c r="J68">
        <v>13</v>
      </c>
      <c r="K68" s="1">
        <v>3.8194444444444443E-3</v>
      </c>
      <c r="L68">
        <v>10</v>
      </c>
      <c r="M68" s="1">
        <v>7.8819444444444432E-3</v>
      </c>
      <c r="N68" s="1">
        <f>MAIN[[#This Row],[SWIM]]+MAIN[[#This Row],[RUN]]</f>
        <v>1.1701388888888888E-2</v>
      </c>
      <c r="O68" s="1" t="s">
        <v>164</v>
      </c>
    </row>
    <row r="69" spans="1:15" ht="15" customHeight="1">
      <c r="A69">
        <v>29</v>
      </c>
      <c r="B69">
        <v>29</v>
      </c>
      <c r="C69" t="s">
        <v>101</v>
      </c>
      <c r="D69" t="s">
        <v>19</v>
      </c>
      <c r="E69">
        <v>2002</v>
      </c>
      <c r="F69" t="s">
        <v>30</v>
      </c>
      <c r="G69" t="s">
        <v>100</v>
      </c>
      <c r="H69" t="s">
        <v>88</v>
      </c>
      <c r="I69" t="s">
        <v>23</v>
      </c>
      <c r="J69">
        <v>13</v>
      </c>
      <c r="K69" s="1">
        <v>3.8888888888888883E-3</v>
      </c>
      <c r="L69">
        <v>10</v>
      </c>
      <c r="M69" s="1">
        <v>7.9976851851851858E-3</v>
      </c>
      <c r="N69" s="1">
        <f>MAIN[[#This Row],[SWIM]]+MAIN[[#This Row],[RUN]]</f>
        <v>1.1886574074074074E-2</v>
      </c>
      <c r="O69" s="1" t="s">
        <v>164</v>
      </c>
    </row>
    <row r="70" spans="1:15" ht="15" customHeight="1">
      <c r="A70">
        <v>30</v>
      </c>
      <c r="B70">
        <v>30</v>
      </c>
      <c r="C70" t="s">
        <v>95</v>
      </c>
      <c r="D70" t="s">
        <v>19</v>
      </c>
      <c r="E70">
        <v>2006</v>
      </c>
      <c r="F70" t="s">
        <v>20</v>
      </c>
      <c r="G70" t="s">
        <v>96</v>
      </c>
      <c r="H70" t="s">
        <v>88</v>
      </c>
      <c r="I70" t="s">
        <v>23</v>
      </c>
      <c r="J70">
        <v>9</v>
      </c>
      <c r="K70" s="1">
        <v>3.425925925925926E-3</v>
      </c>
      <c r="L70">
        <v>12</v>
      </c>
      <c r="M70" s="1">
        <v>7.5115740740740742E-3</v>
      </c>
      <c r="N70" s="1">
        <f>MAIN[[#This Row],[SWIM]]+MAIN[[#This Row],[RUN]]</f>
        <v>1.0937499999999999E-2</v>
      </c>
      <c r="O70" s="1" t="s">
        <v>164</v>
      </c>
    </row>
    <row r="71" spans="1:15" ht="15" customHeight="1">
      <c r="A71">
        <v>31</v>
      </c>
      <c r="B71">
        <v>31</v>
      </c>
      <c r="C71" t="s">
        <v>93</v>
      </c>
      <c r="D71" t="s">
        <v>19</v>
      </c>
      <c r="E71">
        <v>2005</v>
      </c>
      <c r="F71" t="s">
        <v>20</v>
      </c>
      <c r="G71" t="s">
        <v>94</v>
      </c>
      <c r="H71" t="s">
        <v>88</v>
      </c>
      <c r="I71" t="s">
        <v>23</v>
      </c>
      <c r="J71">
        <v>9</v>
      </c>
      <c r="K71" s="1">
        <v>3.1249999999999997E-3</v>
      </c>
      <c r="L71">
        <v>12</v>
      </c>
      <c r="M71" s="1">
        <v>6.9328703703703696E-3</v>
      </c>
      <c r="N71" s="1">
        <f>MAIN[[#This Row],[SWIM]]+MAIN[[#This Row],[RUN]]</f>
        <v>1.005787037037037E-2</v>
      </c>
      <c r="O71" s="1" t="s">
        <v>164</v>
      </c>
    </row>
    <row r="72" spans="1:15" ht="15" customHeight="1">
      <c r="A72">
        <v>32</v>
      </c>
      <c r="B72">
        <v>32</v>
      </c>
      <c r="C72" t="s">
        <v>196</v>
      </c>
      <c r="D72" t="s">
        <v>19</v>
      </c>
      <c r="E72">
        <v>2007</v>
      </c>
      <c r="F72" t="s">
        <v>30</v>
      </c>
      <c r="G72" t="s">
        <v>129</v>
      </c>
      <c r="H72" t="s">
        <v>88</v>
      </c>
      <c r="I72" t="s">
        <v>23</v>
      </c>
      <c r="J72">
        <v>13</v>
      </c>
      <c r="K72" s="1">
        <v>0</v>
      </c>
      <c r="M72" s="1">
        <v>0</v>
      </c>
      <c r="N72" s="1">
        <f>MAIN[[#This Row],[SWIM]]+MAIN[[#This Row],[RUN]]</f>
        <v>0</v>
      </c>
      <c r="O72" s="1" t="s">
        <v>163</v>
      </c>
    </row>
    <row r="73" spans="1:15" ht="15" customHeight="1">
      <c r="A73">
        <v>33</v>
      </c>
      <c r="B73">
        <v>33</v>
      </c>
      <c r="C73" t="s">
        <v>97</v>
      </c>
      <c r="D73" t="s">
        <v>19</v>
      </c>
      <c r="E73">
        <v>2004</v>
      </c>
      <c r="F73" t="s">
        <v>30</v>
      </c>
      <c r="G73" t="s">
        <v>98</v>
      </c>
      <c r="H73" t="s">
        <v>88</v>
      </c>
      <c r="I73" t="s">
        <v>23</v>
      </c>
      <c r="J73">
        <v>13</v>
      </c>
      <c r="K73" s="1">
        <v>3.483796296296296E-3</v>
      </c>
      <c r="L73">
        <v>10</v>
      </c>
      <c r="M73" s="1">
        <v>7.8935185185185185E-3</v>
      </c>
      <c r="N73" s="1">
        <f>MAIN[[#This Row],[SWIM]]+MAIN[[#This Row],[RUN]]</f>
        <v>1.1377314814814814E-2</v>
      </c>
      <c r="O73" s="1" t="s">
        <v>164</v>
      </c>
    </row>
    <row r="74" spans="1:15" ht="15" customHeight="1">
      <c r="A74">
        <v>34</v>
      </c>
      <c r="B74">
        <v>34</v>
      </c>
      <c r="C74" t="s">
        <v>131</v>
      </c>
      <c r="D74" t="s">
        <v>19</v>
      </c>
      <c r="E74">
        <v>2001</v>
      </c>
      <c r="F74" t="s">
        <v>20</v>
      </c>
      <c r="G74" t="s">
        <v>91</v>
      </c>
      <c r="H74" t="s">
        <v>88</v>
      </c>
      <c r="I74" t="s">
        <v>75</v>
      </c>
      <c r="J74">
        <v>9</v>
      </c>
      <c r="K74" s="1">
        <v>3.2870370370370367E-3</v>
      </c>
      <c r="L74">
        <v>12</v>
      </c>
      <c r="M74" s="1">
        <v>6.2962962962962964E-3</v>
      </c>
      <c r="N74" s="1">
        <f>MAIN[[#This Row],[SWIM]]+MAIN[[#This Row],[RUN]]</f>
        <v>9.5833333333333326E-3</v>
      </c>
      <c r="O74" s="1" t="s">
        <v>164</v>
      </c>
    </row>
    <row r="75" spans="1:15" ht="15" customHeight="1">
      <c r="A75">
        <v>35</v>
      </c>
      <c r="B75">
        <v>35</v>
      </c>
      <c r="C75" t="s">
        <v>89</v>
      </c>
      <c r="D75" t="s">
        <v>90</v>
      </c>
      <c r="E75">
        <v>2003</v>
      </c>
      <c r="F75" t="s">
        <v>20</v>
      </c>
      <c r="G75" t="s">
        <v>91</v>
      </c>
      <c r="H75" t="s">
        <v>88</v>
      </c>
      <c r="I75" t="s">
        <v>92</v>
      </c>
      <c r="J75">
        <v>11</v>
      </c>
      <c r="K75" s="1">
        <v>3.2870370370370367E-3</v>
      </c>
      <c r="L75">
        <v>12</v>
      </c>
      <c r="M75" s="1">
        <v>6.9212962962962969E-3</v>
      </c>
      <c r="N75" s="1">
        <f>MAIN[[#This Row],[SWIM]]+MAIN[[#This Row],[RUN]]</f>
        <v>1.0208333333333333E-2</v>
      </c>
      <c r="O75" s="1" t="s">
        <v>164</v>
      </c>
    </row>
    <row r="76" spans="1:15" ht="15" customHeight="1">
      <c r="A76">
        <v>37</v>
      </c>
      <c r="B76">
        <v>37</v>
      </c>
      <c r="C76" t="s">
        <v>109</v>
      </c>
      <c r="D76" t="s">
        <v>19</v>
      </c>
      <c r="E76">
        <v>1984</v>
      </c>
      <c r="F76" t="s">
        <v>20</v>
      </c>
      <c r="G76" t="s">
        <v>87</v>
      </c>
      <c r="H76" t="s">
        <v>88</v>
      </c>
      <c r="I76" t="s">
        <v>70</v>
      </c>
      <c r="J76">
        <v>12</v>
      </c>
      <c r="K76" s="1">
        <v>4.0277777777777777E-3</v>
      </c>
      <c r="L76">
        <v>8</v>
      </c>
      <c r="M76" s="1">
        <v>8.7152777777777784E-3</v>
      </c>
      <c r="N76" s="1">
        <f>MAIN[[#This Row],[SWIM]]+MAIN[[#This Row],[RUN]]</f>
        <v>1.2743055555555556E-2</v>
      </c>
      <c r="O76" s="1" t="s">
        <v>164</v>
      </c>
    </row>
    <row r="77" spans="1:15" ht="15" customHeight="1">
      <c r="A77">
        <v>38</v>
      </c>
      <c r="B77">
        <v>38</v>
      </c>
      <c r="C77" t="s">
        <v>123</v>
      </c>
      <c r="D77" t="s">
        <v>19</v>
      </c>
      <c r="E77">
        <v>1979</v>
      </c>
      <c r="F77" t="s">
        <v>20</v>
      </c>
      <c r="G77" t="s">
        <v>87</v>
      </c>
      <c r="H77" t="s">
        <v>88</v>
      </c>
      <c r="I77" t="s">
        <v>124</v>
      </c>
      <c r="J77">
        <v>12</v>
      </c>
      <c r="K77" s="1">
        <v>5.8912037037037032E-3</v>
      </c>
      <c r="L77">
        <v>7</v>
      </c>
      <c r="M77" s="1">
        <v>8.9351851851851866E-3</v>
      </c>
      <c r="N77" s="1">
        <f>MAIN[[#This Row],[SWIM]]+MAIN[[#This Row],[RUN]]</f>
        <v>1.4826388888888889E-2</v>
      </c>
      <c r="O77" s="1" t="s">
        <v>164</v>
      </c>
    </row>
    <row r="78" spans="1:15" ht="15" customHeight="1">
      <c r="A78">
        <v>40</v>
      </c>
      <c r="B78">
        <v>40</v>
      </c>
      <c r="C78" t="s">
        <v>142</v>
      </c>
      <c r="D78" t="s">
        <v>90</v>
      </c>
      <c r="E78">
        <v>1970</v>
      </c>
      <c r="F78" t="s">
        <v>20</v>
      </c>
      <c r="G78" t="s">
        <v>114</v>
      </c>
      <c r="H78" t="s">
        <v>88</v>
      </c>
      <c r="I78" t="s">
        <v>141</v>
      </c>
      <c r="J78">
        <v>12</v>
      </c>
      <c r="K78" s="1">
        <v>3.6921296296296298E-3</v>
      </c>
      <c r="L78">
        <v>8</v>
      </c>
      <c r="M78" s="1">
        <v>7.5810185185185182E-3</v>
      </c>
      <c r="N78" s="1">
        <f>MAIN[[#This Row],[SWIM]]+MAIN[[#This Row],[RUN]]</f>
        <v>1.1273148148148148E-2</v>
      </c>
      <c r="O78" s="1" t="s">
        <v>164</v>
      </c>
    </row>
    <row r="79" spans="1:15" ht="15" customHeight="1">
      <c r="A79">
        <v>41</v>
      </c>
      <c r="B79">
        <v>41</v>
      </c>
      <c r="C79" t="s">
        <v>140</v>
      </c>
      <c r="D79" t="s">
        <v>90</v>
      </c>
      <c r="E79">
        <v>2003</v>
      </c>
      <c r="F79" t="s">
        <v>20</v>
      </c>
      <c r="G79" t="s">
        <v>91</v>
      </c>
      <c r="H79" t="s">
        <v>88</v>
      </c>
      <c r="I79" t="s">
        <v>141</v>
      </c>
      <c r="J79">
        <v>9</v>
      </c>
      <c r="K79" s="1">
        <v>2.9282407407407412E-3</v>
      </c>
      <c r="L79">
        <v>12</v>
      </c>
      <c r="M79" s="1">
        <v>6.2847222222222228E-3</v>
      </c>
      <c r="N79" s="1">
        <f>MAIN[[#This Row],[SWIM]]+MAIN[[#This Row],[RUN]]</f>
        <v>9.2129629629629645E-3</v>
      </c>
      <c r="O79" s="1" t="s">
        <v>164</v>
      </c>
    </row>
    <row r="80" spans="1:15" ht="15" customHeight="1">
      <c r="A80">
        <v>42</v>
      </c>
      <c r="B80">
        <v>42</v>
      </c>
      <c r="C80" t="s">
        <v>143</v>
      </c>
      <c r="D80" t="s">
        <v>90</v>
      </c>
      <c r="E80">
        <v>2004</v>
      </c>
      <c r="F80" t="s">
        <v>30</v>
      </c>
      <c r="G80" t="s">
        <v>98</v>
      </c>
      <c r="H80" t="s">
        <v>88</v>
      </c>
      <c r="I80" t="s">
        <v>141</v>
      </c>
      <c r="J80">
        <v>13</v>
      </c>
      <c r="K80" s="1">
        <v>3.3680555555555551E-3</v>
      </c>
      <c r="L80">
        <v>10</v>
      </c>
      <c r="M80" s="1">
        <v>8.7152777777777784E-3</v>
      </c>
      <c r="N80" s="1">
        <f>MAIN[[#This Row],[SWIM]]+MAIN[[#This Row],[RUN]]</f>
        <v>1.2083333333333333E-2</v>
      </c>
      <c r="O80" s="1" t="s">
        <v>164</v>
      </c>
    </row>
    <row r="81" spans="1:15" ht="15" customHeight="1">
      <c r="A81">
        <v>43</v>
      </c>
      <c r="B81">
        <v>43</v>
      </c>
      <c r="C81" t="s">
        <v>105</v>
      </c>
      <c r="D81" t="s">
        <v>19</v>
      </c>
      <c r="E81">
        <v>1996</v>
      </c>
      <c r="F81" t="s">
        <v>30</v>
      </c>
      <c r="G81" t="s">
        <v>100</v>
      </c>
      <c r="H81" t="s">
        <v>88</v>
      </c>
      <c r="I81" t="s">
        <v>106</v>
      </c>
      <c r="J81">
        <v>14</v>
      </c>
      <c r="K81" s="1">
        <v>3.5416666666666665E-3</v>
      </c>
      <c r="L81">
        <v>10</v>
      </c>
      <c r="M81" s="1">
        <v>8.4143518518518517E-3</v>
      </c>
      <c r="N81" s="1">
        <f>MAIN[[#This Row],[SWIM]]+MAIN[[#This Row],[RUN]]</f>
        <v>1.1956018518518519E-2</v>
      </c>
      <c r="O81" s="1" t="s">
        <v>176</v>
      </c>
    </row>
    <row r="82" spans="1:15" ht="15" customHeight="1">
      <c r="A82">
        <v>44</v>
      </c>
      <c r="B82">
        <v>44</v>
      </c>
      <c r="C82" t="s">
        <v>120</v>
      </c>
      <c r="D82" t="s">
        <v>19</v>
      </c>
      <c r="E82">
        <v>1986</v>
      </c>
      <c r="F82" t="s">
        <v>20</v>
      </c>
      <c r="G82" t="s">
        <v>87</v>
      </c>
      <c r="H82" t="s">
        <v>88</v>
      </c>
      <c r="I82" t="s">
        <v>121</v>
      </c>
      <c r="J82">
        <v>12</v>
      </c>
      <c r="K82" s="1">
        <v>4.8379629629629632E-3</v>
      </c>
      <c r="L82">
        <v>7</v>
      </c>
      <c r="M82" s="1">
        <v>7.5925925925925926E-3</v>
      </c>
      <c r="N82" s="1">
        <f>MAIN[[#This Row],[SWIM]]+MAIN[[#This Row],[RUN]]</f>
        <v>1.2430555555555556E-2</v>
      </c>
      <c r="O82" s="1" t="s">
        <v>176</v>
      </c>
    </row>
    <row r="83" spans="1:15" ht="15" customHeight="1">
      <c r="A83">
        <v>45</v>
      </c>
      <c r="B83">
        <v>45</v>
      </c>
      <c r="C83" t="s">
        <v>118</v>
      </c>
      <c r="D83" t="s">
        <v>19</v>
      </c>
      <c r="E83">
        <v>1976</v>
      </c>
      <c r="F83" t="s">
        <v>20</v>
      </c>
      <c r="G83" t="s">
        <v>87</v>
      </c>
      <c r="H83" t="s">
        <v>88</v>
      </c>
      <c r="I83" t="s">
        <v>117</v>
      </c>
      <c r="J83">
        <v>11</v>
      </c>
      <c r="K83" s="1">
        <v>3.9583333333333337E-3</v>
      </c>
      <c r="L83">
        <v>8</v>
      </c>
      <c r="M83" s="1">
        <v>8.3680555555555557E-3</v>
      </c>
      <c r="N83" s="1">
        <f>MAIN[[#This Row],[SWIM]]+MAIN[[#This Row],[RUN]]</f>
        <v>1.232638888888889E-2</v>
      </c>
      <c r="O83" s="1" t="s">
        <v>164</v>
      </c>
    </row>
    <row r="84" spans="1:15" ht="15" customHeight="1">
      <c r="A84">
        <v>46</v>
      </c>
      <c r="B84">
        <v>46</v>
      </c>
      <c r="C84" t="s">
        <v>132</v>
      </c>
      <c r="D84" t="s">
        <v>19</v>
      </c>
      <c r="E84">
        <v>2003</v>
      </c>
      <c r="F84" t="s">
        <v>20</v>
      </c>
      <c r="G84" t="s">
        <v>91</v>
      </c>
      <c r="H84" t="s">
        <v>88</v>
      </c>
      <c r="I84" t="s">
        <v>75</v>
      </c>
      <c r="J84">
        <v>9</v>
      </c>
      <c r="K84" s="1">
        <v>3.1249999999999997E-3</v>
      </c>
      <c r="L84">
        <v>12</v>
      </c>
      <c r="M84" s="1">
        <v>6.7939814814814816E-3</v>
      </c>
      <c r="N84" s="1">
        <f>MAIN[[#This Row],[SWIM]]+MAIN[[#This Row],[RUN]]</f>
        <v>9.9189814814814817E-3</v>
      </c>
      <c r="O84" s="1" t="s">
        <v>164</v>
      </c>
    </row>
    <row r="85" spans="1:15" ht="15" customHeight="1">
      <c r="A85">
        <v>48</v>
      </c>
      <c r="B85">
        <v>48</v>
      </c>
      <c r="C85" t="s">
        <v>119</v>
      </c>
      <c r="D85" t="s">
        <v>19</v>
      </c>
      <c r="E85">
        <v>1989</v>
      </c>
      <c r="F85" t="s">
        <v>30</v>
      </c>
      <c r="G85" t="s">
        <v>100</v>
      </c>
      <c r="H85" t="s">
        <v>88</v>
      </c>
      <c r="I85" t="s">
        <v>117</v>
      </c>
      <c r="J85">
        <v>14</v>
      </c>
      <c r="K85" s="1">
        <v>6.5162037037037037E-3</v>
      </c>
      <c r="L85">
        <v>9</v>
      </c>
      <c r="M85" s="1">
        <v>9.4097222222222238E-3</v>
      </c>
      <c r="N85" s="1">
        <f>MAIN[[#This Row],[SWIM]]+MAIN[[#This Row],[RUN]]</f>
        <v>1.5925925925925927E-2</v>
      </c>
      <c r="O85" s="24" t="s">
        <v>164</v>
      </c>
    </row>
    <row r="86" spans="1:15" ht="15" customHeight="1">
      <c r="A86">
        <v>49</v>
      </c>
      <c r="B86">
        <v>49</v>
      </c>
      <c r="C86" t="s">
        <v>146</v>
      </c>
      <c r="D86" t="s">
        <v>19</v>
      </c>
      <c r="E86">
        <v>1983</v>
      </c>
      <c r="F86" t="s">
        <v>30</v>
      </c>
      <c r="G86" t="s">
        <v>147</v>
      </c>
      <c r="H86" t="s">
        <v>88</v>
      </c>
      <c r="I86" t="s">
        <v>27</v>
      </c>
      <c r="J86">
        <v>14</v>
      </c>
      <c r="K86" s="1">
        <v>4.4675925925925933E-3</v>
      </c>
      <c r="L86">
        <v>9</v>
      </c>
      <c r="M86" s="1">
        <v>9.4560185185185181E-3</v>
      </c>
      <c r="N86" s="1">
        <f>MAIN[[#This Row],[SWIM]]+MAIN[[#This Row],[RUN]]</f>
        <v>1.3923611111111112E-2</v>
      </c>
      <c r="O86" s="1" t="s">
        <v>164</v>
      </c>
    </row>
    <row r="87" spans="1:15" ht="15" customHeight="1">
      <c r="A87">
        <v>51</v>
      </c>
      <c r="B87">
        <v>51</v>
      </c>
      <c r="C87" t="s">
        <v>125</v>
      </c>
      <c r="D87" t="s">
        <v>19</v>
      </c>
      <c r="E87">
        <v>2006</v>
      </c>
      <c r="F87" t="s">
        <v>20</v>
      </c>
      <c r="G87" t="s">
        <v>96</v>
      </c>
      <c r="H87" t="s">
        <v>88</v>
      </c>
      <c r="I87" t="s">
        <v>37</v>
      </c>
      <c r="J87">
        <v>10</v>
      </c>
      <c r="K87" s="1">
        <v>3.530092592592592E-3</v>
      </c>
      <c r="L87">
        <v>12</v>
      </c>
      <c r="M87" s="1">
        <v>8.0092592592592594E-3</v>
      </c>
      <c r="N87" s="1">
        <f>MAIN[[#This Row],[SWIM]]+MAIN[[#This Row],[RUN]]</f>
        <v>1.1539351851851851E-2</v>
      </c>
      <c r="O87" s="1" t="s">
        <v>164</v>
      </c>
    </row>
    <row r="88" spans="1:15" ht="15" customHeight="1">
      <c r="A88">
        <v>52</v>
      </c>
      <c r="B88">
        <v>52</v>
      </c>
      <c r="C88" t="s">
        <v>126</v>
      </c>
      <c r="D88" t="s">
        <v>19</v>
      </c>
      <c r="E88">
        <v>2006</v>
      </c>
      <c r="F88" t="s">
        <v>20</v>
      </c>
      <c r="G88" t="s">
        <v>96</v>
      </c>
      <c r="H88" t="s">
        <v>88</v>
      </c>
      <c r="I88" t="s">
        <v>37</v>
      </c>
      <c r="J88">
        <v>10</v>
      </c>
      <c r="K88" s="1">
        <v>4.1203703703703706E-3</v>
      </c>
      <c r="L88">
        <v>11</v>
      </c>
      <c r="M88" s="1">
        <v>7.6157407407407415E-3</v>
      </c>
      <c r="N88" s="1">
        <f>MAIN[[#This Row],[SWIM]]+MAIN[[#This Row],[RUN]]</f>
        <v>1.1736111111111112E-2</v>
      </c>
      <c r="O88" s="1" t="s">
        <v>176</v>
      </c>
    </row>
    <row r="89" spans="1:15" ht="15" customHeight="1">
      <c r="A89">
        <v>53</v>
      </c>
      <c r="B89">
        <v>53</v>
      </c>
      <c r="C89" t="s">
        <v>127</v>
      </c>
      <c r="D89" t="s">
        <v>19</v>
      </c>
      <c r="E89">
        <v>2005</v>
      </c>
      <c r="F89" t="s">
        <v>20</v>
      </c>
      <c r="G89" t="s">
        <v>94</v>
      </c>
      <c r="H89" t="s">
        <v>88</v>
      </c>
      <c r="I89" t="s">
        <v>37</v>
      </c>
      <c r="J89">
        <v>10</v>
      </c>
      <c r="K89" s="1">
        <v>4.3749999999999995E-3</v>
      </c>
      <c r="L89">
        <v>11</v>
      </c>
      <c r="M89" s="1">
        <v>7.9398148148148145E-3</v>
      </c>
      <c r="N89" s="1">
        <f>MAIN[[#This Row],[SWIM]]+MAIN[[#This Row],[RUN]]</f>
        <v>1.2314814814814813E-2</v>
      </c>
      <c r="O89" s="1" t="s">
        <v>176</v>
      </c>
    </row>
    <row r="90" spans="1:15" ht="15" customHeight="1">
      <c r="A90">
        <v>70</v>
      </c>
      <c r="B90">
        <v>70</v>
      </c>
      <c r="C90" t="s">
        <v>104</v>
      </c>
      <c r="D90" t="s">
        <v>19</v>
      </c>
      <c r="E90">
        <v>2007</v>
      </c>
      <c r="F90" t="s">
        <v>20</v>
      </c>
      <c r="G90" t="s">
        <v>96</v>
      </c>
      <c r="H90" t="s">
        <v>88</v>
      </c>
      <c r="I90" t="s">
        <v>25</v>
      </c>
      <c r="J90">
        <v>10</v>
      </c>
      <c r="K90" s="1">
        <v>3.530092592592592E-3</v>
      </c>
      <c r="L90">
        <v>11</v>
      </c>
      <c r="M90" s="1">
        <v>8.726851851851852E-3</v>
      </c>
      <c r="N90" s="1">
        <f>MAIN[[#This Row],[SWIM]]+MAIN[[#This Row],[RUN]]</f>
        <v>1.2256944444444444E-2</v>
      </c>
      <c r="O90" s="24" t="s">
        <v>176</v>
      </c>
    </row>
    <row r="91" spans="1:15" ht="15" customHeight="1">
      <c r="A91">
        <v>73</v>
      </c>
      <c r="B91">
        <v>73</v>
      </c>
      <c r="C91" t="s">
        <v>197</v>
      </c>
      <c r="D91" t="s">
        <v>19</v>
      </c>
      <c r="E91">
        <v>2006</v>
      </c>
      <c r="F91" t="s">
        <v>20</v>
      </c>
      <c r="G91" t="s">
        <v>96</v>
      </c>
      <c r="H91" t="s">
        <v>88</v>
      </c>
      <c r="I91" t="s">
        <v>25</v>
      </c>
      <c r="J91">
        <v>10</v>
      </c>
      <c r="K91" s="1">
        <v>0</v>
      </c>
      <c r="M91" s="1">
        <v>0</v>
      </c>
      <c r="N91" s="1">
        <f>MAIN[[#This Row],[SWIM]]+MAIN[[#This Row],[RUN]]</f>
        <v>0</v>
      </c>
      <c r="O91" s="24" t="s">
        <v>163</v>
      </c>
    </row>
    <row r="92" spans="1:15" ht="15" customHeight="1">
      <c r="A92">
        <v>76</v>
      </c>
      <c r="B92">
        <v>76</v>
      </c>
      <c r="C92" t="s">
        <v>113</v>
      </c>
      <c r="D92" t="s">
        <v>19</v>
      </c>
      <c r="E92">
        <v>1964</v>
      </c>
      <c r="F92" t="s">
        <v>20</v>
      </c>
      <c r="G92" t="s">
        <v>114</v>
      </c>
      <c r="H92" t="s">
        <v>88</v>
      </c>
      <c r="I92" t="s">
        <v>115</v>
      </c>
      <c r="J92">
        <v>12</v>
      </c>
      <c r="K92" s="1">
        <v>4.8263888888888887E-3</v>
      </c>
      <c r="L92">
        <v>7</v>
      </c>
      <c r="M92" s="1">
        <v>8.6689814814814806E-3</v>
      </c>
      <c r="N92" s="1">
        <f>MAIN[[#This Row],[SWIM]]+MAIN[[#This Row],[RUN]]</f>
        <v>1.3495370370370369E-2</v>
      </c>
      <c r="O92" s="1" t="s">
        <v>176</v>
      </c>
    </row>
    <row r="93" spans="1:15" ht="15" customHeight="1">
      <c r="A93">
        <v>77</v>
      </c>
      <c r="B93">
        <v>77</v>
      </c>
      <c r="C93" t="s">
        <v>116</v>
      </c>
      <c r="D93" t="s">
        <v>19</v>
      </c>
      <c r="E93">
        <v>1983</v>
      </c>
      <c r="F93" t="s">
        <v>20</v>
      </c>
      <c r="G93" t="s">
        <v>87</v>
      </c>
      <c r="H93" t="s">
        <v>88</v>
      </c>
      <c r="I93" t="s">
        <v>117</v>
      </c>
      <c r="J93">
        <v>11</v>
      </c>
      <c r="K93" s="1">
        <v>4.4328703703703709E-3</v>
      </c>
      <c r="L93">
        <v>7</v>
      </c>
      <c r="M93" s="1">
        <v>7.4768518518518526E-3</v>
      </c>
      <c r="N93" s="1">
        <f>MAIN[[#This Row],[SWIM]]+MAIN[[#This Row],[RUN]]</f>
        <v>1.1909722222222224E-2</v>
      </c>
      <c r="O93" s="1" t="s">
        <v>164</v>
      </c>
    </row>
    <row r="94" spans="1:15" ht="15" customHeight="1">
      <c r="A94">
        <v>78</v>
      </c>
      <c r="B94">
        <v>78</v>
      </c>
      <c r="C94" t="s">
        <v>135</v>
      </c>
      <c r="D94" t="s">
        <v>19</v>
      </c>
      <c r="E94">
        <v>2004</v>
      </c>
      <c r="F94" t="s">
        <v>20</v>
      </c>
      <c r="G94" t="s">
        <v>94</v>
      </c>
      <c r="H94" t="s">
        <v>88</v>
      </c>
      <c r="I94" t="s">
        <v>175</v>
      </c>
      <c r="J94">
        <v>10</v>
      </c>
      <c r="K94" s="1">
        <v>3.9004629629629632E-3</v>
      </c>
      <c r="L94">
        <v>11</v>
      </c>
      <c r="M94" s="1">
        <v>7.7546296296296287E-3</v>
      </c>
      <c r="N94" s="1">
        <f>MAIN[[#This Row],[SWIM]]+MAIN[[#This Row],[RUN]]</f>
        <v>1.1655092592592592E-2</v>
      </c>
      <c r="O94" s="1" t="s">
        <v>164</v>
      </c>
    </row>
    <row r="95" spans="1:15" ht="15" customHeight="1">
      <c r="A95">
        <v>79</v>
      </c>
      <c r="B95">
        <v>79</v>
      </c>
      <c r="C95" t="s">
        <v>136</v>
      </c>
      <c r="D95" t="s">
        <v>19</v>
      </c>
      <c r="E95">
        <v>2007</v>
      </c>
      <c r="F95" t="s">
        <v>30</v>
      </c>
      <c r="G95" t="s">
        <v>129</v>
      </c>
      <c r="H95" t="s">
        <v>88</v>
      </c>
      <c r="I95" t="s">
        <v>175</v>
      </c>
      <c r="J95">
        <v>13</v>
      </c>
      <c r="K95" s="1">
        <v>4.6064814814814814E-3</v>
      </c>
      <c r="L95">
        <v>9</v>
      </c>
      <c r="M95" s="1">
        <v>8.9930555555555545E-3</v>
      </c>
      <c r="N95" s="1">
        <f>MAIN[[#This Row],[SWIM]]+MAIN[[#This Row],[RUN]]</f>
        <v>1.3599537037037035E-2</v>
      </c>
      <c r="O95" s="1" t="s">
        <v>164</v>
      </c>
    </row>
    <row r="96" spans="1:15" ht="15" customHeight="1">
      <c r="A96">
        <v>80</v>
      </c>
      <c r="B96">
        <v>80</v>
      </c>
      <c r="C96" t="s">
        <v>83</v>
      </c>
      <c r="D96" t="s">
        <v>19</v>
      </c>
      <c r="E96">
        <v>2007</v>
      </c>
      <c r="F96" t="s">
        <v>30</v>
      </c>
      <c r="G96" t="s">
        <v>129</v>
      </c>
      <c r="H96" t="s">
        <v>88</v>
      </c>
      <c r="I96" t="s">
        <v>175</v>
      </c>
      <c r="J96">
        <v>14</v>
      </c>
      <c r="K96" s="1">
        <v>4.6643518518518518E-3</v>
      </c>
      <c r="L96">
        <v>9</v>
      </c>
      <c r="M96" s="1">
        <v>9.1550925925925931E-3</v>
      </c>
      <c r="N96" s="1">
        <f>MAIN[[#This Row],[SWIM]]+MAIN[[#This Row],[RUN]]</f>
        <v>1.3819444444444445E-2</v>
      </c>
      <c r="O96" s="1" t="s">
        <v>164</v>
      </c>
    </row>
    <row r="97" spans="1:15" ht="15" customHeight="1">
      <c r="A97">
        <v>96</v>
      </c>
      <c r="B97">
        <v>96</v>
      </c>
      <c r="C97" t="s">
        <v>107</v>
      </c>
      <c r="D97" t="s">
        <v>19</v>
      </c>
      <c r="E97">
        <v>2004</v>
      </c>
      <c r="F97" t="s">
        <v>20</v>
      </c>
      <c r="G97" t="s">
        <v>94</v>
      </c>
      <c r="H97" t="s">
        <v>88</v>
      </c>
      <c r="I97" t="s">
        <v>70</v>
      </c>
      <c r="J97">
        <v>11</v>
      </c>
      <c r="K97" s="1">
        <v>3.2638888888888891E-3</v>
      </c>
      <c r="L97">
        <v>12</v>
      </c>
      <c r="M97" s="1">
        <v>7.8240740740740753E-3</v>
      </c>
      <c r="N97" s="1">
        <f>MAIN[[#This Row],[SWIM]]+MAIN[[#This Row],[RUN]]</f>
        <v>1.1087962962962964E-2</v>
      </c>
      <c r="O97" s="1" t="s">
        <v>164</v>
      </c>
    </row>
    <row r="98" spans="1:15" ht="15" customHeight="1">
      <c r="A98">
        <v>97</v>
      </c>
      <c r="B98">
        <v>97</v>
      </c>
      <c r="C98" t="s">
        <v>137</v>
      </c>
      <c r="D98" t="s">
        <v>19</v>
      </c>
      <c r="E98">
        <v>2008</v>
      </c>
      <c r="F98" t="s">
        <v>20</v>
      </c>
      <c r="G98" t="s">
        <v>96</v>
      </c>
      <c r="H98" t="s">
        <v>88</v>
      </c>
      <c r="I98" t="s">
        <v>37</v>
      </c>
      <c r="J98">
        <v>11</v>
      </c>
      <c r="K98" s="1">
        <v>3.7500000000000003E-3</v>
      </c>
      <c r="L98">
        <v>11</v>
      </c>
      <c r="M98" s="1">
        <v>8.0092592592592594E-3</v>
      </c>
      <c r="N98" s="1">
        <f>MAIN[[#This Row],[SWIM]]+MAIN[[#This Row],[RUN]]</f>
        <v>1.1759259259259259E-2</v>
      </c>
      <c r="O98" s="1" t="s">
        <v>164</v>
      </c>
    </row>
    <row r="99" spans="1:15" ht="15" customHeight="1">
      <c r="A99">
        <v>75</v>
      </c>
      <c r="B99">
        <v>75</v>
      </c>
      <c r="C99" t="s">
        <v>32</v>
      </c>
      <c r="D99" t="s">
        <v>19</v>
      </c>
      <c r="E99">
        <v>2013</v>
      </c>
      <c r="F99" t="s">
        <v>30</v>
      </c>
      <c r="G99" t="s">
        <v>31</v>
      </c>
      <c r="H99" t="s">
        <v>22</v>
      </c>
      <c r="I99" t="s">
        <v>25</v>
      </c>
      <c r="J99">
        <v>1</v>
      </c>
      <c r="K99" s="1">
        <v>1.2962962962962963E-3</v>
      </c>
      <c r="L99">
        <v>1</v>
      </c>
      <c r="M99" s="1">
        <v>1.3078703703703705E-3</v>
      </c>
      <c r="N99" s="1">
        <f>MAIN[[#This Row],[SWIM]]+MAIN[[#This Row],[RUN]]</f>
        <v>2.604166666666667E-3</v>
      </c>
      <c r="O99" s="1" t="s">
        <v>164</v>
      </c>
    </row>
    <row r="100" spans="1:15" ht="15" customHeight="1">
      <c r="A100">
        <v>95</v>
      </c>
      <c r="B100">
        <v>95</v>
      </c>
      <c r="C100" t="s">
        <v>38</v>
      </c>
      <c r="D100" t="s">
        <v>19</v>
      </c>
      <c r="E100">
        <v>2015</v>
      </c>
      <c r="F100" t="s">
        <v>20</v>
      </c>
      <c r="G100" t="s">
        <v>36</v>
      </c>
      <c r="H100" t="s">
        <v>22</v>
      </c>
      <c r="I100" t="s">
        <v>27</v>
      </c>
      <c r="J100">
        <v>1</v>
      </c>
      <c r="K100" s="1">
        <v>3.3449074074074071E-3</v>
      </c>
      <c r="L100">
        <v>1</v>
      </c>
      <c r="M100" s="1">
        <v>1.8055555555555557E-3</v>
      </c>
      <c r="N100" s="1">
        <f>MAIN[[#This Row],[SWIM]]+MAIN[[#This Row],[RUN]]</f>
        <v>5.1504629629629626E-3</v>
      </c>
      <c r="O100" s="1" t="s">
        <v>164</v>
      </c>
    </row>
    <row r="101" spans="1:15" ht="15" customHeight="1">
      <c r="A101">
        <v>12</v>
      </c>
      <c r="B101">
        <v>12</v>
      </c>
      <c r="C101" t="s">
        <v>35</v>
      </c>
      <c r="D101" t="s">
        <v>19</v>
      </c>
      <c r="E101">
        <v>2014</v>
      </c>
      <c r="F101" t="s">
        <v>20</v>
      </c>
      <c r="G101" t="s">
        <v>36</v>
      </c>
      <c r="H101" t="s">
        <v>22</v>
      </c>
      <c r="I101" t="s">
        <v>37</v>
      </c>
      <c r="J101">
        <v>2</v>
      </c>
      <c r="K101" s="1">
        <v>1.4930555555555556E-3</v>
      </c>
      <c r="L101">
        <v>1</v>
      </c>
      <c r="M101" s="1">
        <v>1.3194444444444443E-3</v>
      </c>
      <c r="N101" s="1">
        <f>MAIN[[#This Row],[SWIM]]+MAIN[[#This Row],[RUN]]</f>
        <v>2.8124999999999999E-3</v>
      </c>
      <c r="O101" s="1" t="s">
        <v>164</v>
      </c>
    </row>
    <row r="102" spans="1:15" ht="15" customHeight="1">
      <c r="A102">
        <v>14</v>
      </c>
      <c r="B102">
        <v>14</v>
      </c>
      <c r="C102" t="s">
        <v>39</v>
      </c>
      <c r="D102" t="s">
        <v>19</v>
      </c>
      <c r="E102">
        <v>2014</v>
      </c>
      <c r="F102" t="s">
        <v>30</v>
      </c>
      <c r="G102" t="s">
        <v>40</v>
      </c>
      <c r="H102" t="s">
        <v>22</v>
      </c>
      <c r="I102" t="s">
        <v>37</v>
      </c>
      <c r="J102">
        <v>2</v>
      </c>
      <c r="K102" s="1">
        <v>1.3657407407407409E-3</v>
      </c>
      <c r="L102">
        <v>1</v>
      </c>
      <c r="M102" s="1">
        <v>1.3888888888888889E-3</v>
      </c>
      <c r="N102" s="1">
        <f>MAIN[[#This Row],[SWIM]]+MAIN[[#This Row],[RUN]]</f>
        <v>2.7546296296296299E-3</v>
      </c>
      <c r="O102" s="1" t="s">
        <v>164</v>
      </c>
    </row>
    <row r="103" spans="1:15" ht="15" customHeight="1">
      <c r="A103">
        <v>98</v>
      </c>
      <c r="B103">
        <v>98</v>
      </c>
      <c r="C103" t="s">
        <v>18</v>
      </c>
      <c r="D103" t="s">
        <v>19</v>
      </c>
      <c r="E103">
        <v>2013</v>
      </c>
      <c r="F103" t="s">
        <v>20</v>
      </c>
      <c r="G103" t="s">
        <v>21</v>
      </c>
      <c r="H103" t="s">
        <v>22</v>
      </c>
      <c r="I103" t="s">
        <v>37</v>
      </c>
      <c r="J103">
        <v>2</v>
      </c>
      <c r="K103" s="1">
        <v>1.1921296296296296E-3</v>
      </c>
      <c r="L103">
        <v>1</v>
      </c>
      <c r="M103" s="1">
        <v>1.3657407407407409E-3</v>
      </c>
      <c r="N103" s="1">
        <f>MAIN[[#This Row],[SWIM]]+MAIN[[#This Row],[RUN]]</f>
        <v>2.5578703703703705E-3</v>
      </c>
      <c r="O103" s="1" t="s">
        <v>164</v>
      </c>
    </row>
    <row r="104" spans="1:15" ht="15" customHeight="1">
      <c r="A104">
        <v>106</v>
      </c>
      <c r="B104">
        <v>106</v>
      </c>
      <c r="C104" t="s">
        <v>138</v>
      </c>
      <c r="D104" t="s">
        <v>19</v>
      </c>
      <c r="E104">
        <v>1972</v>
      </c>
      <c r="F104" t="s">
        <v>20</v>
      </c>
      <c r="G104" t="s">
        <v>114</v>
      </c>
      <c r="H104" t="s">
        <v>88</v>
      </c>
      <c r="I104" t="s">
        <v>139</v>
      </c>
      <c r="J104">
        <v>12</v>
      </c>
      <c r="K104" s="1">
        <v>5.185185185185185E-3</v>
      </c>
      <c r="L104">
        <v>7</v>
      </c>
      <c r="M104" s="1">
        <v>8.8773148148148153E-3</v>
      </c>
      <c r="N104" s="1">
        <f>MAIN[[#This Row],[SWIM]]+MAIN[[#This Row],[RUN]]</f>
        <v>1.40625E-2</v>
      </c>
      <c r="O104" s="1" t="s">
        <v>198</v>
      </c>
    </row>
    <row r="105" spans="1:15" ht="15" customHeight="1">
      <c r="A105">
        <v>107</v>
      </c>
      <c r="B105">
        <v>107</v>
      </c>
      <c r="C105" t="s">
        <v>24</v>
      </c>
      <c r="D105" t="s">
        <v>19</v>
      </c>
      <c r="E105">
        <v>2013</v>
      </c>
      <c r="F105" t="s">
        <v>20</v>
      </c>
      <c r="G105" t="s">
        <v>21</v>
      </c>
      <c r="H105" t="s">
        <v>22</v>
      </c>
      <c r="I105" t="s">
        <v>25</v>
      </c>
      <c r="J105">
        <v>2</v>
      </c>
      <c r="K105" s="1">
        <v>1.1689814814814816E-3</v>
      </c>
      <c r="L105">
        <v>1</v>
      </c>
      <c r="M105" s="1">
        <v>1.6435185185185183E-3</v>
      </c>
      <c r="N105" s="1">
        <f>MAIN[[#This Row],[SWIM]]+MAIN[[#This Row],[RUN]]</f>
        <v>2.8124999999999999E-3</v>
      </c>
      <c r="O105" s="1" t="s">
        <v>198</v>
      </c>
    </row>
    <row r="106" spans="1:15" ht="15" customHeight="1">
      <c r="A106">
        <v>108</v>
      </c>
      <c r="B106">
        <v>108</v>
      </c>
      <c r="C106" t="s">
        <v>33</v>
      </c>
      <c r="D106" t="s">
        <v>19</v>
      </c>
      <c r="E106">
        <v>2012</v>
      </c>
      <c r="F106" t="s">
        <v>30</v>
      </c>
      <c r="G106" t="s">
        <v>31</v>
      </c>
      <c r="H106" t="s">
        <v>22</v>
      </c>
      <c r="I106" t="s">
        <v>34</v>
      </c>
      <c r="J106">
        <v>2</v>
      </c>
      <c r="K106" s="1">
        <v>2.2453703703703702E-3</v>
      </c>
      <c r="L106">
        <v>1</v>
      </c>
      <c r="M106" s="1">
        <v>1.5624999999999999E-3</v>
      </c>
      <c r="N106" s="1">
        <f>MAIN[[#This Row],[SWIM]]+MAIN[[#This Row],[RUN]]</f>
        <v>3.8078703703703703E-3</v>
      </c>
      <c r="O106" s="1" t="s">
        <v>198</v>
      </c>
    </row>
    <row r="107" spans="1:15">
      <c r="K107" s="1">
        <v>0</v>
      </c>
      <c r="M107" s="1">
        <v>0</v>
      </c>
      <c r="N107" s="1">
        <f>MAIN[[#This Row],[SWIM]]+MAIN[[#This Row],[RUN]]</f>
        <v>0</v>
      </c>
      <c r="O107" s="1"/>
    </row>
    <row r="108" spans="1:15">
      <c r="K108" s="1">
        <v>0</v>
      </c>
      <c r="M108" s="1">
        <v>0</v>
      </c>
      <c r="N108" s="1">
        <f>MAIN[[#This Row],[SWIM]]+MAIN[[#This Row],[RUN]]</f>
        <v>0</v>
      </c>
      <c r="O108" s="1"/>
    </row>
    <row r="109" spans="1:15">
      <c r="K109" s="1">
        <v>0</v>
      </c>
      <c r="M109" s="1">
        <v>0</v>
      </c>
      <c r="N109" s="1">
        <f>MAIN[[#This Row],[SWIM]]+MAIN[[#This Row],[RUN]]</f>
        <v>0</v>
      </c>
      <c r="O109" s="1"/>
    </row>
    <row r="110" spans="1:15">
      <c r="K110" s="1">
        <v>0</v>
      </c>
      <c r="M110" s="1">
        <v>0</v>
      </c>
      <c r="N110" s="1">
        <f>MAIN[[#This Row],[SWIM]]+MAIN[[#This Row],[RUN]]</f>
        <v>0</v>
      </c>
      <c r="O110" s="1"/>
    </row>
    <row r="111" spans="1:15">
      <c r="K111" s="1">
        <v>0</v>
      </c>
      <c r="M111" s="1">
        <v>0</v>
      </c>
      <c r="N111" s="1">
        <f>MAIN[[#This Row],[SWIM]]+MAIN[[#This Row],[RUN]]</f>
        <v>0</v>
      </c>
      <c r="O111" s="1"/>
    </row>
    <row r="112" spans="1:15">
      <c r="K112" s="1">
        <v>0</v>
      </c>
      <c r="M112" s="1">
        <v>0</v>
      </c>
      <c r="N112" s="1">
        <f>MAIN[[#This Row],[SWIM]]+MAIN[[#This Row],[RUN]]</f>
        <v>0</v>
      </c>
      <c r="O112" s="1"/>
    </row>
    <row r="113" spans="11:15">
      <c r="K113" s="1">
        <v>0</v>
      </c>
      <c r="M113" s="1">
        <v>0</v>
      </c>
      <c r="N113" s="1">
        <f>MAIN[[#This Row],[SWIM]]+MAIN[[#This Row],[RUN]]</f>
        <v>0</v>
      </c>
      <c r="O113" s="1"/>
    </row>
    <row r="114" spans="11:15">
      <c r="K114" s="1">
        <v>0</v>
      </c>
      <c r="M114" s="1">
        <v>0</v>
      </c>
      <c r="N114" s="1">
        <f>MAIN[[#This Row],[SWIM]]+MAIN[[#This Row],[RUN]]</f>
        <v>0</v>
      </c>
      <c r="O114" s="1"/>
    </row>
    <row r="115" spans="11:15">
      <c r="K115" s="1">
        <v>0</v>
      </c>
      <c r="M115" s="1">
        <v>0</v>
      </c>
      <c r="N115" s="1">
        <f>MAIN[[#This Row],[SWIM]]+MAIN[[#This Row],[RUN]]</f>
        <v>0</v>
      </c>
      <c r="O115" s="1"/>
    </row>
    <row r="116" spans="11:15">
      <c r="K116" s="1">
        <v>0</v>
      </c>
      <c r="M116" s="1">
        <v>0</v>
      </c>
      <c r="N116" s="1">
        <f>MAIN[[#This Row],[SWIM]]+MAIN[[#This Row],[RUN]]</f>
        <v>0</v>
      </c>
      <c r="O116" s="1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FB33-3858-46EC-B5F6-52EDA26C040C}">
  <dimension ref="A1:H359"/>
  <sheetViews>
    <sheetView workbookViewId="0">
      <selection activeCell="K53" sqref="K53"/>
    </sheetView>
  </sheetViews>
  <sheetFormatPr defaultRowHeight="15"/>
  <cols>
    <col min="1" max="1" width="25.7109375" bestFit="1" customWidth="1"/>
    <col min="2" max="2" width="41.7109375" bestFit="1" customWidth="1"/>
  </cols>
  <sheetData>
    <row r="1" spans="1:8">
      <c r="A1" s="2" t="s">
        <v>199</v>
      </c>
      <c r="B1" s="2" t="s">
        <v>154</v>
      </c>
      <c r="C1" s="2" t="s">
        <v>200</v>
      </c>
      <c r="D1" s="2" t="s">
        <v>187</v>
      </c>
      <c r="E1" s="2" t="s">
        <v>201</v>
      </c>
      <c r="F1" s="2" t="s">
        <v>202</v>
      </c>
      <c r="G1" s="3" t="s">
        <v>15</v>
      </c>
      <c r="H1" s="2" t="s">
        <v>203</v>
      </c>
    </row>
    <row r="2" spans="1:8" hidden="1">
      <c r="A2" t="s">
        <v>59</v>
      </c>
      <c r="B2" s="4" t="s">
        <v>204</v>
      </c>
      <c r="C2" s="4" t="s">
        <v>205</v>
      </c>
      <c r="D2" s="4" t="s">
        <v>22</v>
      </c>
      <c r="E2" s="5">
        <v>1.1226851851851851E-3</v>
      </c>
      <c r="F2" s="5">
        <v>1.1342592592592591E-3</v>
      </c>
      <c r="G2" s="6">
        <v>2.2569444444444447E-3</v>
      </c>
      <c r="H2">
        <v>2021</v>
      </c>
    </row>
    <row r="3" spans="1:8" hidden="1">
      <c r="A3" t="s">
        <v>69</v>
      </c>
      <c r="B3" s="4" t="s">
        <v>70</v>
      </c>
      <c r="C3" s="4" t="s">
        <v>206</v>
      </c>
      <c r="D3" s="4" t="s">
        <v>22</v>
      </c>
      <c r="E3" s="5">
        <v>1.0532407407407407E-3</v>
      </c>
      <c r="F3" s="5">
        <v>1.261574074074074E-3</v>
      </c>
      <c r="G3" s="6">
        <v>2.3148148148148151E-3</v>
      </c>
      <c r="H3">
        <v>2021</v>
      </c>
    </row>
    <row r="4" spans="1:8" hidden="1">
      <c r="A4" t="s">
        <v>207</v>
      </c>
      <c r="B4" s="4" t="s">
        <v>208</v>
      </c>
      <c r="C4" s="4" t="s">
        <v>205</v>
      </c>
      <c r="D4" s="4" t="s">
        <v>22</v>
      </c>
      <c r="E4" s="5">
        <v>1.0185185185185186E-3</v>
      </c>
      <c r="F4" s="5">
        <v>1.2268518518518518E-3</v>
      </c>
      <c r="G4" s="6">
        <v>2.2453703703703702E-3</v>
      </c>
      <c r="H4">
        <v>2021</v>
      </c>
    </row>
    <row r="5" spans="1:8" hidden="1">
      <c r="A5" t="s">
        <v>209</v>
      </c>
      <c r="B5" s="4"/>
      <c r="C5" s="4" t="s">
        <v>206</v>
      </c>
      <c r="D5" s="4" t="s">
        <v>22</v>
      </c>
      <c r="E5" s="5">
        <v>1.0532407407407407E-3</v>
      </c>
      <c r="F5" s="5">
        <v>1.2731481481481483E-3</v>
      </c>
      <c r="G5" s="6">
        <v>2.3263888888888887E-3</v>
      </c>
      <c r="H5">
        <v>2021</v>
      </c>
    </row>
    <row r="6" spans="1:8" hidden="1">
      <c r="A6" t="s">
        <v>57</v>
      </c>
      <c r="B6" s="4" t="s">
        <v>210</v>
      </c>
      <c r="C6" s="4" t="s">
        <v>206</v>
      </c>
      <c r="D6" s="4" t="s">
        <v>22</v>
      </c>
      <c r="E6" s="5">
        <v>1.1805555555555556E-3</v>
      </c>
      <c r="F6" s="5">
        <v>1.1921296296296296E-3</v>
      </c>
      <c r="G6" s="6">
        <v>2.3726851851851851E-3</v>
      </c>
      <c r="H6">
        <v>2021</v>
      </c>
    </row>
    <row r="7" spans="1:8" hidden="1">
      <c r="A7" t="s">
        <v>211</v>
      </c>
      <c r="B7" s="4" t="s">
        <v>117</v>
      </c>
      <c r="C7" s="4" t="s">
        <v>212</v>
      </c>
      <c r="D7" s="4" t="s">
        <v>22</v>
      </c>
      <c r="E7" s="5">
        <v>1.2384259259259258E-3</v>
      </c>
      <c r="F7" s="5">
        <v>1.2384259259259258E-3</v>
      </c>
      <c r="G7" s="6">
        <v>2.4768518518518516E-3</v>
      </c>
      <c r="H7">
        <v>2021</v>
      </c>
    </row>
    <row r="8" spans="1:8" hidden="1">
      <c r="A8" t="s">
        <v>59</v>
      </c>
      <c r="B8" s="4" t="s">
        <v>204</v>
      </c>
      <c r="C8" s="4" t="s">
        <v>205</v>
      </c>
      <c r="D8" s="4" t="s">
        <v>22</v>
      </c>
      <c r="E8" s="5">
        <v>1.1342592592592591E-3</v>
      </c>
      <c r="F8" s="5">
        <v>1.25E-3</v>
      </c>
      <c r="G8" s="6">
        <v>2.3842592592592591E-3</v>
      </c>
      <c r="H8">
        <v>2021</v>
      </c>
    </row>
    <row r="9" spans="1:8" hidden="1">
      <c r="A9" t="s">
        <v>213</v>
      </c>
      <c r="B9" s="4" t="s">
        <v>214</v>
      </c>
      <c r="C9" s="4" t="s">
        <v>206</v>
      </c>
      <c r="D9" s="4" t="s">
        <v>22</v>
      </c>
      <c r="E9" s="5">
        <v>1.1226851851851851E-3</v>
      </c>
      <c r="F9" s="5">
        <v>1.261574074074074E-3</v>
      </c>
      <c r="G9" s="6">
        <v>2.3842592592592591E-3</v>
      </c>
      <c r="H9">
        <v>2021</v>
      </c>
    </row>
    <row r="10" spans="1:8" hidden="1">
      <c r="A10" t="s">
        <v>215</v>
      </c>
      <c r="B10" s="4"/>
      <c r="C10" s="4" t="s">
        <v>206</v>
      </c>
      <c r="D10" s="4" t="s">
        <v>22</v>
      </c>
      <c r="E10" s="5">
        <v>9.8379629629629642E-4</v>
      </c>
      <c r="F10" s="5">
        <v>1.261574074074074E-3</v>
      </c>
      <c r="G10" s="6">
        <v>2.2453703703703702E-3</v>
      </c>
      <c r="H10">
        <v>2021</v>
      </c>
    </row>
    <row r="11" spans="1:8" hidden="1">
      <c r="A11" t="s">
        <v>215</v>
      </c>
      <c r="B11" s="4"/>
      <c r="C11" s="4" t="s">
        <v>206</v>
      </c>
      <c r="D11" s="4" t="s">
        <v>22</v>
      </c>
      <c r="E11" s="5">
        <v>1.0069444444444444E-3</v>
      </c>
      <c r="F11" s="5">
        <v>1.261574074074074E-3</v>
      </c>
      <c r="G11" s="6">
        <v>2.2685185185185182E-3</v>
      </c>
      <c r="H11">
        <v>2021</v>
      </c>
    </row>
    <row r="12" spans="1:8" hidden="1">
      <c r="A12" t="s">
        <v>216</v>
      </c>
      <c r="B12" s="4" t="s">
        <v>217</v>
      </c>
      <c r="C12" s="4" t="s">
        <v>206</v>
      </c>
      <c r="D12" s="4" t="s">
        <v>22</v>
      </c>
      <c r="E12" s="5">
        <v>1.1574074074074073E-3</v>
      </c>
      <c r="F12" s="5">
        <v>1.3310185185185185E-3</v>
      </c>
      <c r="G12" s="6">
        <v>2.488425925925926E-3</v>
      </c>
      <c r="H12">
        <v>2021</v>
      </c>
    </row>
    <row r="13" spans="1:8" hidden="1">
      <c r="A13" t="s">
        <v>218</v>
      </c>
      <c r="B13" s="4" t="s">
        <v>208</v>
      </c>
      <c r="C13" s="4" t="s">
        <v>205</v>
      </c>
      <c r="D13" s="4" t="s">
        <v>22</v>
      </c>
      <c r="E13" s="5">
        <v>1.0995370370370371E-3</v>
      </c>
      <c r="F13" s="5">
        <v>1.261574074074074E-3</v>
      </c>
      <c r="G13" s="6">
        <v>2.3611111111111111E-3</v>
      </c>
      <c r="H13">
        <v>2021</v>
      </c>
    </row>
    <row r="14" spans="1:8" hidden="1">
      <c r="A14" t="s">
        <v>69</v>
      </c>
      <c r="B14" s="4" t="s">
        <v>214</v>
      </c>
      <c r="C14" s="4" t="s">
        <v>206</v>
      </c>
      <c r="D14" s="4" t="s">
        <v>22</v>
      </c>
      <c r="E14" s="5">
        <v>1.1574074074074073E-3</v>
      </c>
      <c r="F14" s="5">
        <v>1.3888888888888889E-3</v>
      </c>
      <c r="G14" s="6">
        <v>2.5462962962962961E-3</v>
      </c>
      <c r="H14">
        <v>2021</v>
      </c>
    </row>
    <row r="15" spans="1:8" hidden="1">
      <c r="A15" t="s">
        <v>219</v>
      </c>
      <c r="B15" s="4" t="s">
        <v>210</v>
      </c>
      <c r="C15" s="4" t="s">
        <v>206</v>
      </c>
      <c r="D15" s="4" t="s">
        <v>22</v>
      </c>
      <c r="E15" s="5">
        <v>1.3425925925925925E-3</v>
      </c>
      <c r="F15" s="5">
        <v>1.2268518518518518E-3</v>
      </c>
      <c r="G15" s="6">
        <v>2.5694444444444445E-3</v>
      </c>
      <c r="H15">
        <v>2021</v>
      </c>
    </row>
    <row r="16" spans="1:8" hidden="1">
      <c r="A16" t="s">
        <v>72</v>
      </c>
      <c r="B16" s="4" t="s">
        <v>210</v>
      </c>
      <c r="C16" s="4" t="s">
        <v>206</v>
      </c>
      <c r="D16" s="4" t="s">
        <v>22</v>
      </c>
      <c r="E16" s="5">
        <v>1.4467592592592594E-3</v>
      </c>
      <c r="F16" s="5">
        <v>1.2268518518518518E-3</v>
      </c>
      <c r="G16" s="6">
        <v>2.673611111111111E-3</v>
      </c>
      <c r="H16">
        <v>2021</v>
      </c>
    </row>
    <row r="17" spans="1:8" hidden="1">
      <c r="A17" t="s">
        <v>50</v>
      </c>
      <c r="B17" s="7" t="s">
        <v>220</v>
      </c>
      <c r="C17" s="7" t="s">
        <v>221</v>
      </c>
      <c r="D17" s="7" t="s">
        <v>45</v>
      </c>
      <c r="E17" s="8">
        <v>2.4537037037037036E-3</v>
      </c>
      <c r="F17" s="9">
        <v>2.1990740740740742E-3</v>
      </c>
      <c r="G17" s="10">
        <v>4.6527777779999998E-3</v>
      </c>
      <c r="H17">
        <v>2021</v>
      </c>
    </row>
    <row r="18" spans="1:8" hidden="1">
      <c r="A18" t="s">
        <v>102</v>
      </c>
      <c r="B18" s="7" t="s">
        <v>222</v>
      </c>
      <c r="C18" s="7" t="s">
        <v>221</v>
      </c>
      <c r="D18" s="7" t="s">
        <v>45</v>
      </c>
      <c r="E18" s="8">
        <v>1.8402777777777777E-3</v>
      </c>
      <c r="F18" s="9">
        <v>2.2569444444444442E-3</v>
      </c>
      <c r="G18" s="10">
        <v>4.0972222220000002E-3</v>
      </c>
      <c r="H18">
        <v>2021</v>
      </c>
    </row>
    <row r="19" spans="1:8" hidden="1">
      <c r="A19" t="s">
        <v>102</v>
      </c>
      <c r="B19" s="4" t="s">
        <v>204</v>
      </c>
      <c r="C19" s="4" t="s">
        <v>221</v>
      </c>
      <c r="D19" s="4" t="s">
        <v>45</v>
      </c>
      <c r="E19" s="5">
        <v>1.8634259259259261E-3</v>
      </c>
      <c r="F19" s="5">
        <v>2.2685185185185182E-3</v>
      </c>
      <c r="G19" s="6">
        <v>4.1319444444444442E-3</v>
      </c>
      <c r="H19">
        <v>2021</v>
      </c>
    </row>
    <row r="20" spans="1:8" hidden="1">
      <c r="A20" t="s">
        <v>223</v>
      </c>
      <c r="B20" s="7" t="s">
        <v>222</v>
      </c>
      <c r="C20" s="7" t="s">
        <v>221</v>
      </c>
      <c r="D20" s="7" t="s">
        <v>45</v>
      </c>
      <c r="E20" s="8">
        <v>1.7592592592592592E-3</v>
      </c>
      <c r="F20" s="9">
        <v>2.2685185185185187E-3</v>
      </c>
      <c r="G20" s="10">
        <v>4.0277777780000001E-3</v>
      </c>
      <c r="H20">
        <v>2021</v>
      </c>
    </row>
    <row r="21" spans="1:8" hidden="1">
      <c r="A21" t="s">
        <v>224</v>
      </c>
      <c r="B21" s="7" t="s">
        <v>225</v>
      </c>
      <c r="C21" s="7" t="s">
        <v>221</v>
      </c>
      <c r="D21" s="7" t="s">
        <v>45</v>
      </c>
      <c r="E21" s="8">
        <v>1.4814814814814814E-3</v>
      </c>
      <c r="F21" s="9">
        <v>2.2800925925925927E-3</v>
      </c>
      <c r="G21" s="10">
        <v>3.7615740739999999E-3</v>
      </c>
      <c r="H21">
        <v>2021</v>
      </c>
    </row>
    <row r="22" spans="1:8" hidden="1">
      <c r="A22" t="s">
        <v>192</v>
      </c>
      <c r="B22" s="4" t="s">
        <v>204</v>
      </c>
      <c r="C22" s="4" t="s">
        <v>226</v>
      </c>
      <c r="D22" s="4" t="s">
        <v>45</v>
      </c>
      <c r="E22" s="5">
        <v>1.736111111111111E-3</v>
      </c>
      <c r="F22" s="5">
        <v>2.3263888888888887E-3</v>
      </c>
      <c r="G22" s="6">
        <v>4.0624999999999993E-3</v>
      </c>
      <c r="H22">
        <v>2021</v>
      </c>
    </row>
    <row r="23" spans="1:8" hidden="1">
      <c r="A23" t="s">
        <v>227</v>
      </c>
      <c r="B23" s="4" t="s">
        <v>228</v>
      </c>
      <c r="C23" s="4" t="s">
        <v>229</v>
      </c>
      <c r="D23" s="4" t="s">
        <v>22</v>
      </c>
      <c r="E23" s="5">
        <v>1.3310185185185185E-3</v>
      </c>
      <c r="F23" s="5">
        <v>1.3657407407407409E-3</v>
      </c>
      <c r="G23" s="6">
        <v>2.6967592592592594E-3</v>
      </c>
      <c r="H23">
        <v>2021</v>
      </c>
    </row>
    <row r="24" spans="1:8" hidden="1">
      <c r="A24" t="s">
        <v>192</v>
      </c>
      <c r="B24" s="7" t="s">
        <v>204</v>
      </c>
      <c r="C24" s="7" t="s">
        <v>226</v>
      </c>
      <c r="D24" s="7" t="s">
        <v>45</v>
      </c>
      <c r="E24" s="8">
        <v>1.712962962962963E-3</v>
      </c>
      <c r="F24" s="9">
        <v>2.3611111111111111E-3</v>
      </c>
      <c r="G24" s="10">
        <v>4.0740740740000001E-3</v>
      </c>
      <c r="H24">
        <v>2021</v>
      </c>
    </row>
    <row r="25" spans="1:8" hidden="1">
      <c r="A25" t="s">
        <v>230</v>
      </c>
      <c r="B25" s="4" t="s">
        <v>231</v>
      </c>
      <c r="C25" s="4" t="s">
        <v>221</v>
      </c>
      <c r="D25" s="4" t="s">
        <v>45</v>
      </c>
      <c r="E25" s="5">
        <v>1.9560185185185184E-3</v>
      </c>
      <c r="F25" s="5">
        <v>2.3611111111111111E-3</v>
      </c>
      <c r="G25" s="6">
        <v>4.31712962962963E-3</v>
      </c>
      <c r="H25">
        <v>2021</v>
      </c>
    </row>
    <row r="26" spans="1:8" hidden="1">
      <c r="A26" t="s">
        <v>223</v>
      </c>
      <c r="B26" s="4" t="s">
        <v>204</v>
      </c>
      <c r="C26" s="4" t="s">
        <v>221</v>
      </c>
      <c r="D26" s="4" t="s">
        <v>45</v>
      </c>
      <c r="E26" s="5">
        <v>1.8402777777777777E-3</v>
      </c>
      <c r="F26" s="5">
        <v>2.3726851851851851E-3</v>
      </c>
      <c r="G26" s="6">
        <v>4.2129629629629626E-3</v>
      </c>
      <c r="H26">
        <v>2021</v>
      </c>
    </row>
    <row r="27" spans="1:8" hidden="1">
      <c r="A27" t="s">
        <v>137</v>
      </c>
      <c r="B27" s="7" t="s">
        <v>204</v>
      </c>
      <c r="C27" s="7" t="s">
        <v>221</v>
      </c>
      <c r="D27" s="7" t="s">
        <v>45</v>
      </c>
      <c r="E27" s="8">
        <v>1.8171296296296297E-3</v>
      </c>
      <c r="F27" s="9">
        <v>2.3842592592592591E-3</v>
      </c>
      <c r="G27" s="10">
        <v>4.2013888889999998E-3</v>
      </c>
      <c r="H27">
        <v>2021</v>
      </c>
    </row>
    <row r="28" spans="1:8" hidden="1">
      <c r="A28" t="s">
        <v>232</v>
      </c>
      <c r="B28" s="4"/>
      <c r="C28" s="4" t="s">
        <v>229</v>
      </c>
      <c r="D28" s="4" t="s">
        <v>22</v>
      </c>
      <c r="E28" s="5">
        <v>1.423611111111111E-3</v>
      </c>
      <c r="F28" s="5">
        <v>1.3078703703703705E-3</v>
      </c>
      <c r="G28" s="6">
        <v>2.7314814814814819E-3</v>
      </c>
      <c r="H28">
        <v>2021</v>
      </c>
    </row>
    <row r="29" spans="1:8" hidden="1">
      <c r="A29" t="s">
        <v>233</v>
      </c>
      <c r="B29" s="4" t="s">
        <v>231</v>
      </c>
      <c r="C29" s="4" t="s">
        <v>226</v>
      </c>
      <c r="D29" s="4" t="s">
        <v>45</v>
      </c>
      <c r="E29" s="5">
        <v>1.8171296296296297E-3</v>
      </c>
      <c r="F29" s="5">
        <v>2.4189814814814816E-3</v>
      </c>
      <c r="G29" s="6">
        <v>4.2361111111111106E-3</v>
      </c>
      <c r="H29">
        <v>2021</v>
      </c>
    </row>
    <row r="30" spans="1:8" hidden="1">
      <c r="A30" t="s">
        <v>78</v>
      </c>
      <c r="B30" s="4" t="s">
        <v>234</v>
      </c>
      <c r="C30" s="4" t="s">
        <v>205</v>
      </c>
      <c r="D30" s="4" t="s">
        <v>22</v>
      </c>
      <c r="E30" s="5">
        <v>1.4120370370370369E-3</v>
      </c>
      <c r="F30" s="5">
        <v>1.3310185185185185E-3</v>
      </c>
      <c r="G30" s="6">
        <v>2.7430555555555559E-3</v>
      </c>
      <c r="H30">
        <v>2021</v>
      </c>
    </row>
    <row r="31" spans="1:8" hidden="1">
      <c r="A31" t="s">
        <v>235</v>
      </c>
      <c r="B31" s="4" t="s">
        <v>231</v>
      </c>
      <c r="C31" s="4" t="s">
        <v>221</v>
      </c>
      <c r="D31" s="4" t="s">
        <v>45</v>
      </c>
      <c r="E31" s="5">
        <v>1.8750000000000001E-3</v>
      </c>
      <c r="F31" s="5">
        <v>2.4421296296296296E-3</v>
      </c>
      <c r="G31" s="6">
        <v>4.31712962962963E-3</v>
      </c>
      <c r="H31">
        <v>2021</v>
      </c>
    </row>
    <row r="32" spans="1:8" hidden="1">
      <c r="A32" t="s">
        <v>227</v>
      </c>
      <c r="B32" s="4" t="s">
        <v>228</v>
      </c>
      <c r="C32" s="4" t="s">
        <v>229</v>
      </c>
      <c r="D32" s="4" t="s">
        <v>22</v>
      </c>
      <c r="E32" s="5">
        <v>1.3310185185185185E-3</v>
      </c>
      <c r="F32" s="5">
        <v>1.4351851851851854E-3</v>
      </c>
      <c r="G32" s="6">
        <v>2.7662037037037034E-3</v>
      </c>
      <c r="H32">
        <v>2021</v>
      </c>
    </row>
    <row r="33" spans="1:8" hidden="1">
      <c r="A33" t="s">
        <v>236</v>
      </c>
      <c r="B33" s="4" t="s">
        <v>217</v>
      </c>
      <c r="C33" s="4" t="s">
        <v>206</v>
      </c>
      <c r="D33" s="4" t="s">
        <v>22</v>
      </c>
      <c r="E33" s="5">
        <v>1.2384259259259258E-3</v>
      </c>
      <c r="F33" s="5">
        <v>1.5277777777777779E-3</v>
      </c>
      <c r="G33" s="6">
        <v>2.7662037037037034E-3</v>
      </c>
      <c r="H33">
        <v>2021</v>
      </c>
    </row>
    <row r="34" spans="1:8" hidden="1">
      <c r="A34" t="s">
        <v>237</v>
      </c>
      <c r="B34" s="4" t="s">
        <v>231</v>
      </c>
      <c r="C34" s="4" t="s">
        <v>221</v>
      </c>
      <c r="D34" s="4" t="s">
        <v>45</v>
      </c>
      <c r="E34" s="5">
        <v>1.8981481481481482E-3</v>
      </c>
      <c r="F34" s="5">
        <v>2.4652777777777776E-3</v>
      </c>
      <c r="G34" s="6">
        <v>4.363425925925926E-3</v>
      </c>
      <c r="H34">
        <v>2021</v>
      </c>
    </row>
    <row r="35" spans="1:8" hidden="1">
      <c r="A35" t="s">
        <v>238</v>
      </c>
      <c r="B35" s="4" t="s">
        <v>239</v>
      </c>
      <c r="C35" s="4" t="s">
        <v>240</v>
      </c>
      <c r="D35" s="4" t="s">
        <v>45</v>
      </c>
      <c r="E35" s="5">
        <v>1.8402777777777777E-3</v>
      </c>
      <c r="F35" s="5">
        <v>2.4768518518518516E-3</v>
      </c>
      <c r="G35" s="6">
        <v>4.31712962962963E-3</v>
      </c>
      <c r="H35">
        <v>2021</v>
      </c>
    </row>
    <row r="36" spans="1:8" hidden="1">
      <c r="A36" t="s">
        <v>43</v>
      </c>
      <c r="B36" s="7" t="s">
        <v>222</v>
      </c>
      <c r="C36" s="7" t="s">
        <v>221</v>
      </c>
      <c r="D36" s="7" t="s">
        <v>45</v>
      </c>
      <c r="E36" s="8">
        <v>1.6898148148148148E-3</v>
      </c>
      <c r="F36" s="9">
        <v>2.476851851851852E-3</v>
      </c>
      <c r="G36" s="10">
        <v>4.1666666669999998E-3</v>
      </c>
      <c r="H36">
        <v>2021</v>
      </c>
    </row>
    <row r="37" spans="1:8" hidden="1">
      <c r="A37" t="s">
        <v>241</v>
      </c>
      <c r="B37" s="7" t="s">
        <v>204</v>
      </c>
      <c r="C37" s="7" t="s">
        <v>242</v>
      </c>
      <c r="D37" s="7" t="s">
        <v>45</v>
      </c>
      <c r="E37" s="8">
        <v>1.9560185185185184E-3</v>
      </c>
      <c r="F37" s="9">
        <v>2.476851851851852E-3</v>
      </c>
      <c r="G37" s="10">
        <v>4.4328703699999996E-3</v>
      </c>
      <c r="H37">
        <v>2021</v>
      </c>
    </row>
    <row r="38" spans="1:8" hidden="1">
      <c r="A38" t="s">
        <v>243</v>
      </c>
      <c r="B38" s="4" t="s">
        <v>210</v>
      </c>
      <c r="C38" s="4" t="s">
        <v>206</v>
      </c>
      <c r="D38" s="4" t="s">
        <v>22</v>
      </c>
      <c r="E38" s="5">
        <v>1.5856481481481479E-3</v>
      </c>
      <c r="F38" s="5">
        <v>1.25E-3</v>
      </c>
      <c r="G38" s="6">
        <v>2.8356481481481479E-3</v>
      </c>
      <c r="H38">
        <v>2021</v>
      </c>
    </row>
    <row r="39" spans="1:8" hidden="1">
      <c r="A39" t="s">
        <v>244</v>
      </c>
      <c r="B39" s="4" t="s">
        <v>175</v>
      </c>
      <c r="C39" s="4" t="s">
        <v>229</v>
      </c>
      <c r="D39" s="4" t="s">
        <v>22</v>
      </c>
      <c r="E39" s="5">
        <v>1.4930555555555556E-3</v>
      </c>
      <c r="F39" s="5">
        <v>1.3888888888888889E-3</v>
      </c>
      <c r="G39" s="6">
        <v>2.8819444444444444E-3</v>
      </c>
      <c r="H39">
        <v>2021</v>
      </c>
    </row>
    <row r="40" spans="1:8" hidden="1">
      <c r="A40" t="s">
        <v>43</v>
      </c>
      <c r="B40" s="4" t="s">
        <v>204</v>
      </c>
      <c r="C40" s="4" t="s">
        <v>221</v>
      </c>
      <c r="D40" s="4" t="s">
        <v>45</v>
      </c>
      <c r="E40" s="5">
        <v>1.689814814814815E-3</v>
      </c>
      <c r="F40" s="5">
        <v>2.488425925925926E-3</v>
      </c>
      <c r="G40" s="6">
        <v>4.1782407407407402E-3</v>
      </c>
      <c r="H40">
        <v>2021</v>
      </c>
    </row>
    <row r="41" spans="1:8" hidden="1">
      <c r="A41" t="s">
        <v>245</v>
      </c>
      <c r="B41" s="7" t="s">
        <v>204</v>
      </c>
      <c r="C41" s="7" t="s">
        <v>242</v>
      </c>
      <c r="D41" s="7" t="s">
        <v>45</v>
      </c>
      <c r="E41" s="8">
        <v>1.7708333333333332E-3</v>
      </c>
      <c r="F41" s="9">
        <v>2.488425925925926E-3</v>
      </c>
      <c r="G41" s="10">
        <v>4.2592592589999999E-3</v>
      </c>
      <c r="H41">
        <v>2021</v>
      </c>
    </row>
    <row r="42" spans="1:8" hidden="1">
      <c r="A42" t="s">
        <v>245</v>
      </c>
      <c r="B42" s="4" t="s">
        <v>204</v>
      </c>
      <c r="C42" s="4" t="s">
        <v>242</v>
      </c>
      <c r="D42" s="4" t="s">
        <v>45</v>
      </c>
      <c r="E42" s="5">
        <v>1.7592592592592592E-3</v>
      </c>
      <c r="F42" s="5">
        <v>2.5000000000000001E-3</v>
      </c>
      <c r="G42" s="6">
        <v>4.2592592592592595E-3</v>
      </c>
      <c r="H42">
        <v>2021</v>
      </c>
    </row>
    <row r="43" spans="1:8" hidden="1">
      <c r="A43" t="s">
        <v>246</v>
      </c>
      <c r="B43" s="4" t="s">
        <v>247</v>
      </c>
      <c r="C43" s="4" t="s">
        <v>212</v>
      </c>
      <c r="D43" s="4" t="s">
        <v>22</v>
      </c>
      <c r="E43" s="5">
        <v>1.4004629629629629E-3</v>
      </c>
      <c r="F43" s="5">
        <v>1.4930555555555556E-3</v>
      </c>
      <c r="G43" s="6">
        <v>2.8935185185185188E-3</v>
      </c>
      <c r="H43">
        <v>2021</v>
      </c>
    </row>
    <row r="44" spans="1:8" hidden="1">
      <c r="A44" t="s">
        <v>248</v>
      </c>
      <c r="B44" s="7" t="s">
        <v>225</v>
      </c>
      <c r="C44" s="7" t="s">
        <v>242</v>
      </c>
      <c r="D44" s="7" t="s">
        <v>45</v>
      </c>
      <c r="E44" s="8">
        <v>1.8055555555555555E-3</v>
      </c>
      <c r="F44" s="9">
        <v>2.5231481481481481E-3</v>
      </c>
      <c r="G44" s="10">
        <v>4.3287037040000004E-3</v>
      </c>
      <c r="H44">
        <v>2021</v>
      </c>
    </row>
    <row r="45" spans="1:8" hidden="1">
      <c r="A45" t="s">
        <v>249</v>
      </c>
      <c r="B45" s="7" t="s">
        <v>222</v>
      </c>
      <c r="C45" s="7" t="s">
        <v>221</v>
      </c>
      <c r="D45" s="7" t="s">
        <v>45</v>
      </c>
      <c r="E45" s="8">
        <v>1.9560185185185184E-3</v>
      </c>
      <c r="F45" s="9">
        <v>2.5231481481481481E-3</v>
      </c>
      <c r="G45" s="10">
        <v>4.4791666670000001E-3</v>
      </c>
      <c r="H45">
        <v>2021</v>
      </c>
    </row>
    <row r="46" spans="1:8" hidden="1">
      <c r="A46" t="s">
        <v>250</v>
      </c>
      <c r="B46" s="4" t="s">
        <v>251</v>
      </c>
      <c r="C46" s="4" t="s">
        <v>206</v>
      </c>
      <c r="D46" s="4" t="s">
        <v>22</v>
      </c>
      <c r="E46" s="5">
        <v>1.7824074074074072E-3</v>
      </c>
      <c r="F46" s="5">
        <v>1.423611111111111E-3</v>
      </c>
      <c r="G46" s="6">
        <v>3.2060185185185191E-3</v>
      </c>
      <c r="H46">
        <v>2021</v>
      </c>
    </row>
    <row r="47" spans="1:8" hidden="1">
      <c r="A47" t="s">
        <v>249</v>
      </c>
      <c r="B47" s="4" t="s">
        <v>204</v>
      </c>
      <c r="C47" s="4" t="s">
        <v>221</v>
      </c>
      <c r="D47" s="4" t="s">
        <v>45</v>
      </c>
      <c r="E47" s="5">
        <v>2.0254629629629629E-3</v>
      </c>
      <c r="F47" s="5">
        <v>2.5462962962962961E-3</v>
      </c>
      <c r="G47" s="6">
        <v>4.5717592592592589E-3</v>
      </c>
      <c r="H47">
        <v>2021</v>
      </c>
    </row>
    <row r="48" spans="1:8" hidden="1">
      <c r="A48" t="s">
        <v>250</v>
      </c>
      <c r="B48" s="4" t="s">
        <v>251</v>
      </c>
      <c r="C48" s="4" t="s">
        <v>206</v>
      </c>
      <c r="D48" s="4" t="s">
        <v>22</v>
      </c>
      <c r="E48" s="5">
        <v>1.9444444444444442E-3</v>
      </c>
      <c r="F48" s="5">
        <v>1.4120370370370369E-3</v>
      </c>
      <c r="G48" s="6">
        <v>3.3564814814814811E-3</v>
      </c>
      <c r="H48">
        <v>2021</v>
      </c>
    </row>
    <row r="49" spans="1:8" hidden="1">
      <c r="A49" t="s">
        <v>137</v>
      </c>
      <c r="B49" s="4" t="s">
        <v>204</v>
      </c>
      <c r="C49" s="4" t="s">
        <v>221</v>
      </c>
      <c r="D49" s="4" t="s">
        <v>45</v>
      </c>
      <c r="E49" s="5">
        <v>1.8402777777777777E-3</v>
      </c>
      <c r="F49" s="5">
        <v>2.5578703703703705E-3</v>
      </c>
      <c r="G49" s="6">
        <v>4.3981481481481484E-3</v>
      </c>
      <c r="H49">
        <v>2021</v>
      </c>
    </row>
    <row r="50" spans="1:8" hidden="1">
      <c r="A50" t="s">
        <v>252</v>
      </c>
      <c r="B50" s="4" t="s">
        <v>239</v>
      </c>
      <c r="C50" s="4" t="s">
        <v>240</v>
      </c>
      <c r="D50" s="4" t="s">
        <v>45</v>
      </c>
      <c r="E50" s="5">
        <v>1.9097222222222222E-3</v>
      </c>
      <c r="F50" s="5">
        <v>2.5578703703703705E-3</v>
      </c>
      <c r="G50" s="6">
        <v>4.4675925925925933E-3</v>
      </c>
      <c r="H50">
        <v>2021</v>
      </c>
    </row>
    <row r="51" spans="1:8">
      <c r="A51" t="s">
        <v>140</v>
      </c>
      <c r="B51" s="4" t="s">
        <v>141</v>
      </c>
      <c r="C51" s="4" t="s">
        <v>253</v>
      </c>
      <c r="D51" s="4" t="s">
        <v>88</v>
      </c>
      <c r="E51" s="5">
        <v>2.9398148148148148E-3</v>
      </c>
      <c r="F51" s="5">
        <v>6.0648148148148145E-3</v>
      </c>
      <c r="G51" s="6">
        <v>9.0046296296296298E-3</v>
      </c>
      <c r="H51">
        <v>2021</v>
      </c>
    </row>
    <row r="52" spans="1:8">
      <c r="A52" t="s">
        <v>254</v>
      </c>
      <c r="B52" s="4" t="s">
        <v>255</v>
      </c>
      <c r="C52" s="4" t="s">
        <v>256</v>
      </c>
      <c r="D52" s="4" t="s">
        <v>88</v>
      </c>
      <c r="E52" s="5">
        <v>3.3217592592592591E-3</v>
      </c>
      <c r="F52" s="5">
        <v>6.1342592592592594E-3</v>
      </c>
      <c r="G52" s="6">
        <v>9.4560185185185181E-3</v>
      </c>
      <c r="H52">
        <v>2021</v>
      </c>
    </row>
    <row r="53" spans="1:8">
      <c r="A53" t="s">
        <v>257</v>
      </c>
      <c r="B53" s="4" t="s">
        <v>210</v>
      </c>
      <c r="C53" s="4" t="s">
        <v>256</v>
      </c>
      <c r="D53" s="4" t="s">
        <v>88</v>
      </c>
      <c r="E53" s="5">
        <v>3.414351851851852E-3</v>
      </c>
      <c r="F53" s="5">
        <v>6.1805555555555563E-3</v>
      </c>
      <c r="G53" s="6">
        <v>9.5949074074074079E-3</v>
      </c>
      <c r="H53">
        <v>2021</v>
      </c>
    </row>
    <row r="54" spans="1:8">
      <c r="A54" t="s">
        <v>131</v>
      </c>
      <c r="B54" s="4" t="s">
        <v>23</v>
      </c>
      <c r="C54" s="4" t="s">
        <v>258</v>
      </c>
      <c r="D54" s="4" t="s">
        <v>88</v>
      </c>
      <c r="E54" s="5">
        <v>3.2407407407407406E-3</v>
      </c>
      <c r="F54" s="5">
        <v>6.2731481481481484E-3</v>
      </c>
      <c r="G54" s="6">
        <v>9.5138888888888894E-3</v>
      </c>
      <c r="H54">
        <v>2021</v>
      </c>
    </row>
    <row r="55" spans="1:8">
      <c r="A55" t="s">
        <v>259</v>
      </c>
      <c r="B55" s="7" t="s">
        <v>27</v>
      </c>
      <c r="C55" s="7" t="s">
        <v>258</v>
      </c>
      <c r="D55" s="7" t="s">
        <v>88</v>
      </c>
      <c r="E55" s="8">
        <v>3.8425925925925928E-3</v>
      </c>
      <c r="F55" s="9">
        <v>6.4583333333333333E-3</v>
      </c>
      <c r="G55" s="10">
        <v>1.030092593E-2</v>
      </c>
      <c r="H55">
        <v>2021</v>
      </c>
    </row>
    <row r="56" spans="1:8">
      <c r="A56" t="s">
        <v>260</v>
      </c>
      <c r="B56" s="7" t="s">
        <v>261</v>
      </c>
      <c r="C56" s="7" t="s">
        <v>262</v>
      </c>
      <c r="D56" s="7" t="s">
        <v>88</v>
      </c>
      <c r="E56" s="8">
        <v>3.6574074074074074E-3</v>
      </c>
      <c r="F56" s="9">
        <v>6.4699074074074077E-3</v>
      </c>
      <c r="G56" s="10">
        <v>1.0127314809999999E-2</v>
      </c>
      <c r="H56">
        <v>2021</v>
      </c>
    </row>
    <row r="57" spans="1:8">
      <c r="A57" t="s">
        <v>148</v>
      </c>
      <c r="B57" s="7" t="s">
        <v>263</v>
      </c>
      <c r="C57" s="7" t="s">
        <v>258</v>
      </c>
      <c r="D57" s="7" t="s">
        <v>88</v>
      </c>
      <c r="E57" s="8">
        <v>3.8657407407407408E-3</v>
      </c>
      <c r="F57" s="9">
        <v>6.4699074074074077E-3</v>
      </c>
      <c r="G57" s="10">
        <v>1.033564815E-2</v>
      </c>
      <c r="H57">
        <v>2021</v>
      </c>
    </row>
    <row r="58" spans="1:8">
      <c r="A58" t="s">
        <v>264</v>
      </c>
      <c r="B58" s="4" t="s">
        <v>265</v>
      </c>
      <c r="C58" s="4" t="s">
        <v>253</v>
      </c>
      <c r="D58" s="4" t="s">
        <v>88</v>
      </c>
      <c r="E58" s="5">
        <v>3.6574074074074074E-3</v>
      </c>
      <c r="F58" s="5">
        <v>6.4814814814814813E-3</v>
      </c>
      <c r="G58" s="6">
        <v>1.0138888888888888E-2</v>
      </c>
      <c r="H58">
        <v>2021</v>
      </c>
    </row>
    <row r="59" spans="1:8">
      <c r="A59" t="s">
        <v>266</v>
      </c>
      <c r="B59" s="4" t="s">
        <v>265</v>
      </c>
      <c r="C59" s="4" t="s">
        <v>256</v>
      </c>
      <c r="D59" s="4" t="s">
        <v>88</v>
      </c>
      <c r="E59" s="5">
        <v>3.530092592592592E-3</v>
      </c>
      <c r="F59" s="5">
        <v>6.5509259259259262E-3</v>
      </c>
      <c r="G59" s="6">
        <v>1.0081018518518519E-2</v>
      </c>
      <c r="H59">
        <v>2021</v>
      </c>
    </row>
    <row r="60" spans="1:8" hidden="1">
      <c r="A60" t="s">
        <v>267</v>
      </c>
      <c r="B60" s="4" t="s">
        <v>251</v>
      </c>
      <c r="C60" s="4" t="s">
        <v>206</v>
      </c>
      <c r="D60" s="4" t="s">
        <v>22</v>
      </c>
      <c r="E60" s="5">
        <v>2.1527777777777778E-3</v>
      </c>
      <c r="F60" s="5">
        <v>1.4120370370370369E-3</v>
      </c>
      <c r="G60" s="6">
        <v>3.5648148148148154E-3</v>
      </c>
      <c r="H60">
        <v>2021</v>
      </c>
    </row>
    <row r="61" spans="1:8">
      <c r="A61" t="s">
        <v>268</v>
      </c>
      <c r="B61" s="7" t="s">
        <v>269</v>
      </c>
      <c r="C61" s="7" t="s">
        <v>258</v>
      </c>
      <c r="D61" s="7" t="s">
        <v>88</v>
      </c>
      <c r="E61" s="8">
        <v>3.6226851851851854E-3</v>
      </c>
      <c r="F61" s="9">
        <v>6.6203703703703702E-3</v>
      </c>
      <c r="G61" s="10">
        <v>1.024305556E-2</v>
      </c>
      <c r="H61">
        <v>2021</v>
      </c>
    </row>
    <row r="62" spans="1:8">
      <c r="A62" t="s">
        <v>148</v>
      </c>
      <c r="B62" s="4" t="s">
        <v>263</v>
      </c>
      <c r="C62" s="4" t="s">
        <v>258</v>
      </c>
      <c r="D62" s="4" t="s">
        <v>88</v>
      </c>
      <c r="E62" s="5">
        <v>3.8425925925925923E-3</v>
      </c>
      <c r="F62" s="5">
        <v>6.6319444444444446E-3</v>
      </c>
      <c r="G62" s="6">
        <v>1.0474537037037037E-2</v>
      </c>
      <c r="H62">
        <v>2021</v>
      </c>
    </row>
    <row r="63" spans="1:8">
      <c r="A63" t="s">
        <v>186</v>
      </c>
      <c r="B63" s="7" t="s">
        <v>27</v>
      </c>
      <c r="C63" s="7" t="s">
        <v>258</v>
      </c>
      <c r="D63" s="7" t="s">
        <v>88</v>
      </c>
      <c r="E63" s="8">
        <v>2.9629629629629628E-3</v>
      </c>
      <c r="F63" s="9">
        <v>6.6550925925925927E-3</v>
      </c>
      <c r="G63" s="10">
        <v>9.6180555559999999E-3</v>
      </c>
      <c r="H63">
        <v>2021</v>
      </c>
    </row>
    <row r="64" spans="1:8">
      <c r="A64" t="s">
        <v>270</v>
      </c>
      <c r="B64" s="7" t="s">
        <v>117</v>
      </c>
      <c r="C64" s="7" t="s">
        <v>258</v>
      </c>
      <c r="D64" s="7" t="s">
        <v>88</v>
      </c>
      <c r="E64" s="8">
        <v>3.9351851851851848E-3</v>
      </c>
      <c r="F64" s="9">
        <v>6.7129629629629631E-3</v>
      </c>
      <c r="G64" s="10">
        <v>1.064814815E-2</v>
      </c>
      <c r="H64">
        <v>2021</v>
      </c>
    </row>
    <row r="65" spans="1:8">
      <c r="A65" t="s">
        <v>260</v>
      </c>
      <c r="B65" s="4" t="s">
        <v>271</v>
      </c>
      <c r="C65" s="4" t="s">
        <v>272</v>
      </c>
      <c r="D65" s="4" t="s">
        <v>88</v>
      </c>
      <c r="E65" s="5">
        <v>3.5879629629629629E-3</v>
      </c>
      <c r="F65" s="5">
        <v>6.7245370370370367E-3</v>
      </c>
      <c r="G65" s="6">
        <v>1.03125E-2</v>
      </c>
      <c r="H65">
        <v>2021</v>
      </c>
    </row>
    <row r="66" spans="1:8" hidden="1">
      <c r="A66" t="s">
        <v>273</v>
      </c>
      <c r="B66" s="7" t="s">
        <v>274</v>
      </c>
      <c r="C66" s="7" t="s">
        <v>221</v>
      </c>
      <c r="D66" s="7" t="s">
        <v>45</v>
      </c>
      <c r="E66" s="8">
        <v>1.6087962962962963E-3</v>
      </c>
      <c r="F66" s="9">
        <v>2.488425925925926E-3</v>
      </c>
      <c r="G66" s="10">
        <v>4.0972222220000002E-3</v>
      </c>
      <c r="H66">
        <v>2021</v>
      </c>
    </row>
    <row r="67" spans="1:8" hidden="1">
      <c r="A67" t="s">
        <v>275</v>
      </c>
      <c r="B67" s="4" t="s">
        <v>274</v>
      </c>
      <c r="C67" s="4" t="s">
        <v>221</v>
      </c>
      <c r="D67" s="4" t="s">
        <v>45</v>
      </c>
      <c r="E67" s="5">
        <v>1.6782407407407406E-3</v>
      </c>
      <c r="F67" s="5">
        <v>2.4305555555555556E-3</v>
      </c>
      <c r="G67" s="6">
        <v>4.108796296296297E-3</v>
      </c>
      <c r="H67">
        <v>2021</v>
      </c>
    </row>
    <row r="68" spans="1:8" hidden="1">
      <c r="A68" t="s">
        <v>273</v>
      </c>
      <c r="B68" s="4" t="s">
        <v>276</v>
      </c>
      <c r="C68" s="4" t="s">
        <v>221</v>
      </c>
      <c r="D68" s="4" t="s">
        <v>45</v>
      </c>
      <c r="E68" s="5">
        <v>1.6203703703703703E-3</v>
      </c>
      <c r="F68" s="5">
        <v>2.488425925925926E-3</v>
      </c>
      <c r="G68" s="6">
        <v>4.108796296296297E-3</v>
      </c>
      <c r="H68">
        <v>2021</v>
      </c>
    </row>
    <row r="69" spans="1:8">
      <c r="A69" t="s">
        <v>277</v>
      </c>
      <c r="B69" s="4" t="s">
        <v>263</v>
      </c>
      <c r="C69" s="4" t="s">
        <v>256</v>
      </c>
      <c r="D69" s="4" t="s">
        <v>88</v>
      </c>
      <c r="E69" s="5">
        <v>3.9814814814814817E-3</v>
      </c>
      <c r="F69" s="5">
        <v>6.828703703703704E-3</v>
      </c>
      <c r="G69" s="6">
        <v>1.0810185185185185E-2</v>
      </c>
      <c r="H69">
        <v>2021</v>
      </c>
    </row>
    <row r="70" spans="1:8" hidden="1">
      <c r="A70" t="s">
        <v>278</v>
      </c>
      <c r="B70" s="7" t="s">
        <v>225</v>
      </c>
      <c r="C70" s="7" t="s">
        <v>221</v>
      </c>
      <c r="D70" s="7" t="s">
        <v>45</v>
      </c>
      <c r="E70" s="8">
        <v>1.712962962962963E-3</v>
      </c>
      <c r="F70" s="9">
        <v>2.4074074074074076E-3</v>
      </c>
      <c r="G70" s="10">
        <v>4.1203703700000002E-3</v>
      </c>
      <c r="H70">
        <v>2021</v>
      </c>
    </row>
    <row r="71" spans="1:8">
      <c r="A71" t="s">
        <v>279</v>
      </c>
      <c r="B71" s="7" t="s">
        <v>175</v>
      </c>
      <c r="C71" s="7" t="s">
        <v>280</v>
      </c>
      <c r="D71" s="7" t="s">
        <v>88</v>
      </c>
      <c r="E71" s="8">
        <v>3.5879629629629629E-3</v>
      </c>
      <c r="F71" s="9">
        <v>6.851851851851852E-3</v>
      </c>
      <c r="G71" s="10">
        <v>1.043981481E-2</v>
      </c>
      <c r="H71">
        <v>2021</v>
      </c>
    </row>
    <row r="72" spans="1:8">
      <c r="A72" t="s">
        <v>270</v>
      </c>
      <c r="B72" s="4" t="s">
        <v>117</v>
      </c>
      <c r="C72" s="4" t="s">
        <v>258</v>
      </c>
      <c r="D72" s="4" t="s">
        <v>88</v>
      </c>
      <c r="E72" s="5">
        <v>3.9351851851851857E-3</v>
      </c>
      <c r="F72" s="5">
        <v>6.8865740740740736E-3</v>
      </c>
      <c r="G72" s="6">
        <v>1.082175925925926E-2</v>
      </c>
      <c r="H72">
        <v>2021</v>
      </c>
    </row>
    <row r="73" spans="1:8" hidden="1">
      <c r="A73" t="s">
        <v>46</v>
      </c>
      <c r="B73" s="7" t="s">
        <v>210</v>
      </c>
      <c r="C73" s="7" t="s">
        <v>221</v>
      </c>
      <c r="D73" s="7" t="s">
        <v>45</v>
      </c>
      <c r="E73" s="8">
        <v>2.1990740740740742E-3</v>
      </c>
      <c r="F73" s="9">
        <v>2.1990740740740742E-3</v>
      </c>
      <c r="G73" s="10">
        <v>4.3981481479999996E-3</v>
      </c>
      <c r="H73">
        <v>2021</v>
      </c>
    </row>
    <row r="74" spans="1:8">
      <c r="A74" t="s">
        <v>281</v>
      </c>
      <c r="B74" s="7" t="s">
        <v>27</v>
      </c>
      <c r="C74" s="7" t="s">
        <v>258</v>
      </c>
      <c r="D74" s="7" t="s">
        <v>88</v>
      </c>
      <c r="E74" s="8">
        <v>4.0162037037037041E-3</v>
      </c>
      <c r="F74" s="9">
        <v>6.898148148148148E-3</v>
      </c>
      <c r="G74" s="10">
        <v>1.091435185E-2</v>
      </c>
      <c r="H74">
        <v>2021</v>
      </c>
    </row>
    <row r="75" spans="1:8" hidden="1">
      <c r="A75" t="s">
        <v>136</v>
      </c>
      <c r="B75" s="4" t="s">
        <v>282</v>
      </c>
      <c r="C75" s="4" t="s">
        <v>240</v>
      </c>
      <c r="D75" s="4" t="s">
        <v>45</v>
      </c>
      <c r="E75" s="5">
        <v>2.0138888888888888E-3</v>
      </c>
      <c r="F75" s="5">
        <v>2.4537037037037036E-3</v>
      </c>
      <c r="G75" s="6">
        <v>4.4675925925925933E-3</v>
      </c>
      <c r="H75">
        <v>2021</v>
      </c>
    </row>
    <row r="76" spans="1:8">
      <c r="A76" t="s">
        <v>283</v>
      </c>
      <c r="B76" s="4" t="s">
        <v>117</v>
      </c>
      <c r="C76" s="4" t="s">
        <v>256</v>
      </c>
      <c r="D76" s="4" t="s">
        <v>88</v>
      </c>
      <c r="E76" s="5">
        <v>4.0509259259259257E-3</v>
      </c>
      <c r="F76" s="5">
        <v>6.9675925925925921E-3</v>
      </c>
      <c r="G76" s="6">
        <v>1.1018518518518518E-2</v>
      </c>
      <c r="H76">
        <v>2021</v>
      </c>
    </row>
    <row r="77" spans="1:8">
      <c r="A77" t="s">
        <v>284</v>
      </c>
      <c r="B77" s="7" t="s">
        <v>231</v>
      </c>
      <c r="C77" s="7" t="s">
        <v>262</v>
      </c>
      <c r="D77" s="7" t="s">
        <v>88</v>
      </c>
      <c r="E77" s="8">
        <v>3.2638888888888891E-3</v>
      </c>
      <c r="F77" s="9">
        <v>7.0254629629629634E-3</v>
      </c>
      <c r="G77" s="10">
        <v>1.028935185E-2</v>
      </c>
      <c r="H77">
        <v>2021</v>
      </c>
    </row>
    <row r="78" spans="1:8">
      <c r="A78" t="s">
        <v>285</v>
      </c>
      <c r="B78" s="7" t="s">
        <v>225</v>
      </c>
      <c r="C78" s="7" t="s">
        <v>286</v>
      </c>
      <c r="D78" s="7" t="s">
        <v>88</v>
      </c>
      <c r="E78" s="8">
        <v>3.0208333333333333E-3</v>
      </c>
      <c r="F78" s="9">
        <v>7.037037037037037E-3</v>
      </c>
      <c r="G78" s="10">
        <v>1.0057870369999999E-2</v>
      </c>
      <c r="H78">
        <v>2021</v>
      </c>
    </row>
    <row r="79" spans="1:8" hidden="1">
      <c r="A79" t="s">
        <v>46</v>
      </c>
      <c r="B79" s="4" t="s">
        <v>210</v>
      </c>
      <c r="C79" s="4" t="s">
        <v>221</v>
      </c>
      <c r="D79" s="4" t="s">
        <v>45</v>
      </c>
      <c r="E79" s="5">
        <v>2.3032407407407407E-3</v>
      </c>
      <c r="F79" s="5">
        <v>2.1874999999999998E-3</v>
      </c>
      <c r="G79" s="6">
        <v>4.4907407407407405E-3</v>
      </c>
      <c r="H79">
        <v>2021</v>
      </c>
    </row>
    <row r="80" spans="1:8">
      <c r="A80" t="s">
        <v>287</v>
      </c>
      <c r="B80" s="7" t="s">
        <v>117</v>
      </c>
      <c r="C80" s="7" t="s">
        <v>258</v>
      </c>
      <c r="D80" s="7" t="s">
        <v>88</v>
      </c>
      <c r="E80" s="8">
        <v>3.9467592592592592E-3</v>
      </c>
      <c r="F80" s="9">
        <v>7.1064814814814819E-3</v>
      </c>
      <c r="G80" s="10">
        <v>1.1053240739999999E-2</v>
      </c>
      <c r="H80">
        <v>2021</v>
      </c>
    </row>
    <row r="81" spans="1:8">
      <c r="A81" t="s">
        <v>288</v>
      </c>
      <c r="B81" s="4" t="s">
        <v>289</v>
      </c>
      <c r="C81" s="4" t="s">
        <v>256</v>
      </c>
      <c r="D81" s="4" t="s">
        <v>88</v>
      </c>
      <c r="E81" s="5">
        <v>3.0671296296296297E-3</v>
      </c>
      <c r="F81" s="5">
        <v>7.1180555555555554E-3</v>
      </c>
      <c r="G81" s="6">
        <v>1.0185185185185184E-2</v>
      </c>
      <c r="H81">
        <v>2021</v>
      </c>
    </row>
    <row r="82" spans="1:8">
      <c r="A82" t="s">
        <v>290</v>
      </c>
      <c r="B82" s="4" t="s">
        <v>291</v>
      </c>
      <c r="C82" s="4" t="s">
        <v>253</v>
      </c>
      <c r="D82" s="4" t="s">
        <v>88</v>
      </c>
      <c r="E82" s="5">
        <v>3.7384259259259263E-3</v>
      </c>
      <c r="F82" s="5">
        <v>7.1180555555555554E-3</v>
      </c>
      <c r="G82" s="6">
        <v>1.0856481481481481E-2</v>
      </c>
      <c r="H82">
        <v>2021</v>
      </c>
    </row>
    <row r="83" spans="1:8">
      <c r="A83" t="s">
        <v>95</v>
      </c>
      <c r="B83" s="4" t="s">
        <v>204</v>
      </c>
      <c r="C83" s="4" t="s">
        <v>272</v>
      </c>
      <c r="D83" s="4" t="s">
        <v>88</v>
      </c>
      <c r="E83" s="5">
        <v>3.2870370370370367E-3</v>
      </c>
      <c r="F83" s="5">
        <v>7.1296296296296307E-3</v>
      </c>
      <c r="G83" s="6">
        <v>1.0416666666666666E-2</v>
      </c>
      <c r="H83">
        <v>2021</v>
      </c>
    </row>
    <row r="84" spans="1:8">
      <c r="A84" t="s">
        <v>285</v>
      </c>
      <c r="B84" s="4" t="s">
        <v>239</v>
      </c>
      <c r="C84" s="4" t="s">
        <v>258</v>
      </c>
      <c r="D84" s="4" t="s">
        <v>88</v>
      </c>
      <c r="E84" s="5">
        <v>3.0555555555555557E-3</v>
      </c>
      <c r="F84" s="5">
        <v>7.1643518518518514E-3</v>
      </c>
      <c r="G84" s="6">
        <v>1.0219907407407408E-2</v>
      </c>
      <c r="H84">
        <v>2021</v>
      </c>
    </row>
    <row r="85" spans="1:8" hidden="1">
      <c r="A85" t="s">
        <v>136</v>
      </c>
      <c r="B85" s="7" t="s">
        <v>292</v>
      </c>
      <c r="C85" s="7" t="s">
        <v>240</v>
      </c>
      <c r="D85" s="7" t="s">
        <v>45</v>
      </c>
      <c r="E85" s="8">
        <v>2.0486111111111113E-3</v>
      </c>
      <c r="F85" s="9">
        <v>2.4537037037037036E-3</v>
      </c>
      <c r="G85" s="10">
        <v>4.5023148150000001E-3</v>
      </c>
      <c r="H85">
        <v>2021</v>
      </c>
    </row>
    <row r="86" spans="1:8">
      <c r="A86" t="s">
        <v>284</v>
      </c>
      <c r="B86" s="4" t="s">
        <v>204</v>
      </c>
      <c r="C86" s="4" t="s">
        <v>272</v>
      </c>
      <c r="D86" s="4" t="s">
        <v>88</v>
      </c>
      <c r="E86" s="5">
        <v>3.483796296296296E-3</v>
      </c>
      <c r="F86" s="5">
        <v>7.1990740740740739E-3</v>
      </c>
      <c r="G86" s="6">
        <v>1.068287037037037E-2</v>
      </c>
      <c r="H86">
        <v>2021</v>
      </c>
    </row>
    <row r="87" spans="1:8">
      <c r="A87" t="s">
        <v>293</v>
      </c>
      <c r="B87" s="4" t="s">
        <v>294</v>
      </c>
      <c r="C87" s="4" t="s">
        <v>272</v>
      </c>
      <c r="D87" s="4" t="s">
        <v>88</v>
      </c>
      <c r="E87" s="5">
        <v>3.1944444444444442E-3</v>
      </c>
      <c r="F87" s="5">
        <v>7.2106481481481475E-3</v>
      </c>
      <c r="G87" s="6">
        <v>1.0405092592592593E-2</v>
      </c>
      <c r="H87">
        <v>2021</v>
      </c>
    </row>
    <row r="88" spans="1:8" hidden="1">
      <c r="A88" t="s">
        <v>295</v>
      </c>
      <c r="B88" s="4" t="s">
        <v>291</v>
      </c>
      <c r="C88" s="4" t="s">
        <v>240</v>
      </c>
      <c r="D88" s="4" t="s">
        <v>45</v>
      </c>
      <c r="E88" s="5">
        <v>2.0023148148148148E-3</v>
      </c>
      <c r="F88" s="5">
        <v>2.5115740740740741E-3</v>
      </c>
      <c r="G88" s="6">
        <v>4.5138888888888893E-3</v>
      </c>
      <c r="H88">
        <v>2021</v>
      </c>
    </row>
    <row r="89" spans="1:8">
      <c r="A89" t="s">
        <v>133</v>
      </c>
      <c r="B89" s="7" t="s">
        <v>296</v>
      </c>
      <c r="C89" s="7" t="s">
        <v>297</v>
      </c>
      <c r="D89" s="7" t="s">
        <v>88</v>
      </c>
      <c r="E89" s="8">
        <v>3.8541666666666668E-3</v>
      </c>
      <c r="F89" s="9">
        <v>7.2800925925925923E-3</v>
      </c>
      <c r="G89" s="10">
        <v>1.1134259259999999E-2</v>
      </c>
      <c r="H89">
        <v>2021</v>
      </c>
    </row>
    <row r="90" spans="1:8">
      <c r="A90" t="s">
        <v>298</v>
      </c>
      <c r="B90" s="7" t="s">
        <v>299</v>
      </c>
      <c r="C90" s="7" t="s">
        <v>258</v>
      </c>
      <c r="D90" s="7" t="s">
        <v>88</v>
      </c>
      <c r="E90" s="8">
        <v>4.2361111111111115E-3</v>
      </c>
      <c r="F90" s="9">
        <v>7.2916666666666668E-3</v>
      </c>
      <c r="G90" s="10">
        <v>1.152777778E-2</v>
      </c>
      <c r="H90">
        <v>2021</v>
      </c>
    </row>
    <row r="91" spans="1:8">
      <c r="A91" t="s">
        <v>300</v>
      </c>
      <c r="B91" s="4" t="s">
        <v>301</v>
      </c>
      <c r="C91" s="4" t="s">
        <v>258</v>
      </c>
      <c r="D91" s="4" t="s">
        <v>88</v>
      </c>
      <c r="E91" s="5">
        <v>4.2824074074074075E-3</v>
      </c>
      <c r="F91" s="5">
        <v>7.3032407407407412E-3</v>
      </c>
      <c r="G91" s="6">
        <v>1.1585648148148149E-2</v>
      </c>
      <c r="H91">
        <v>2021</v>
      </c>
    </row>
    <row r="92" spans="1:8">
      <c r="A92" t="s">
        <v>302</v>
      </c>
      <c r="B92" s="7" t="s">
        <v>117</v>
      </c>
      <c r="C92" s="7" t="s">
        <v>258</v>
      </c>
      <c r="D92" s="7" t="s">
        <v>88</v>
      </c>
      <c r="E92" s="8">
        <v>4.5254629629629629E-3</v>
      </c>
      <c r="F92" s="9">
        <v>7.3495370370370372E-3</v>
      </c>
      <c r="G92" s="10">
        <v>1.1875E-2</v>
      </c>
      <c r="H92">
        <v>2021</v>
      </c>
    </row>
    <row r="93" spans="1:8">
      <c r="A93" t="s">
        <v>93</v>
      </c>
      <c r="B93" s="4" t="s">
        <v>204</v>
      </c>
      <c r="C93" s="4" t="s">
        <v>272</v>
      </c>
      <c r="D93" s="4" t="s">
        <v>88</v>
      </c>
      <c r="E93" s="5">
        <v>3.0787037037037037E-3</v>
      </c>
      <c r="F93" s="5">
        <v>7.3611111111111108E-3</v>
      </c>
      <c r="G93" s="6">
        <v>1.0439814814814813E-2</v>
      </c>
      <c r="H93">
        <v>2021</v>
      </c>
    </row>
    <row r="94" spans="1:8">
      <c r="A94" t="s">
        <v>303</v>
      </c>
      <c r="B94" s="4" t="s">
        <v>294</v>
      </c>
      <c r="C94" s="4" t="s">
        <v>272</v>
      </c>
      <c r="D94" s="4" t="s">
        <v>88</v>
      </c>
      <c r="E94" s="5">
        <v>3.3101851851851851E-3</v>
      </c>
      <c r="F94" s="5">
        <v>7.3611111111111108E-3</v>
      </c>
      <c r="G94" s="6">
        <v>1.0671296296296297E-2</v>
      </c>
      <c r="H94">
        <v>2021</v>
      </c>
    </row>
    <row r="95" spans="1:8">
      <c r="A95" t="s">
        <v>304</v>
      </c>
      <c r="B95" s="7" t="s">
        <v>299</v>
      </c>
      <c r="C95" s="7" t="s">
        <v>258</v>
      </c>
      <c r="D95" s="7" t="s">
        <v>88</v>
      </c>
      <c r="E95" s="8">
        <v>3.4027777777777776E-3</v>
      </c>
      <c r="F95" s="9">
        <v>7.3958333333333333E-3</v>
      </c>
      <c r="G95" s="10">
        <v>1.079861111E-2</v>
      </c>
      <c r="H95">
        <v>2021</v>
      </c>
    </row>
    <row r="96" spans="1:8">
      <c r="A96" t="s">
        <v>305</v>
      </c>
      <c r="B96" s="7" t="s">
        <v>27</v>
      </c>
      <c r="C96" s="7" t="s">
        <v>306</v>
      </c>
      <c r="D96" s="7" t="s">
        <v>88</v>
      </c>
      <c r="E96" s="8">
        <v>3.7268518518518519E-3</v>
      </c>
      <c r="F96" s="9">
        <v>7.4074074074074077E-3</v>
      </c>
      <c r="G96" s="10">
        <v>1.1134259259999999E-2</v>
      </c>
      <c r="H96">
        <v>2021</v>
      </c>
    </row>
    <row r="97" spans="1:8" hidden="1">
      <c r="A97" t="s">
        <v>307</v>
      </c>
      <c r="B97" s="4" t="s">
        <v>210</v>
      </c>
      <c r="C97" s="4" t="s">
        <v>221</v>
      </c>
      <c r="D97" s="4" t="s">
        <v>45</v>
      </c>
      <c r="E97" s="5">
        <v>2.4189814814814816E-3</v>
      </c>
      <c r="F97" s="5">
        <v>2.1874999999999998E-3</v>
      </c>
      <c r="G97" s="6">
        <v>4.6064814814814814E-3</v>
      </c>
      <c r="H97">
        <v>2021</v>
      </c>
    </row>
    <row r="98" spans="1:8" hidden="1">
      <c r="A98" t="s">
        <v>308</v>
      </c>
      <c r="B98" s="7" t="s">
        <v>309</v>
      </c>
      <c r="C98" s="7" t="s">
        <v>221</v>
      </c>
      <c r="D98" s="7" t="s">
        <v>45</v>
      </c>
      <c r="E98" s="8">
        <v>2.1643518518518518E-3</v>
      </c>
      <c r="F98" s="9">
        <v>2.5231481481481481E-3</v>
      </c>
      <c r="G98" s="10">
        <v>4.6874999999999998E-3</v>
      </c>
      <c r="H98">
        <v>2021</v>
      </c>
    </row>
    <row r="99" spans="1:8" hidden="1">
      <c r="A99" t="s">
        <v>308</v>
      </c>
      <c r="B99" s="4" t="s">
        <v>310</v>
      </c>
      <c r="C99" s="4" t="s">
        <v>221</v>
      </c>
      <c r="D99" s="4" t="s">
        <v>45</v>
      </c>
      <c r="E99" s="5">
        <v>2.1643518518518518E-3</v>
      </c>
      <c r="F99" s="5">
        <v>2.5578703703703705E-3</v>
      </c>
      <c r="G99" s="6">
        <v>4.7222222222222223E-3</v>
      </c>
      <c r="H99">
        <v>2021</v>
      </c>
    </row>
    <row r="100" spans="1:8" hidden="1">
      <c r="A100" t="s">
        <v>311</v>
      </c>
      <c r="B100" s="4" t="s">
        <v>291</v>
      </c>
      <c r="C100" s="4" t="s">
        <v>221</v>
      </c>
      <c r="D100" s="4" t="s">
        <v>45</v>
      </c>
      <c r="E100" s="5">
        <v>2.2916666666666667E-3</v>
      </c>
      <c r="F100" s="5">
        <v>2.5578703703703705E-3</v>
      </c>
      <c r="G100" s="6">
        <v>4.8495370370370368E-3</v>
      </c>
      <c r="H100">
        <v>2021</v>
      </c>
    </row>
    <row r="101" spans="1:8" hidden="1">
      <c r="A101" t="s">
        <v>83</v>
      </c>
      <c r="B101" s="7" t="s">
        <v>312</v>
      </c>
      <c r="C101" s="7" t="s">
        <v>240</v>
      </c>
      <c r="D101" s="7" t="s">
        <v>45</v>
      </c>
      <c r="E101" s="8">
        <v>2.3263888888888887E-3</v>
      </c>
      <c r="F101" s="9">
        <v>2.5462962962962965E-3</v>
      </c>
      <c r="G101" s="10">
        <v>4.8726851850000004E-3</v>
      </c>
      <c r="H101">
        <v>2021</v>
      </c>
    </row>
    <row r="102" spans="1:8">
      <c r="A102" t="s">
        <v>298</v>
      </c>
      <c r="B102" s="4" t="s">
        <v>299</v>
      </c>
      <c r="C102" s="4" t="s">
        <v>258</v>
      </c>
      <c r="D102" s="4" t="s">
        <v>88</v>
      </c>
      <c r="E102" s="5">
        <v>4.3981481481481484E-3</v>
      </c>
      <c r="F102" s="5">
        <v>7.5578703703703702E-3</v>
      </c>
      <c r="G102" s="6">
        <v>1.1956018518518517E-2</v>
      </c>
      <c r="H102">
        <v>2021</v>
      </c>
    </row>
    <row r="103" spans="1:8">
      <c r="A103" t="s">
        <v>313</v>
      </c>
      <c r="B103" s="7" t="s">
        <v>23</v>
      </c>
      <c r="C103" s="7" t="s">
        <v>258</v>
      </c>
      <c r="D103" s="7" t="s">
        <v>88</v>
      </c>
      <c r="E103" s="8">
        <v>4.2245370370370371E-3</v>
      </c>
      <c r="F103" s="9">
        <v>7.5694444444444446E-3</v>
      </c>
      <c r="G103" s="10">
        <v>1.179398148E-2</v>
      </c>
      <c r="H103">
        <v>2021</v>
      </c>
    </row>
    <row r="104" spans="1:8">
      <c r="A104" t="s">
        <v>314</v>
      </c>
      <c r="B104" s="4" t="s">
        <v>315</v>
      </c>
      <c r="C104" s="4" t="s">
        <v>258</v>
      </c>
      <c r="D104" s="4" t="s">
        <v>88</v>
      </c>
      <c r="E104" s="5">
        <v>4.2245370370370371E-3</v>
      </c>
      <c r="F104" s="5">
        <v>7.5810185185185182E-3</v>
      </c>
      <c r="G104" s="6">
        <v>1.1805555555555555E-2</v>
      </c>
      <c r="H104">
        <v>2021</v>
      </c>
    </row>
    <row r="105" spans="1:8" hidden="1">
      <c r="A105" t="s">
        <v>316</v>
      </c>
      <c r="B105" s="4" t="s">
        <v>317</v>
      </c>
      <c r="C105" s="4" t="s">
        <v>226</v>
      </c>
      <c r="D105" s="4" t="s">
        <v>45</v>
      </c>
      <c r="E105" s="5">
        <v>2.5810185185185185E-3</v>
      </c>
      <c r="F105" s="5">
        <v>2.3263888888888887E-3</v>
      </c>
      <c r="G105" s="6">
        <v>4.9074074074074072E-3</v>
      </c>
      <c r="H105">
        <v>2021</v>
      </c>
    </row>
    <row r="106" spans="1:8" hidden="1">
      <c r="A106" t="s">
        <v>318</v>
      </c>
      <c r="B106" s="4" t="s">
        <v>217</v>
      </c>
      <c r="C106" s="4" t="s">
        <v>206</v>
      </c>
      <c r="D106" s="4" t="s">
        <v>22</v>
      </c>
      <c r="E106" s="5">
        <v>1.1574074074074073E-3</v>
      </c>
      <c r="F106" s="5">
        <v>1.261574074074074E-3</v>
      </c>
      <c r="G106" s="6">
        <v>2.4189814814814816E-3</v>
      </c>
      <c r="H106">
        <v>2021</v>
      </c>
    </row>
    <row r="107" spans="1:8" hidden="1">
      <c r="A107" t="s">
        <v>83</v>
      </c>
      <c r="B107" s="4" t="s">
        <v>319</v>
      </c>
      <c r="C107" s="4" t="s">
        <v>240</v>
      </c>
      <c r="D107" s="4" t="s">
        <v>45</v>
      </c>
      <c r="E107" s="5">
        <v>2.4305555555555556E-3</v>
      </c>
      <c r="F107" s="5">
        <v>2.6388888888888885E-3</v>
      </c>
      <c r="G107" s="6">
        <v>5.0694444444444441E-3</v>
      </c>
      <c r="H107">
        <v>2021</v>
      </c>
    </row>
    <row r="108" spans="1:8" hidden="1">
      <c r="A108" t="s">
        <v>211</v>
      </c>
      <c r="B108" s="4" t="s">
        <v>117</v>
      </c>
      <c r="C108" s="4" t="s">
        <v>212</v>
      </c>
      <c r="D108" s="4" t="s">
        <v>22</v>
      </c>
      <c r="E108" s="5">
        <v>1.2384259259259258E-3</v>
      </c>
      <c r="F108" s="5">
        <v>1.2847222222222223E-3</v>
      </c>
      <c r="G108" s="11" t="s">
        <v>320</v>
      </c>
      <c r="H108">
        <v>2021</v>
      </c>
    </row>
    <row r="109" spans="1:8" hidden="1">
      <c r="A109" t="s">
        <v>321</v>
      </c>
      <c r="B109" s="4" t="s">
        <v>291</v>
      </c>
      <c r="C109" s="4" t="s">
        <v>205</v>
      </c>
      <c r="D109" s="4" t="s">
        <v>22</v>
      </c>
      <c r="E109" s="5">
        <v>1.4930555555555556E-3</v>
      </c>
      <c r="F109" s="5">
        <v>1.2847222222222223E-3</v>
      </c>
      <c r="G109" s="6">
        <v>2.7777777777777779E-3</v>
      </c>
      <c r="H109">
        <v>2021</v>
      </c>
    </row>
    <row r="110" spans="1:8" hidden="1">
      <c r="A110" t="s">
        <v>322</v>
      </c>
      <c r="B110" s="4" t="s">
        <v>323</v>
      </c>
      <c r="C110" s="4" t="s">
        <v>205</v>
      </c>
      <c r="D110" s="4" t="s">
        <v>22</v>
      </c>
      <c r="E110" s="5">
        <v>1.1805555555555556E-3</v>
      </c>
      <c r="F110" s="5">
        <v>1.2962962962962963E-3</v>
      </c>
      <c r="G110" s="6">
        <v>2.4768518518518516E-3</v>
      </c>
      <c r="H110">
        <v>2021</v>
      </c>
    </row>
    <row r="111" spans="1:8" hidden="1">
      <c r="A111" t="s">
        <v>174</v>
      </c>
      <c r="B111" s="4" t="s">
        <v>323</v>
      </c>
      <c r="C111" s="4" t="s">
        <v>205</v>
      </c>
      <c r="D111" s="4" t="s">
        <v>22</v>
      </c>
      <c r="E111" s="5">
        <v>1.1574074074074073E-3</v>
      </c>
      <c r="F111" s="5">
        <v>1.3078703703703705E-3</v>
      </c>
      <c r="G111" s="6">
        <v>2.4652777777777776E-3</v>
      </c>
      <c r="H111">
        <v>2021</v>
      </c>
    </row>
    <row r="112" spans="1:8" hidden="1">
      <c r="A112" t="s">
        <v>324</v>
      </c>
      <c r="B112" s="7" t="s">
        <v>228</v>
      </c>
      <c r="C112" s="7" t="s">
        <v>242</v>
      </c>
      <c r="D112" s="7" t="s">
        <v>45</v>
      </c>
      <c r="E112" s="8">
        <v>2.3379629629629631E-3</v>
      </c>
      <c r="F112" s="9">
        <v>2.8009259259259259E-3</v>
      </c>
      <c r="G112" s="10">
        <v>5.1388888889999998E-3</v>
      </c>
      <c r="H112">
        <v>2021</v>
      </c>
    </row>
    <row r="113" spans="1:8" hidden="1">
      <c r="A113" t="s">
        <v>325</v>
      </c>
      <c r="B113" s="7" t="s">
        <v>312</v>
      </c>
      <c r="C113" s="7" t="s">
        <v>240</v>
      </c>
      <c r="D113" s="7" t="s">
        <v>45</v>
      </c>
      <c r="E113" s="8">
        <v>2.4421296296296296E-3</v>
      </c>
      <c r="F113" s="9">
        <v>2.7546296296296294E-3</v>
      </c>
      <c r="G113" s="10">
        <v>5.1967592589999998E-3</v>
      </c>
      <c r="H113">
        <v>2021</v>
      </c>
    </row>
    <row r="114" spans="1:8" hidden="1">
      <c r="A114" t="s">
        <v>324</v>
      </c>
      <c r="B114" s="4" t="s">
        <v>228</v>
      </c>
      <c r="C114" s="4" t="s">
        <v>242</v>
      </c>
      <c r="D114" s="4" t="s">
        <v>45</v>
      </c>
      <c r="E114" s="5">
        <v>2.3611111111111111E-3</v>
      </c>
      <c r="F114" s="5">
        <v>2.8587962962962963E-3</v>
      </c>
      <c r="G114" s="6">
        <v>5.2199074074074066E-3</v>
      </c>
      <c r="H114">
        <v>2021</v>
      </c>
    </row>
    <row r="115" spans="1:8" hidden="1">
      <c r="A115" t="s">
        <v>326</v>
      </c>
      <c r="B115" s="4"/>
      <c r="C115" s="4" t="s">
        <v>206</v>
      </c>
      <c r="D115" s="4" t="s">
        <v>22</v>
      </c>
      <c r="E115" s="5">
        <v>1.261574074074074E-3</v>
      </c>
      <c r="F115" s="5">
        <v>1.3425925925925925E-3</v>
      </c>
      <c r="G115" s="6">
        <v>2.6041666666666665E-3</v>
      </c>
      <c r="H115">
        <v>2021</v>
      </c>
    </row>
    <row r="116" spans="1:8" hidden="1">
      <c r="A116" t="s">
        <v>327</v>
      </c>
      <c r="B116" s="4"/>
      <c r="C116" s="4" t="s">
        <v>206</v>
      </c>
      <c r="D116" s="4" t="s">
        <v>22</v>
      </c>
      <c r="E116" s="5">
        <v>1.0416666666666667E-3</v>
      </c>
      <c r="F116" s="5">
        <v>1.3657407407407409E-3</v>
      </c>
      <c r="G116" s="6">
        <v>2.4074074074074076E-3</v>
      </c>
      <c r="H116">
        <v>2021</v>
      </c>
    </row>
    <row r="117" spans="1:8" hidden="1">
      <c r="A117" t="s">
        <v>325</v>
      </c>
      <c r="B117" s="4" t="s">
        <v>319</v>
      </c>
      <c r="C117" s="4" t="s">
        <v>242</v>
      </c>
      <c r="D117" s="4" t="s">
        <v>45</v>
      </c>
      <c r="E117" s="5">
        <v>2.3842592592592591E-3</v>
      </c>
      <c r="F117" s="5">
        <v>2.8472222222222219E-3</v>
      </c>
      <c r="G117" s="6">
        <v>5.2314814814814819E-3</v>
      </c>
      <c r="H117">
        <v>2021</v>
      </c>
    </row>
    <row r="118" spans="1:8" hidden="1">
      <c r="A118" t="s">
        <v>328</v>
      </c>
      <c r="B118" s="4" t="s">
        <v>329</v>
      </c>
      <c r="C118" s="4" t="s">
        <v>206</v>
      </c>
      <c r="D118" s="4" t="s">
        <v>22</v>
      </c>
      <c r="E118" s="5">
        <v>1.4351851851851854E-3</v>
      </c>
      <c r="F118" s="5">
        <v>1.3773148148148147E-3</v>
      </c>
      <c r="G118" s="6">
        <v>2.8124999999999995E-3</v>
      </c>
      <c r="H118">
        <v>2021</v>
      </c>
    </row>
    <row r="119" spans="1:8" hidden="1">
      <c r="A119" t="s">
        <v>330</v>
      </c>
      <c r="B119" s="4" t="s">
        <v>291</v>
      </c>
      <c r="C119" s="4" t="s">
        <v>242</v>
      </c>
      <c r="D119" s="4" t="s">
        <v>45</v>
      </c>
      <c r="E119" s="5">
        <v>2.4652777777777776E-3</v>
      </c>
      <c r="F119" s="5">
        <v>2.8356481481481479E-3</v>
      </c>
      <c r="G119" s="6">
        <v>5.3009259259259251E-3</v>
      </c>
      <c r="H119">
        <v>2021</v>
      </c>
    </row>
    <row r="120" spans="1:8" hidden="1">
      <c r="A120" t="s">
        <v>331</v>
      </c>
      <c r="B120" s="4" t="s">
        <v>231</v>
      </c>
      <c r="C120" s="4" t="s">
        <v>242</v>
      </c>
      <c r="D120" s="4" t="s">
        <v>45</v>
      </c>
      <c r="E120" s="5">
        <v>2.0486111111111113E-3</v>
      </c>
      <c r="F120" s="5">
        <v>2.5578703703703705E-3</v>
      </c>
      <c r="G120" s="6">
        <v>4.6064814814814814E-3</v>
      </c>
      <c r="H120">
        <v>2021</v>
      </c>
    </row>
    <row r="121" spans="1:8" hidden="1">
      <c r="A121" t="s">
        <v>332</v>
      </c>
      <c r="B121" s="4"/>
      <c r="C121" s="4" t="s">
        <v>242</v>
      </c>
      <c r="D121" s="4" t="s">
        <v>45</v>
      </c>
      <c r="E121" s="5">
        <v>2.5000000000000001E-3</v>
      </c>
      <c r="F121" s="5">
        <v>2.8356481481481479E-3</v>
      </c>
      <c r="G121" s="6">
        <v>5.3356481481481484E-3</v>
      </c>
      <c r="H121">
        <v>2021</v>
      </c>
    </row>
    <row r="122" spans="1:8" hidden="1">
      <c r="A122" t="s">
        <v>333</v>
      </c>
      <c r="B122" s="4" t="s">
        <v>291</v>
      </c>
      <c r="C122" s="4" t="s">
        <v>240</v>
      </c>
      <c r="D122" s="4" t="s">
        <v>45</v>
      </c>
      <c r="E122" s="5">
        <v>2.7546296296296294E-3</v>
      </c>
      <c r="F122" s="5">
        <v>2.673611111111111E-3</v>
      </c>
      <c r="G122" s="6">
        <v>5.4282407407407404E-3</v>
      </c>
      <c r="H122">
        <v>2021</v>
      </c>
    </row>
    <row r="123" spans="1:8" hidden="1">
      <c r="A123" t="s">
        <v>334</v>
      </c>
      <c r="B123" s="4" t="s">
        <v>335</v>
      </c>
      <c r="C123" s="4" t="s">
        <v>221</v>
      </c>
      <c r="D123" s="4" t="s">
        <v>45</v>
      </c>
      <c r="E123" s="5">
        <v>2.0717592592592593E-3</v>
      </c>
      <c r="F123" s="5">
        <v>2.5694444444444445E-3</v>
      </c>
      <c r="G123" s="6">
        <v>4.6412037037037038E-3</v>
      </c>
      <c r="H123">
        <v>2021</v>
      </c>
    </row>
    <row r="124" spans="1:8" hidden="1">
      <c r="A124" t="s">
        <v>336</v>
      </c>
      <c r="B124" s="4" t="s">
        <v>231</v>
      </c>
      <c r="C124" s="4" t="s">
        <v>242</v>
      </c>
      <c r="D124" s="4" t="s">
        <v>45</v>
      </c>
      <c r="E124" s="5">
        <v>1.8171296296296297E-3</v>
      </c>
      <c r="F124" s="5">
        <v>2.5810185185185185E-3</v>
      </c>
      <c r="G124" s="6">
        <v>4.3981481481481484E-3</v>
      </c>
      <c r="H124">
        <v>2021</v>
      </c>
    </row>
    <row r="125" spans="1:8" hidden="1">
      <c r="A125" t="s">
        <v>53</v>
      </c>
      <c r="B125" s="7" t="s">
        <v>337</v>
      </c>
      <c r="C125" s="7" t="s">
        <v>226</v>
      </c>
      <c r="D125" s="7" t="s">
        <v>45</v>
      </c>
      <c r="E125" s="8">
        <v>2.4074074074074076E-3</v>
      </c>
      <c r="F125" s="9">
        <v>2.5810185185185185E-3</v>
      </c>
      <c r="G125" s="10">
        <v>4.9884259260000001E-3</v>
      </c>
      <c r="H125">
        <v>2021</v>
      </c>
    </row>
    <row r="126" spans="1:8" hidden="1">
      <c r="A126" t="s">
        <v>338</v>
      </c>
      <c r="B126" s="4" t="s">
        <v>239</v>
      </c>
      <c r="C126" s="4" t="s">
        <v>242</v>
      </c>
      <c r="D126" s="4" t="s">
        <v>45</v>
      </c>
      <c r="E126" s="5">
        <v>1.8402777777777777E-3</v>
      </c>
      <c r="F126" s="5">
        <v>2.5925925925925925E-3</v>
      </c>
      <c r="G126" s="6">
        <v>4.4328703703703709E-3</v>
      </c>
      <c r="H126">
        <v>2021</v>
      </c>
    </row>
    <row r="127" spans="1:8" hidden="1">
      <c r="A127" t="s">
        <v>339</v>
      </c>
      <c r="B127" s="7" t="s">
        <v>291</v>
      </c>
      <c r="C127" s="7" t="s">
        <v>221</v>
      </c>
      <c r="D127" s="7" t="s">
        <v>45</v>
      </c>
      <c r="E127" s="8">
        <v>2.1180555555555558E-3</v>
      </c>
      <c r="F127" s="9">
        <v>2.6041666666666665E-3</v>
      </c>
      <c r="G127" s="10">
        <v>4.7222222219999999E-3</v>
      </c>
      <c r="H127">
        <v>2021</v>
      </c>
    </row>
    <row r="128" spans="1:8" hidden="1">
      <c r="A128" t="s">
        <v>73</v>
      </c>
      <c r="B128" s="7"/>
      <c r="C128" s="7" t="s">
        <v>242</v>
      </c>
      <c r="D128" s="7" t="s">
        <v>45</v>
      </c>
      <c r="E128" s="8">
        <v>3.2523148148148147E-3</v>
      </c>
      <c r="F128" s="9">
        <v>2.8935185185185184E-3</v>
      </c>
      <c r="G128" s="10">
        <v>6.1458333329999998E-3</v>
      </c>
      <c r="H128">
        <v>2021</v>
      </c>
    </row>
    <row r="129" spans="1:8" hidden="1">
      <c r="A129" t="s">
        <v>51</v>
      </c>
      <c r="B129" s="7" t="s">
        <v>222</v>
      </c>
      <c r="C129" s="7" t="s">
        <v>242</v>
      </c>
      <c r="D129" s="7" t="s">
        <v>45</v>
      </c>
      <c r="E129" s="8">
        <v>1.9560185185185184E-3</v>
      </c>
      <c r="F129" s="9">
        <v>2.638888888888889E-3</v>
      </c>
      <c r="G129" s="10">
        <v>4.5949074070000002E-3</v>
      </c>
      <c r="H129">
        <v>2021</v>
      </c>
    </row>
    <row r="130" spans="1:8" hidden="1">
      <c r="A130" t="s">
        <v>51</v>
      </c>
      <c r="B130" s="4" t="s">
        <v>204</v>
      </c>
      <c r="C130" s="4" t="s">
        <v>242</v>
      </c>
      <c r="D130" s="4" t="s">
        <v>45</v>
      </c>
      <c r="E130" s="5">
        <v>2.0023148148148148E-3</v>
      </c>
      <c r="F130" s="5">
        <v>2.6504629629629625E-3</v>
      </c>
      <c r="G130" s="6">
        <v>4.6527777777777774E-3</v>
      </c>
      <c r="H130">
        <v>2021</v>
      </c>
    </row>
    <row r="131" spans="1:8" hidden="1">
      <c r="A131" t="s">
        <v>340</v>
      </c>
      <c r="B131" s="7" t="s">
        <v>117</v>
      </c>
      <c r="C131" s="7" t="s">
        <v>221</v>
      </c>
      <c r="D131" s="7" t="s">
        <v>45</v>
      </c>
      <c r="E131" s="8">
        <v>1.5625000000000001E-3</v>
      </c>
      <c r="F131" s="9">
        <v>2.662037037037037E-3</v>
      </c>
      <c r="G131" s="10">
        <v>4.2245370369999998E-3</v>
      </c>
      <c r="H131">
        <v>2021</v>
      </c>
    </row>
    <row r="132" spans="1:8" hidden="1">
      <c r="A132" t="s">
        <v>341</v>
      </c>
      <c r="B132" s="4" t="s">
        <v>54</v>
      </c>
      <c r="C132" s="4" t="s">
        <v>226</v>
      </c>
      <c r="D132" s="4" t="s">
        <v>45</v>
      </c>
      <c r="E132" s="5">
        <v>2.4768518518518516E-3</v>
      </c>
      <c r="F132" s="5">
        <v>2.6620370370370374E-3</v>
      </c>
      <c r="G132" s="6">
        <v>5.138888888888889E-3</v>
      </c>
      <c r="H132">
        <v>2021</v>
      </c>
    </row>
    <row r="133" spans="1:8" hidden="1">
      <c r="A133" t="s">
        <v>73</v>
      </c>
      <c r="B133" s="4" t="s">
        <v>210</v>
      </c>
      <c r="C133" s="4" t="s">
        <v>242</v>
      </c>
      <c r="D133" s="4" t="s">
        <v>45</v>
      </c>
      <c r="E133" s="5">
        <v>3.2175925925925926E-3</v>
      </c>
      <c r="F133" s="5">
        <v>2.9513888888888888E-3</v>
      </c>
      <c r="G133" s="6">
        <v>6.168981481481481E-3</v>
      </c>
      <c r="H133">
        <v>2021</v>
      </c>
    </row>
    <row r="134" spans="1:8" hidden="1">
      <c r="A134" t="s">
        <v>241</v>
      </c>
      <c r="B134" s="4" t="s">
        <v>231</v>
      </c>
      <c r="C134" s="4" t="s">
        <v>242</v>
      </c>
      <c r="D134" s="4" t="s">
        <v>45</v>
      </c>
      <c r="E134" s="5">
        <v>2.0601851851851853E-3</v>
      </c>
      <c r="F134" s="5">
        <v>2.685185185185185E-3</v>
      </c>
      <c r="G134" s="6">
        <v>4.7453703703703703E-3</v>
      </c>
      <c r="H134">
        <v>2021</v>
      </c>
    </row>
    <row r="135" spans="1:8" hidden="1">
      <c r="A135" t="s">
        <v>339</v>
      </c>
      <c r="B135" s="4" t="s">
        <v>342</v>
      </c>
      <c r="C135" s="4" t="s">
        <v>221</v>
      </c>
      <c r="D135" s="4" t="s">
        <v>45</v>
      </c>
      <c r="E135" s="5">
        <v>2.0949074074074073E-3</v>
      </c>
      <c r="F135" s="5">
        <v>2.685185185185185E-3</v>
      </c>
      <c r="G135" s="6">
        <v>4.7800925925925919E-3</v>
      </c>
      <c r="H135">
        <v>2021</v>
      </c>
    </row>
    <row r="136" spans="1:8" hidden="1">
      <c r="A136" t="s">
        <v>53</v>
      </c>
      <c r="B136" s="4" t="s">
        <v>343</v>
      </c>
      <c r="C136" s="4" t="s">
        <v>226</v>
      </c>
      <c r="D136" s="4" t="s">
        <v>45</v>
      </c>
      <c r="E136" s="5">
        <v>2.4189814814814816E-3</v>
      </c>
      <c r="F136" s="5">
        <v>2.685185185185185E-3</v>
      </c>
      <c r="G136" s="6">
        <v>5.1041666666666666E-3</v>
      </c>
      <c r="H136">
        <v>2021</v>
      </c>
    </row>
    <row r="137" spans="1:8" hidden="1">
      <c r="A137" t="s">
        <v>340</v>
      </c>
      <c r="B137" s="4" t="s">
        <v>117</v>
      </c>
      <c r="C137" s="4" t="s">
        <v>221</v>
      </c>
      <c r="D137" s="4" t="s">
        <v>45</v>
      </c>
      <c r="E137" s="5">
        <v>1.5393518518518519E-3</v>
      </c>
      <c r="F137" s="5">
        <v>2.7083333333333334E-3</v>
      </c>
      <c r="G137" s="6">
        <v>4.2476851851851851E-3</v>
      </c>
      <c r="H137">
        <v>2021</v>
      </c>
    </row>
    <row r="138" spans="1:8" hidden="1">
      <c r="A138" t="s">
        <v>241</v>
      </c>
      <c r="B138" s="4" t="s">
        <v>231</v>
      </c>
      <c r="C138" s="4" t="s">
        <v>242</v>
      </c>
      <c r="D138" s="4" t="s">
        <v>45</v>
      </c>
      <c r="E138" s="5">
        <v>2.1180555555555553E-3</v>
      </c>
      <c r="F138" s="5">
        <v>2.7083333333333334E-3</v>
      </c>
      <c r="G138" s="6">
        <v>4.8263888888888887E-3</v>
      </c>
      <c r="H138">
        <v>2021</v>
      </c>
    </row>
    <row r="139" spans="1:8" hidden="1">
      <c r="A139" t="s">
        <v>344</v>
      </c>
      <c r="B139" s="7" t="s">
        <v>312</v>
      </c>
      <c r="C139" s="7" t="s">
        <v>226</v>
      </c>
      <c r="D139" s="7" t="s">
        <v>45</v>
      </c>
      <c r="E139" s="8">
        <v>2.2685185185185187E-3</v>
      </c>
      <c r="F139" s="9">
        <v>2.7083333333333334E-3</v>
      </c>
      <c r="G139" s="10">
        <v>4.9768518520000001E-3</v>
      </c>
      <c r="H139">
        <v>2021</v>
      </c>
    </row>
    <row r="140" spans="1:8" hidden="1">
      <c r="A140" t="s">
        <v>345</v>
      </c>
      <c r="B140" s="7" t="s">
        <v>346</v>
      </c>
      <c r="C140" s="7" t="s">
        <v>240</v>
      </c>
      <c r="D140" s="7" t="s">
        <v>45</v>
      </c>
      <c r="E140" s="8">
        <v>2.2337962962962962E-3</v>
      </c>
      <c r="F140" s="9">
        <v>2.7199074074074074E-3</v>
      </c>
      <c r="G140" s="10">
        <v>4.9537037040000001E-3</v>
      </c>
      <c r="H140">
        <v>2021</v>
      </c>
    </row>
    <row r="141" spans="1:8" hidden="1">
      <c r="A141" t="s">
        <v>347</v>
      </c>
      <c r="B141" s="7" t="s">
        <v>348</v>
      </c>
      <c r="C141" s="7" t="s">
        <v>221</v>
      </c>
      <c r="D141" s="7" t="s">
        <v>45</v>
      </c>
      <c r="E141" s="8">
        <v>2.3379629629629631E-3</v>
      </c>
      <c r="F141" s="9">
        <v>2.7199074074074074E-3</v>
      </c>
      <c r="G141" s="10">
        <v>5.0578703700000002E-3</v>
      </c>
      <c r="H141">
        <v>2021</v>
      </c>
    </row>
    <row r="142" spans="1:8" hidden="1">
      <c r="A142" t="s">
        <v>180</v>
      </c>
      <c r="B142" s="7" t="s">
        <v>234</v>
      </c>
      <c r="C142" s="7" t="s">
        <v>221</v>
      </c>
      <c r="D142" s="7" t="s">
        <v>45</v>
      </c>
      <c r="E142" s="8">
        <v>2.1412037037037038E-3</v>
      </c>
      <c r="F142" s="9">
        <v>2.7314814814814814E-3</v>
      </c>
      <c r="G142" s="10">
        <v>4.8726851850000004E-3</v>
      </c>
      <c r="H142">
        <v>2021</v>
      </c>
    </row>
    <row r="143" spans="1:8" hidden="1">
      <c r="A143" t="s">
        <v>349</v>
      </c>
      <c r="B143" s="4" t="s">
        <v>231</v>
      </c>
      <c r="C143" s="4" t="s">
        <v>221</v>
      </c>
      <c r="D143" s="4" t="s">
        <v>45</v>
      </c>
      <c r="E143" s="5">
        <v>2.0023148148148148E-3</v>
      </c>
      <c r="F143" s="5">
        <v>2.7430555555555559E-3</v>
      </c>
      <c r="G143" s="6">
        <v>4.7453703703703703E-3</v>
      </c>
      <c r="H143">
        <v>2021</v>
      </c>
    </row>
    <row r="144" spans="1:8" hidden="1">
      <c r="A144" t="s">
        <v>350</v>
      </c>
      <c r="B144" s="4" t="s">
        <v>294</v>
      </c>
      <c r="C144" s="4" t="s">
        <v>242</v>
      </c>
      <c r="D144" s="4" t="s">
        <v>45</v>
      </c>
      <c r="E144" s="5">
        <v>2.8356481481481479E-3</v>
      </c>
      <c r="F144" s="5">
        <v>3.3333333333333335E-3</v>
      </c>
      <c r="G144" s="6">
        <v>6.168981481481481E-3</v>
      </c>
      <c r="H144">
        <v>2021</v>
      </c>
    </row>
    <row r="145" spans="1:8" hidden="1">
      <c r="A145" t="s">
        <v>351</v>
      </c>
      <c r="B145" s="7" t="s">
        <v>312</v>
      </c>
      <c r="C145" s="7" t="s">
        <v>221</v>
      </c>
      <c r="D145" s="7" t="s">
        <v>45</v>
      </c>
      <c r="E145" s="8">
        <v>3.2523148148148147E-3</v>
      </c>
      <c r="F145" s="9">
        <v>2.7662037037037039E-3</v>
      </c>
      <c r="G145" s="10">
        <v>6.0185185189999997E-3</v>
      </c>
      <c r="H145">
        <v>2021</v>
      </c>
    </row>
    <row r="146" spans="1:8" hidden="1">
      <c r="A146" t="s">
        <v>352</v>
      </c>
      <c r="B146" s="7" t="s">
        <v>353</v>
      </c>
      <c r="C146" s="7" t="s">
        <v>242</v>
      </c>
      <c r="D146" s="7" t="s">
        <v>45</v>
      </c>
      <c r="E146" s="8">
        <v>2.5000000000000001E-3</v>
      </c>
      <c r="F146" s="9">
        <v>2.7777777777777779E-3</v>
      </c>
      <c r="G146" s="10">
        <v>5.2777777780000003E-3</v>
      </c>
      <c r="H146">
        <v>2021</v>
      </c>
    </row>
    <row r="147" spans="1:8" hidden="1">
      <c r="A147" t="s">
        <v>354</v>
      </c>
      <c r="B147" s="4" t="s">
        <v>274</v>
      </c>
      <c r="C147" s="4" t="s">
        <v>226</v>
      </c>
      <c r="D147" s="4" t="s">
        <v>45</v>
      </c>
      <c r="E147" s="5">
        <v>1.7939814814814815E-3</v>
      </c>
      <c r="F147" s="5">
        <v>2.7893518518518519E-3</v>
      </c>
      <c r="G147" s="6">
        <v>4.5833333333333334E-3</v>
      </c>
      <c r="H147">
        <v>2021</v>
      </c>
    </row>
    <row r="148" spans="1:8" hidden="1">
      <c r="A148" t="s">
        <v>355</v>
      </c>
      <c r="B148" s="4" t="s">
        <v>210</v>
      </c>
      <c r="C148" s="4" t="s">
        <v>242</v>
      </c>
      <c r="D148" s="4" t="s">
        <v>45</v>
      </c>
      <c r="E148" s="5">
        <v>3.4027777777777784E-3</v>
      </c>
      <c r="F148" s="5">
        <v>2.9166666666666668E-3</v>
      </c>
      <c r="G148" s="6">
        <v>6.3194444444444444E-3</v>
      </c>
      <c r="H148">
        <v>2021</v>
      </c>
    </row>
    <row r="149" spans="1:8" hidden="1">
      <c r="A149" t="s">
        <v>356</v>
      </c>
      <c r="B149" s="4" t="s">
        <v>54</v>
      </c>
      <c r="C149" s="4" t="s">
        <v>240</v>
      </c>
      <c r="D149" s="4" t="s">
        <v>45</v>
      </c>
      <c r="E149" s="5">
        <v>2.4537037037037036E-3</v>
      </c>
      <c r="F149" s="5">
        <v>2.8124999999999995E-3</v>
      </c>
      <c r="G149" s="6">
        <v>5.2662037037037035E-3</v>
      </c>
      <c r="H149">
        <v>2021</v>
      </c>
    </row>
    <row r="150" spans="1:8" hidden="1">
      <c r="A150" t="s">
        <v>345</v>
      </c>
      <c r="B150" s="4" t="s">
        <v>343</v>
      </c>
      <c r="C150" s="4" t="s">
        <v>240</v>
      </c>
      <c r="D150" s="4" t="s">
        <v>45</v>
      </c>
      <c r="E150" s="5">
        <v>2.3379629629629631E-3</v>
      </c>
      <c r="F150" s="5">
        <v>2.8240740740740739E-3</v>
      </c>
      <c r="G150" s="6">
        <v>5.162037037037037E-3</v>
      </c>
      <c r="H150">
        <v>2021</v>
      </c>
    </row>
    <row r="151" spans="1:8" hidden="1">
      <c r="A151" t="s">
        <v>357</v>
      </c>
      <c r="B151" s="4" t="s">
        <v>358</v>
      </c>
      <c r="C151" s="4" t="s">
        <v>221</v>
      </c>
      <c r="D151" s="4" t="s">
        <v>45</v>
      </c>
      <c r="E151" s="5">
        <v>3.4953703703703705E-3</v>
      </c>
      <c r="F151" s="5">
        <v>2.8240740740740739E-3</v>
      </c>
      <c r="G151" s="6">
        <v>6.3194444444444444E-3</v>
      </c>
      <c r="H151">
        <v>2021</v>
      </c>
    </row>
    <row r="152" spans="1:8" hidden="1">
      <c r="A152" t="s">
        <v>359</v>
      </c>
      <c r="B152" s="4" t="s">
        <v>319</v>
      </c>
      <c r="C152" s="4" t="s">
        <v>221</v>
      </c>
      <c r="D152" s="4" t="s">
        <v>45</v>
      </c>
      <c r="E152" s="5">
        <v>2.0949074074074073E-3</v>
      </c>
      <c r="F152" s="5">
        <v>2.8356481481481479E-3</v>
      </c>
      <c r="G152" s="6">
        <v>4.9305555555555552E-3</v>
      </c>
      <c r="H152">
        <v>2021</v>
      </c>
    </row>
    <row r="153" spans="1:8" hidden="1">
      <c r="A153" t="s">
        <v>360</v>
      </c>
      <c r="B153" s="7" t="s">
        <v>251</v>
      </c>
      <c r="C153" s="7" t="s">
        <v>226</v>
      </c>
      <c r="D153" s="7" t="s">
        <v>45</v>
      </c>
      <c r="E153" s="8">
        <v>2.9050925925925928E-3</v>
      </c>
      <c r="F153" s="9">
        <v>3.8078703703703703E-3</v>
      </c>
      <c r="G153" s="10">
        <v>6.7129629630000003E-3</v>
      </c>
      <c r="H153">
        <v>2021</v>
      </c>
    </row>
    <row r="154" spans="1:8">
      <c r="A154" t="s">
        <v>135</v>
      </c>
      <c r="B154" s="7" t="s">
        <v>361</v>
      </c>
      <c r="C154" s="7" t="s">
        <v>253</v>
      </c>
      <c r="D154" s="7" t="s">
        <v>88</v>
      </c>
      <c r="E154" s="8">
        <v>3.6342592592592594E-3</v>
      </c>
      <c r="F154" s="9">
        <v>7.6041666666666671E-3</v>
      </c>
      <c r="G154" s="10">
        <v>1.123842593E-2</v>
      </c>
      <c r="H154">
        <v>2021</v>
      </c>
    </row>
    <row r="155" spans="1:8" hidden="1">
      <c r="A155" t="s">
        <v>360</v>
      </c>
      <c r="B155" s="4" t="s">
        <v>251</v>
      </c>
      <c r="C155" s="4" t="s">
        <v>226</v>
      </c>
      <c r="D155" s="4" t="s">
        <v>45</v>
      </c>
      <c r="E155" s="5">
        <v>3.3333333333333335E-3</v>
      </c>
      <c r="F155" s="5">
        <v>3.9120370370370368E-3</v>
      </c>
      <c r="G155" s="6">
        <v>7.2453703703703708E-3</v>
      </c>
      <c r="H155">
        <v>2021</v>
      </c>
    </row>
    <row r="156" spans="1:8">
      <c r="A156" t="s">
        <v>362</v>
      </c>
      <c r="B156" s="4" t="s">
        <v>23</v>
      </c>
      <c r="C156" s="4" t="s">
        <v>306</v>
      </c>
      <c r="D156" s="4" t="s">
        <v>88</v>
      </c>
      <c r="E156" s="5">
        <v>3.3333333333333335E-3</v>
      </c>
      <c r="F156" s="5">
        <v>7.6388888888888886E-3</v>
      </c>
      <c r="G156" s="6">
        <v>1.0972222222222223E-2</v>
      </c>
      <c r="H156">
        <v>2021</v>
      </c>
    </row>
    <row r="157" spans="1:8" hidden="1">
      <c r="A157" t="s">
        <v>363</v>
      </c>
      <c r="B157" s="4" t="s">
        <v>358</v>
      </c>
      <c r="C157" s="4" t="s">
        <v>226</v>
      </c>
      <c r="D157" s="4" t="s">
        <v>45</v>
      </c>
      <c r="E157" s="5">
        <v>3.5185185185185185E-3</v>
      </c>
      <c r="F157" s="5">
        <v>3.9583333333333337E-3</v>
      </c>
      <c r="G157" s="6">
        <v>7.4768518518518526E-3</v>
      </c>
      <c r="H157">
        <v>2021</v>
      </c>
    </row>
    <row r="158" spans="1:8">
      <c r="A158" t="s">
        <v>364</v>
      </c>
      <c r="B158" s="4" t="s">
        <v>23</v>
      </c>
      <c r="C158" s="4" t="s">
        <v>258</v>
      </c>
      <c r="D158" s="4" t="s">
        <v>88</v>
      </c>
      <c r="E158" s="5">
        <v>2.8703703703703708E-3</v>
      </c>
      <c r="F158" s="5">
        <v>6.8171296296296287E-3</v>
      </c>
      <c r="G158" s="6">
        <v>9.6874999999999999E-3</v>
      </c>
      <c r="H158">
        <v>2021</v>
      </c>
    </row>
    <row r="159" spans="1:8">
      <c r="A159" t="s">
        <v>304</v>
      </c>
      <c r="B159" s="4" t="s">
        <v>299</v>
      </c>
      <c r="C159" s="4" t="s">
        <v>258</v>
      </c>
      <c r="D159" s="4" t="s">
        <v>88</v>
      </c>
      <c r="E159" s="5">
        <v>3.4375E-3</v>
      </c>
      <c r="F159" s="5">
        <v>7.6736111111111111E-3</v>
      </c>
      <c r="G159" s="6">
        <v>1.1111111111111112E-2</v>
      </c>
      <c r="H159">
        <v>2021</v>
      </c>
    </row>
    <row r="160" spans="1:8">
      <c r="A160" t="s">
        <v>365</v>
      </c>
      <c r="B160" s="7" t="s">
        <v>366</v>
      </c>
      <c r="C160" s="7" t="s">
        <v>258</v>
      </c>
      <c r="D160" s="7" t="s">
        <v>88</v>
      </c>
      <c r="E160" s="8">
        <v>3.9236111111111112E-3</v>
      </c>
      <c r="F160" s="9">
        <v>7.6736111111111111E-3</v>
      </c>
      <c r="G160" s="10">
        <v>1.159722222E-2</v>
      </c>
      <c r="H160">
        <v>2021</v>
      </c>
    </row>
    <row r="161" spans="1:8">
      <c r="A161" t="s">
        <v>367</v>
      </c>
      <c r="B161" s="4" t="s">
        <v>255</v>
      </c>
      <c r="C161" s="4" t="s">
        <v>256</v>
      </c>
      <c r="D161" s="4" t="s">
        <v>88</v>
      </c>
      <c r="E161" s="5">
        <v>2.9050925925925928E-3</v>
      </c>
      <c r="F161" s="5">
        <v>6.9444444444444441E-3</v>
      </c>
      <c r="G161" s="6">
        <v>9.8495370370370369E-3</v>
      </c>
      <c r="H161">
        <v>2021</v>
      </c>
    </row>
    <row r="162" spans="1:8">
      <c r="A162" t="s">
        <v>135</v>
      </c>
      <c r="B162" s="4" t="s">
        <v>312</v>
      </c>
      <c r="C162" s="4" t="s">
        <v>253</v>
      </c>
      <c r="D162" s="4" t="s">
        <v>88</v>
      </c>
      <c r="E162" s="5">
        <v>3.8194444444444443E-3</v>
      </c>
      <c r="F162" s="5">
        <v>7.69675925925926E-3</v>
      </c>
      <c r="G162" s="6">
        <v>1.1516203703703702E-2</v>
      </c>
      <c r="H162">
        <v>2021</v>
      </c>
    </row>
    <row r="163" spans="1:8">
      <c r="A163" t="s">
        <v>368</v>
      </c>
      <c r="B163" s="7" t="s">
        <v>369</v>
      </c>
      <c r="C163" s="7" t="s">
        <v>280</v>
      </c>
      <c r="D163" s="7" t="s">
        <v>88</v>
      </c>
      <c r="E163" s="8">
        <v>3.3564814814814816E-3</v>
      </c>
      <c r="F163" s="9">
        <v>6.5740740740740742E-3</v>
      </c>
      <c r="G163" s="10">
        <v>9.9305555560000001E-3</v>
      </c>
      <c r="H163">
        <v>2021</v>
      </c>
    </row>
    <row r="164" spans="1:8">
      <c r="A164" t="s">
        <v>370</v>
      </c>
      <c r="B164" s="7" t="s">
        <v>371</v>
      </c>
      <c r="C164" s="7" t="s">
        <v>262</v>
      </c>
      <c r="D164" s="7" t="s">
        <v>88</v>
      </c>
      <c r="E164" s="8">
        <v>3.6226851851851854E-3</v>
      </c>
      <c r="F164" s="9">
        <v>6.7708333333333336E-3</v>
      </c>
      <c r="G164" s="10">
        <v>1.0393518520000001E-2</v>
      </c>
      <c r="H164">
        <v>2021</v>
      </c>
    </row>
    <row r="165" spans="1:8">
      <c r="A165" t="s">
        <v>372</v>
      </c>
      <c r="B165" s="4" t="s">
        <v>255</v>
      </c>
      <c r="C165" s="4" t="s">
        <v>373</v>
      </c>
      <c r="D165" s="4" t="s">
        <v>88</v>
      </c>
      <c r="E165" s="5">
        <v>3.4027777777777784E-3</v>
      </c>
      <c r="F165" s="5">
        <v>7.7662037037037031E-3</v>
      </c>
      <c r="G165" s="6">
        <v>1.1168981481481481E-2</v>
      </c>
      <c r="H165">
        <v>2021</v>
      </c>
    </row>
    <row r="166" spans="1:8">
      <c r="A166" t="s">
        <v>374</v>
      </c>
      <c r="B166" s="7" t="s">
        <v>299</v>
      </c>
      <c r="C166" s="7" t="s">
        <v>258</v>
      </c>
      <c r="D166" s="7" t="s">
        <v>88</v>
      </c>
      <c r="E166" s="8">
        <v>3.2523148148148147E-3</v>
      </c>
      <c r="F166" s="9">
        <v>7.766203703703704E-3</v>
      </c>
      <c r="G166" s="10">
        <v>1.1018518519999999E-2</v>
      </c>
      <c r="H166">
        <v>2021</v>
      </c>
    </row>
    <row r="167" spans="1:8">
      <c r="A167" t="s">
        <v>375</v>
      </c>
      <c r="B167" s="7" t="s">
        <v>376</v>
      </c>
      <c r="C167" s="7" t="s">
        <v>258</v>
      </c>
      <c r="D167" s="7" t="s">
        <v>88</v>
      </c>
      <c r="E167" s="8">
        <v>4.3055555555555555E-3</v>
      </c>
      <c r="F167" s="9">
        <v>7.766203703703704E-3</v>
      </c>
      <c r="G167" s="10">
        <v>1.207175926E-2</v>
      </c>
      <c r="H167">
        <v>2021</v>
      </c>
    </row>
    <row r="168" spans="1:8">
      <c r="A168" t="s">
        <v>377</v>
      </c>
      <c r="B168" s="7" t="s">
        <v>75</v>
      </c>
      <c r="C168" s="7" t="s">
        <v>280</v>
      </c>
      <c r="D168" s="7" t="s">
        <v>88</v>
      </c>
      <c r="E168" s="8">
        <v>3.472222222222222E-3</v>
      </c>
      <c r="F168" s="9">
        <v>7.1875000000000003E-3</v>
      </c>
      <c r="G168" s="10">
        <v>1.0659722220000001E-2</v>
      </c>
      <c r="H168">
        <v>2021</v>
      </c>
    </row>
    <row r="169" spans="1:8">
      <c r="A169" t="s">
        <v>378</v>
      </c>
      <c r="B169" s="7"/>
      <c r="C169" s="7" t="s">
        <v>258</v>
      </c>
      <c r="D169" s="7" t="s">
        <v>88</v>
      </c>
      <c r="E169" s="8">
        <v>6.076388888888889E-3</v>
      </c>
      <c r="F169" s="9">
        <v>7.8009259259259256E-3</v>
      </c>
      <c r="G169" s="10">
        <v>1.3877314809999999E-2</v>
      </c>
      <c r="H169">
        <v>2021</v>
      </c>
    </row>
    <row r="170" spans="1:8">
      <c r="A170" t="s">
        <v>379</v>
      </c>
      <c r="B170" s="4" t="s">
        <v>299</v>
      </c>
      <c r="C170" s="4" t="s">
        <v>256</v>
      </c>
      <c r="D170" s="4" t="s">
        <v>88</v>
      </c>
      <c r="E170" s="5">
        <v>3.472222222222222E-3</v>
      </c>
      <c r="F170" s="5">
        <v>7.8356481481481489E-3</v>
      </c>
      <c r="G170" s="6">
        <v>1.1307870370370371E-2</v>
      </c>
      <c r="H170">
        <v>2021</v>
      </c>
    </row>
    <row r="171" spans="1:8">
      <c r="A171" t="s">
        <v>380</v>
      </c>
      <c r="B171" s="4" t="s">
        <v>255</v>
      </c>
      <c r="C171" s="4" t="s">
        <v>373</v>
      </c>
      <c r="D171" s="4" t="s">
        <v>88</v>
      </c>
      <c r="E171" s="5">
        <v>3.9351851851851857E-3</v>
      </c>
      <c r="F171" s="5">
        <v>7.8472222222222224E-3</v>
      </c>
      <c r="G171" s="6">
        <v>1.1782407407407406E-2</v>
      </c>
      <c r="H171">
        <v>2021</v>
      </c>
    </row>
    <row r="172" spans="1:8">
      <c r="A172" t="s">
        <v>381</v>
      </c>
      <c r="B172" s="7"/>
      <c r="C172" s="7" t="s">
        <v>258</v>
      </c>
      <c r="D172" s="7" t="s">
        <v>88</v>
      </c>
      <c r="E172" s="8">
        <v>4.0509259259259257E-3</v>
      </c>
      <c r="F172" s="9">
        <v>6.7361111111111111E-3</v>
      </c>
      <c r="G172" s="10">
        <v>1.0787037039999999E-2</v>
      </c>
      <c r="H172">
        <v>2021</v>
      </c>
    </row>
    <row r="173" spans="1:8">
      <c r="A173" t="s">
        <v>127</v>
      </c>
      <c r="B173" s="4" t="s">
        <v>382</v>
      </c>
      <c r="C173" s="4" t="s">
        <v>272</v>
      </c>
      <c r="D173" s="4" t="s">
        <v>88</v>
      </c>
      <c r="E173" s="5">
        <v>4.6990740740740743E-3</v>
      </c>
      <c r="F173" s="5">
        <v>7.858796296296296E-3</v>
      </c>
      <c r="G173" s="6">
        <v>1.255787037037037E-2</v>
      </c>
      <c r="H173">
        <v>2021</v>
      </c>
    </row>
    <row r="174" spans="1:8">
      <c r="A174" t="s">
        <v>383</v>
      </c>
      <c r="B174" s="4" t="s">
        <v>291</v>
      </c>
      <c r="C174" s="4" t="s">
        <v>253</v>
      </c>
      <c r="D174" s="4" t="s">
        <v>88</v>
      </c>
      <c r="E174" s="5">
        <v>3.7500000000000003E-3</v>
      </c>
      <c r="F174" s="5">
        <v>7.8703703703703713E-3</v>
      </c>
      <c r="G174" s="6">
        <v>1.1620370370370371E-2</v>
      </c>
      <c r="H174">
        <v>2021</v>
      </c>
    </row>
    <row r="175" spans="1:8">
      <c r="A175" t="s">
        <v>384</v>
      </c>
      <c r="B175" s="7" t="s">
        <v>134</v>
      </c>
      <c r="C175" s="7" t="s">
        <v>258</v>
      </c>
      <c r="D175" s="7" t="s">
        <v>88</v>
      </c>
      <c r="E175" s="8">
        <v>3.4837962962962965E-3</v>
      </c>
      <c r="F175" s="9">
        <v>7.8935185185185185E-3</v>
      </c>
      <c r="G175" s="10">
        <v>1.1377314810000001E-2</v>
      </c>
      <c r="H175">
        <v>2021</v>
      </c>
    </row>
    <row r="176" spans="1:8">
      <c r="A176" t="s">
        <v>97</v>
      </c>
      <c r="B176" s="4" t="s">
        <v>204</v>
      </c>
      <c r="C176" s="4" t="s">
        <v>385</v>
      </c>
      <c r="D176" s="4" t="s">
        <v>88</v>
      </c>
      <c r="E176" s="5">
        <v>3.3564814814814811E-3</v>
      </c>
      <c r="F176" s="5">
        <v>7.9166666666666673E-3</v>
      </c>
      <c r="G176" s="6">
        <v>1.1273148148148148E-2</v>
      </c>
      <c r="H176">
        <v>2021</v>
      </c>
    </row>
    <row r="177" spans="1:8">
      <c r="A177" t="s">
        <v>386</v>
      </c>
      <c r="B177" s="4" t="s">
        <v>387</v>
      </c>
      <c r="C177" s="4" t="s">
        <v>253</v>
      </c>
      <c r="D177" s="4" t="s">
        <v>88</v>
      </c>
      <c r="E177" s="5">
        <v>4.0277777777777777E-3</v>
      </c>
      <c r="F177" s="5">
        <v>6.8865740740740736E-3</v>
      </c>
      <c r="G177" s="6">
        <v>1.091435185185185E-2</v>
      </c>
      <c r="H177">
        <v>2021</v>
      </c>
    </row>
    <row r="178" spans="1:8">
      <c r="A178" t="s">
        <v>142</v>
      </c>
      <c r="B178" s="4" t="s">
        <v>141</v>
      </c>
      <c r="C178" s="4" t="s">
        <v>258</v>
      </c>
      <c r="D178" s="4" t="s">
        <v>88</v>
      </c>
      <c r="E178" s="5">
        <v>3.7037037037037034E-3</v>
      </c>
      <c r="F178" s="5">
        <v>7.9282407407407409E-3</v>
      </c>
      <c r="G178" s="6">
        <v>1.1631944444444445E-2</v>
      </c>
      <c r="H178">
        <v>2021</v>
      </c>
    </row>
    <row r="179" spans="1:8">
      <c r="A179" t="s">
        <v>388</v>
      </c>
      <c r="B179" s="7" t="s">
        <v>225</v>
      </c>
      <c r="C179" s="7" t="s">
        <v>272</v>
      </c>
      <c r="D179" s="7" t="s">
        <v>88</v>
      </c>
      <c r="E179" s="8">
        <v>3.1944444444444446E-3</v>
      </c>
      <c r="F179" s="9">
        <v>7.7777777777777776E-3</v>
      </c>
      <c r="G179" s="10">
        <v>1.0972222219999999E-2</v>
      </c>
      <c r="H179">
        <v>2021</v>
      </c>
    </row>
    <row r="180" spans="1:8">
      <c r="A180" t="s">
        <v>389</v>
      </c>
      <c r="B180" s="7" t="s">
        <v>228</v>
      </c>
      <c r="C180" s="7" t="s">
        <v>258</v>
      </c>
      <c r="D180" s="7" t="s">
        <v>88</v>
      </c>
      <c r="E180" s="8">
        <v>3.4837962962962965E-3</v>
      </c>
      <c r="F180" s="9">
        <v>7.7083333333333335E-3</v>
      </c>
      <c r="G180" s="10">
        <v>1.119212963E-2</v>
      </c>
      <c r="H180">
        <v>2021</v>
      </c>
    </row>
    <row r="181" spans="1:8">
      <c r="A181" t="s">
        <v>390</v>
      </c>
      <c r="B181" s="4" t="s">
        <v>23</v>
      </c>
      <c r="C181" s="4" t="s">
        <v>258</v>
      </c>
      <c r="D181" s="4" t="s">
        <v>88</v>
      </c>
      <c r="E181" s="5">
        <v>3.7847222222222223E-3</v>
      </c>
      <c r="F181" s="5">
        <v>7.4305555555555548E-3</v>
      </c>
      <c r="G181" s="6">
        <v>1.1215277777777777E-2</v>
      </c>
      <c r="H181">
        <v>2021</v>
      </c>
    </row>
    <row r="182" spans="1:8">
      <c r="A182" t="s">
        <v>391</v>
      </c>
      <c r="B182" s="7" t="s">
        <v>54</v>
      </c>
      <c r="C182" s="7" t="s">
        <v>258</v>
      </c>
      <c r="D182" s="7" t="s">
        <v>88</v>
      </c>
      <c r="E182" s="8">
        <v>4.6527777777777774E-3</v>
      </c>
      <c r="F182" s="9">
        <v>7.9629629629629634E-3</v>
      </c>
      <c r="G182" s="10">
        <v>1.2615740740000001E-2</v>
      </c>
      <c r="H182">
        <v>2021</v>
      </c>
    </row>
    <row r="183" spans="1:8">
      <c r="A183" t="s">
        <v>389</v>
      </c>
      <c r="B183" s="4" t="s">
        <v>228</v>
      </c>
      <c r="C183" s="4" t="s">
        <v>258</v>
      </c>
      <c r="D183" s="4" t="s">
        <v>88</v>
      </c>
      <c r="E183" s="5">
        <v>3.4027777777777784E-3</v>
      </c>
      <c r="F183" s="5">
        <v>7.9629629629629634E-3</v>
      </c>
      <c r="G183" s="6">
        <v>1.136574074074074E-2</v>
      </c>
      <c r="H183">
        <v>2021</v>
      </c>
    </row>
    <row r="184" spans="1:8">
      <c r="A184" t="s">
        <v>392</v>
      </c>
      <c r="B184" s="7" t="s">
        <v>263</v>
      </c>
      <c r="C184" s="7" t="s">
        <v>272</v>
      </c>
      <c r="D184" s="7" t="s">
        <v>88</v>
      </c>
      <c r="E184" s="8">
        <v>4.3750000000000004E-3</v>
      </c>
      <c r="F184" s="9">
        <v>7.9745370370370369E-3</v>
      </c>
      <c r="G184" s="10">
        <v>1.2349537040000001E-2</v>
      </c>
      <c r="H184">
        <v>2021</v>
      </c>
    </row>
    <row r="185" spans="1:8">
      <c r="A185" t="s">
        <v>392</v>
      </c>
      <c r="B185" s="4" t="s">
        <v>263</v>
      </c>
      <c r="C185" s="4" t="s">
        <v>272</v>
      </c>
      <c r="D185" s="4" t="s">
        <v>88</v>
      </c>
      <c r="E185" s="5">
        <v>4.4212962962962956E-3</v>
      </c>
      <c r="F185" s="5">
        <v>7.9745370370370369E-3</v>
      </c>
      <c r="G185" s="6">
        <v>1.2395833333333335E-2</v>
      </c>
      <c r="H185">
        <v>2021</v>
      </c>
    </row>
    <row r="186" spans="1:8">
      <c r="A186" t="s">
        <v>393</v>
      </c>
      <c r="B186" s="4" t="s">
        <v>387</v>
      </c>
      <c r="C186" s="4" t="s">
        <v>253</v>
      </c>
      <c r="D186" s="4" t="s">
        <v>88</v>
      </c>
      <c r="E186" s="5">
        <v>4.2013888888888891E-3</v>
      </c>
      <c r="F186" s="5">
        <v>7.2106481481481475E-3</v>
      </c>
      <c r="G186" s="6">
        <v>1.1412037037037038E-2</v>
      </c>
      <c r="H186">
        <v>2021</v>
      </c>
    </row>
    <row r="187" spans="1:8">
      <c r="A187" t="s">
        <v>118</v>
      </c>
      <c r="B187" s="7" t="s">
        <v>117</v>
      </c>
      <c r="C187" s="7" t="s">
        <v>258</v>
      </c>
      <c r="D187" s="7" t="s">
        <v>88</v>
      </c>
      <c r="E187" s="8">
        <v>3.8078703703703703E-3</v>
      </c>
      <c r="F187" s="9">
        <v>7.6157407407407406E-3</v>
      </c>
      <c r="G187" s="10">
        <v>1.1423611110000001E-2</v>
      </c>
      <c r="H187">
        <v>2021</v>
      </c>
    </row>
    <row r="188" spans="1:8">
      <c r="A188" t="s">
        <v>394</v>
      </c>
      <c r="B188" s="4" t="s">
        <v>231</v>
      </c>
      <c r="C188" s="4" t="s">
        <v>385</v>
      </c>
      <c r="D188" s="4" t="s">
        <v>88</v>
      </c>
      <c r="E188" s="5">
        <v>3.414351851851852E-3</v>
      </c>
      <c r="F188" s="5">
        <v>8.0208333333333329E-3</v>
      </c>
      <c r="G188" s="6">
        <v>1.1435185185185185E-2</v>
      </c>
      <c r="H188">
        <v>2021</v>
      </c>
    </row>
    <row r="189" spans="1:8">
      <c r="A189" t="s">
        <v>395</v>
      </c>
      <c r="B189" s="4" t="s">
        <v>210</v>
      </c>
      <c r="C189" s="4" t="s">
        <v>272</v>
      </c>
      <c r="D189" s="4" t="s">
        <v>88</v>
      </c>
      <c r="E189" s="5">
        <v>4.6874999999999998E-3</v>
      </c>
      <c r="F189" s="5">
        <v>8.0208333333333329E-3</v>
      </c>
      <c r="G189" s="6">
        <v>1.2708333333333334E-2</v>
      </c>
      <c r="H189">
        <v>2021</v>
      </c>
    </row>
    <row r="190" spans="1:8">
      <c r="A190" t="s">
        <v>396</v>
      </c>
      <c r="B190" s="7" t="s">
        <v>397</v>
      </c>
      <c r="C190" s="7" t="s">
        <v>258</v>
      </c>
      <c r="D190" s="7" t="s">
        <v>88</v>
      </c>
      <c r="E190" s="8">
        <v>7.2569444444444443E-3</v>
      </c>
      <c r="F190" s="9">
        <v>8.0324074074074082E-3</v>
      </c>
      <c r="G190" s="10">
        <v>1.5289351850000001E-2</v>
      </c>
      <c r="H190">
        <v>2021</v>
      </c>
    </row>
    <row r="191" spans="1:8">
      <c r="A191" t="s">
        <v>398</v>
      </c>
      <c r="B191" s="7" t="s">
        <v>255</v>
      </c>
      <c r="C191" s="7" t="s">
        <v>258</v>
      </c>
      <c r="D191" s="7" t="s">
        <v>88</v>
      </c>
      <c r="E191" s="8">
        <v>3.3680555555555556E-3</v>
      </c>
      <c r="F191" s="9">
        <v>8.0555555555555554E-3</v>
      </c>
      <c r="G191" s="10">
        <v>1.1423611110000001E-2</v>
      </c>
      <c r="H191">
        <v>2021</v>
      </c>
    </row>
    <row r="192" spans="1:8">
      <c r="A192" t="s">
        <v>399</v>
      </c>
      <c r="B192" s="4" t="s">
        <v>54</v>
      </c>
      <c r="C192" s="4" t="s">
        <v>256</v>
      </c>
      <c r="D192" s="4" t="s">
        <v>88</v>
      </c>
      <c r="E192" s="5">
        <v>4.8726851851851856E-3</v>
      </c>
      <c r="F192" s="5">
        <v>8.0555555555555554E-3</v>
      </c>
      <c r="G192" s="6">
        <v>1.292824074074074E-2</v>
      </c>
      <c r="H192">
        <v>2021</v>
      </c>
    </row>
    <row r="193" spans="1:8">
      <c r="A193" t="s">
        <v>128</v>
      </c>
      <c r="B193" s="7" t="s">
        <v>400</v>
      </c>
      <c r="C193" s="7" t="s">
        <v>401</v>
      </c>
      <c r="D193" s="7" t="s">
        <v>88</v>
      </c>
      <c r="E193" s="8">
        <v>3.5416666666666665E-3</v>
      </c>
      <c r="F193" s="9">
        <v>8.1365740740740738E-3</v>
      </c>
      <c r="G193" s="10">
        <v>1.167824074E-2</v>
      </c>
      <c r="H193">
        <v>2021</v>
      </c>
    </row>
    <row r="194" spans="1:8">
      <c r="A194" t="s">
        <v>101</v>
      </c>
      <c r="B194" s="4" t="s">
        <v>23</v>
      </c>
      <c r="C194" s="4" t="s">
        <v>306</v>
      </c>
      <c r="D194" s="4" t="s">
        <v>88</v>
      </c>
      <c r="E194" s="5">
        <v>4.1203703703703706E-3</v>
      </c>
      <c r="F194" s="5">
        <v>8.1365740740740738E-3</v>
      </c>
      <c r="G194" s="6">
        <v>1.2256944444444444E-2</v>
      </c>
      <c r="H194">
        <v>2021</v>
      </c>
    </row>
    <row r="195" spans="1:8">
      <c r="A195" t="s">
        <v>402</v>
      </c>
      <c r="B195" s="4"/>
      <c r="C195" s="4" t="s">
        <v>256</v>
      </c>
      <c r="D195" s="4" t="s">
        <v>88</v>
      </c>
      <c r="E195" s="5">
        <v>3.472222222222222E-3</v>
      </c>
      <c r="F195" s="5">
        <v>8.1481481481481474E-3</v>
      </c>
      <c r="G195" s="6">
        <v>1.1620370370370371E-2</v>
      </c>
      <c r="H195">
        <v>2021</v>
      </c>
    </row>
    <row r="196" spans="1:8">
      <c r="A196" t="s">
        <v>403</v>
      </c>
      <c r="B196" s="4" t="s">
        <v>263</v>
      </c>
      <c r="C196" s="4" t="s">
        <v>258</v>
      </c>
      <c r="D196" s="4" t="s">
        <v>88</v>
      </c>
      <c r="E196" s="5">
        <v>5.5092592592592589E-3</v>
      </c>
      <c r="F196" s="5">
        <v>8.1481481481481474E-3</v>
      </c>
      <c r="G196" s="6">
        <v>1.3657407407407408E-2</v>
      </c>
      <c r="H196">
        <v>2021</v>
      </c>
    </row>
    <row r="197" spans="1:8">
      <c r="A197" t="s">
        <v>404</v>
      </c>
      <c r="B197" s="7"/>
      <c r="C197" s="7" t="s">
        <v>306</v>
      </c>
      <c r="D197" s="7" t="s">
        <v>88</v>
      </c>
      <c r="E197" s="8">
        <v>6.3773148148148148E-3</v>
      </c>
      <c r="F197" s="9">
        <v>8.1481481481481474E-3</v>
      </c>
      <c r="G197" s="10">
        <v>1.4525462960000001E-2</v>
      </c>
      <c r="H197">
        <v>2021</v>
      </c>
    </row>
    <row r="198" spans="1:8">
      <c r="A198" t="s">
        <v>405</v>
      </c>
      <c r="B198" s="7" t="s">
        <v>335</v>
      </c>
      <c r="C198" s="7" t="s">
        <v>258</v>
      </c>
      <c r="D198" s="7" t="s">
        <v>88</v>
      </c>
      <c r="E198" s="8">
        <v>4.6759259259259263E-3</v>
      </c>
      <c r="F198" s="9">
        <v>7.0486111111111114E-3</v>
      </c>
      <c r="G198" s="10">
        <v>1.172453704E-2</v>
      </c>
      <c r="H198">
        <v>2021</v>
      </c>
    </row>
    <row r="199" spans="1:8">
      <c r="A199" t="s">
        <v>406</v>
      </c>
      <c r="B199" s="4" t="s">
        <v>263</v>
      </c>
      <c r="C199" s="4" t="s">
        <v>272</v>
      </c>
      <c r="D199" s="4" t="s">
        <v>88</v>
      </c>
      <c r="E199" s="5">
        <v>4.340277777777778E-3</v>
      </c>
      <c r="F199" s="5">
        <v>8.1597222222222227E-3</v>
      </c>
      <c r="G199" s="6">
        <v>1.2499999999999999E-2</v>
      </c>
      <c r="H199">
        <v>2021</v>
      </c>
    </row>
    <row r="200" spans="1:8">
      <c r="A200" t="s">
        <v>407</v>
      </c>
      <c r="B200" s="7" t="s">
        <v>408</v>
      </c>
      <c r="C200" s="7" t="s">
        <v>306</v>
      </c>
      <c r="D200" s="7" t="s">
        <v>88</v>
      </c>
      <c r="E200" s="8">
        <v>5.4282407407407404E-3</v>
      </c>
      <c r="F200" s="9">
        <v>8.1597222222222227E-3</v>
      </c>
      <c r="G200" s="10">
        <v>1.358796296E-2</v>
      </c>
      <c r="H200">
        <v>2021</v>
      </c>
    </row>
    <row r="201" spans="1:8">
      <c r="A201" t="s">
        <v>409</v>
      </c>
      <c r="B201" s="4" t="s">
        <v>255</v>
      </c>
      <c r="C201" s="4" t="s">
        <v>373</v>
      </c>
      <c r="D201" s="4" t="s">
        <v>88</v>
      </c>
      <c r="E201" s="5">
        <v>4.2129629629629626E-3</v>
      </c>
      <c r="F201" s="5">
        <v>8.1712962962962963E-3</v>
      </c>
      <c r="G201" s="6">
        <v>1.238425925925926E-2</v>
      </c>
      <c r="H201">
        <v>2021</v>
      </c>
    </row>
    <row r="202" spans="1:8">
      <c r="A202" t="s">
        <v>410</v>
      </c>
      <c r="B202" s="4" t="s">
        <v>263</v>
      </c>
      <c r="C202" s="4" t="s">
        <v>256</v>
      </c>
      <c r="D202" s="4" t="s">
        <v>88</v>
      </c>
      <c r="E202" s="5">
        <v>5.7986111111111112E-3</v>
      </c>
      <c r="F202" s="5">
        <v>8.2060185185185187E-3</v>
      </c>
      <c r="G202" s="6">
        <v>1.4004629629629631E-2</v>
      </c>
      <c r="H202">
        <v>2021</v>
      </c>
    </row>
    <row r="203" spans="1:8">
      <c r="A203" t="s">
        <v>105</v>
      </c>
      <c r="B203" s="4" t="s">
        <v>299</v>
      </c>
      <c r="C203" s="4" t="s">
        <v>306</v>
      </c>
      <c r="D203" s="4" t="s">
        <v>88</v>
      </c>
      <c r="E203" s="5">
        <v>3.4953703703703705E-3</v>
      </c>
      <c r="F203" s="5">
        <v>8.217592592592594E-3</v>
      </c>
      <c r="G203" s="6">
        <v>1.1712962962962965E-2</v>
      </c>
      <c r="H203">
        <v>2021</v>
      </c>
    </row>
    <row r="204" spans="1:8">
      <c r="A204" t="s">
        <v>411</v>
      </c>
      <c r="B204" s="7" t="s">
        <v>412</v>
      </c>
      <c r="C204" s="7" t="s">
        <v>306</v>
      </c>
      <c r="D204" s="7" t="s">
        <v>88</v>
      </c>
      <c r="E204" s="8">
        <v>6.1342592592592594E-3</v>
      </c>
      <c r="F204" s="9">
        <v>8.2638888888888883E-3</v>
      </c>
      <c r="G204" s="10">
        <v>1.439814815E-2</v>
      </c>
      <c r="H204">
        <v>2021</v>
      </c>
    </row>
    <row r="205" spans="1:8">
      <c r="A205" t="s">
        <v>396</v>
      </c>
      <c r="B205" s="4" t="s">
        <v>397</v>
      </c>
      <c r="C205" s="4" t="s">
        <v>258</v>
      </c>
      <c r="D205" s="4" t="s">
        <v>88</v>
      </c>
      <c r="E205" s="5">
        <v>7.083333333333333E-3</v>
      </c>
      <c r="F205" s="5">
        <v>8.2638888888888883E-3</v>
      </c>
      <c r="G205" s="6">
        <v>1.5347222222222222E-2</v>
      </c>
      <c r="H205">
        <v>2021</v>
      </c>
    </row>
    <row r="206" spans="1:8">
      <c r="A206" t="s">
        <v>391</v>
      </c>
      <c r="B206" s="4" t="s">
        <v>54</v>
      </c>
      <c r="C206" s="4" t="s">
        <v>258</v>
      </c>
      <c r="D206" s="4" t="s">
        <v>88</v>
      </c>
      <c r="E206" s="5">
        <v>4.7569444444444447E-3</v>
      </c>
      <c r="F206" s="5">
        <v>8.3101851851851861E-3</v>
      </c>
      <c r="G206" s="6">
        <v>1.306712962962963E-2</v>
      </c>
      <c r="H206">
        <v>2021</v>
      </c>
    </row>
    <row r="207" spans="1:8">
      <c r="A207" t="s">
        <v>118</v>
      </c>
      <c r="B207" s="4" t="s">
        <v>117</v>
      </c>
      <c r="C207" s="4" t="s">
        <v>258</v>
      </c>
      <c r="D207" s="4" t="s">
        <v>88</v>
      </c>
      <c r="E207" s="5">
        <v>3.8888888888888883E-3</v>
      </c>
      <c r="F207" s="5">
        <v>7.9166666666666673E-3</v>
      </c>
      <c r="G207" s="6">
        <v>1.1805555555555555E-2</v>
      </c>
      <c r="H207">
        <v>2021</v>
      </c>
    </row>
    <row r="208" spans="1:8">
      <c r="A208" t="s">
        <v>413</v>
      </c>
      <c r="B208" s="4" t="s">
        <v>255</v>
      </c>
      <c r="C208" s="4" t="s">
        <v>256</v>
      </c>
      <c r="D208" s="4" t="s">
        <v>88</v>
      </c>
      <c r="E208" s="5">
        <v>4.3055555555555555E-3</v>
      </c>
      <c r="F208" s="5">
        <v>7.6388888888888886E-3</v>
      </c>
      <c r="G208" s="6">
        <v>1.1944444444444445E-2</v>
      </c>
      <c r="H208">
        <v>2021</v>
      </c>
    </row>
    <row r="209" spans="1:8">
      <c r="A209" t="s">
        <v>125</v>
      </c>
      <c r="B209" s="4" t="s">
        <v>117</v>
      </c>
      <c r="C209" s="4" t="s">
        <v>272</v>
      </c>
      <c r="D209" s="4" t="s">
        <v>88</v>
      </c>
      <c r="E209" s="5">
        <v>3.5416666666666665E-3</v>
      </c>
      <c r="F209" s="5">
        <v>8.3912037037037045E-3</v>
      </c>
      <c r="G209" s="6">
        <v>1.1932870370370371E-2</v>
      </c>
      <c r="H209">
        <v>2021</v>
      </c>
    </row>
    <row r="210" spans="1:8">
      <c r="A210" t="s">
        <v>411</v>
      </c>
      <c r="B210" s="4" t="s">
        <v>412</v>
      </c>
      <c r="C210" s="4" t="s">
        <v>306</v>
      </c>
      <c r="D210" s="4" t="s">
        <v>88</v>
      </c>
      <c r="E210" s="5">
        <v>5.7407407407407416E-3</v>
      </c>
      <c r="F210" s="5">
        <v>8.3912037037037045E-3</v>
      </c>
      <c r="G210" s="6">
        <v>1.4131944444444445E-2</v>
      </c>
      <c r="H210">
        <v>2021</v>
      </c>
    </row>
    <row r="211" spans="1:8">
      <c r="A211" t="s">
        <v>414</v>
      </c>
      <c r="B211" s="4" t="s">
        <v>412</v>
      </c>
      <c r="C211" s="4" t="s">
        <v>373</v>
      </c>
      <c r="D211" s="4" t="s">
        <v>88</v>
      </c>
      <c r="E211" s="5">
        <v>6.3310185185185197E-3</v>
      </c>
      <c r="F211" s="5">
        <v>8.3912037037037045E-3</v>
      </c>
      <c r="G211" s="6">
        <v>1.4722222222222222E-2</v>
      </c>
      <c r="H211">
        <v>2021</v>
      </c>
    </row>
    <row r="212" spans="1:8">
      <c r="A212" t="s">
        <v>415</v>
      </c>
      <c r="B212" s="4" t="s">
        <v>294</v>
      </c>
      <c r="C212" s="4" t="s">
        <v>416</v>
      </c>
      <c r="D212" s="4" t="s">
        <v>88</v>
      </c>
      <c r="E212" s="5">
        <v>3.530092592592592E-3</v>
      </c>
      <c r="F212" s="5">
        <v>8.4027777777777781E-3</v>
      </c>
      <c r="G212" s="6">
        <v>1.1932870370370371E-2</v>
      </c>
      <c r="H212">
        <v>2021</v>
      </c>
    </row>
    <row r="213" spans="1:8">
      <c r="A213" t="s">
        <v>110</v>
      </c>
      <c r="B213" s="4" t="s">
        <v>70</v>
      </c>
      <c r="C213" s="4" t="s">
        <v>258</v>
      </c>
      <c r="D213" s="4" t="s">
        <v>88</v>
      </c>
      <c r="E213" s="5">
        <v>4.108796296296297E-3</v>
      </c>
      <c r="F213" s="5">
        <v>8.4027777777777781E-3</v>
      </c>
      <c r="G213" s="6">
        <v>1.2511574074074073E-2</v>
      </c>
      <c r="H213">
        <v>2021</v>
      </c>
    </row>
    <row r="214" spans="1:8">
      <c r="A214" t="s">
        <v>417</v>
      </c>
      <c r="B214" s="7" t="s">
        <v>408</v>
      </c>
      <c r="C214" s="7" t="s">
        <v>258</v>
      </c>
      <c r="D214" s="7" t="s">
        <v>88</v>
      </c>
      <c r="E214" s="8">
        <v>4.5833333333333334E-3</v>
      </c>
      <c r="F214" s="9">
        <v>7.4074074074074077E-3</v>
      </c>
      <c r="G214" s="10">
        <v>1.199074074E-2</v>
      </c>
      <c r="H214">
        <v>2021</v>
      </c>
    </row>
    <row r="215" spans="1:8">
      <c r="A215" t="s">
        <v>116</v>
      </c>
      <c r="B215" s="7" t="s">
        <v>117</v>
      </c>
      <c r="C215" s="7" t="s">
        <v>258</v>
      </c>
      <c r="D215" s="7" t="s">
        <v>88</v>
      </c>
      <c r="E215" s="8">
        <v>4.5833333333333334E-3</v>
      </c>
      <c r="F215" s="9">
        <v>7.4305555555555557E-3</v>
      </c>
      <c r="G215" s="10">
        <v>1.2013888889999999E-2</v>
      </c>
      <c r="H215">
        <v>2021</v>
      </c>
    </row>
    <row r="216" spans="1:8">
      <c r="A216" t="s">
        <v>418</v>
      </c>
      <c r="B216" s="7" t="s">
        <v>117</v>
      </c>
      <c r="C216" s="7" t="s">
        <v>258</v>
      </c>
      <c r="D216" s="7" t="s">
        <v>88</v>
      </c>
      <c r="E216" s="8">
        <v>4.6180555555555558E-3</v>
      </c>
      <c r="F216" s="9">
        <v>8.4490740740740741E-3</v>
      </c>
      <c r="G216" s="10">
        <v>1.306712963E-2</v>
      </c>
      <c r="H216">
        <v>2021</v>
      </c>
    </row>
    <row r="217" spans="1:8">
      <c r="A217" t="s">
        <v>417</v>
      </c>
      <c r="B217" s="4" t="s">
        <v>117</v>
      </c>
      <c r="C217" s="4" t="s">
        <v>258</v>
      </c>
      <c r="D217" s="4" t="s">
        <v>88</v>
      </c>
      <c r="E217" s="5">
        <v>4.5601851851851853E-3</v>
      </c>
      <c r="F217" s="5">
        <v>7.6851851851851847E-3</v>
      </c>
      <c r="G217" s="6">
        <v>1.224537037037037E-2</v>
      </c>
      <c r="H217">
        <v>2021</v>
      </c>
    </row>
    <row r="218" spans="1:8">
      <c r="A218" t="s">
        <v>419</v>
      </c>
      <c r="B218" s="4" t="s">
        <v>117</v>
      </c>
      <c r="C218" s="4" t="s">
        <v>258</v>
      </c>
      <c r="D218" s="4" t="s">
        <v>88</v>
      </c>
      <c r="E218" s="5">
        <v>4.6180555555555558E-3</v>
      </c>
      <c r="F218" s="5">
        <v>7.719907407407408E-3</v>
      </c>
      <c r="G218" s="6">
        <v>1.2337962962962962E-2</v>
      </c>
      <c r="H218">
        <v>2021</v>
      </c>
    </row>
    <row r="219" spans="1:8">
      <c r="A219" t="s">
        <v>420</v>
      </c>
      <c r="B219" s="7" t="s">
        <v>149</v>
      </c>
      <c r="C219" s="7" t="s">
        <v>258</v>
      </c>
      <c r="D219" s="7" t="s">
        <v>88</v>
      </c>
      <c r="E219" s="8">
        <v>4.43287037037037E-3</v>
      </c>
      <c r="F219" s="9">
        <v>7.951388888888888E-3</v>
      </c>
      <c r="G219" s="10">
        <v>1.2384259260000001E-2</v>
      </c>
      <c r="H219">
        <v>2021</v>
      </c>
    </row>
    <row r="220" spans="1:8" hidden="1">
      <c r="A220" t="s">
        <v>18</v>
      </c>
      <c r="B220" s="4"/>
      <c r="C220" s="4" t="s">
        <v>212</v>
      </c>
      <c r="D220" s="4" t="s">
        <v>22</v>
      </c>
      <c r="E220" s="5">
        <v>1.3194444444444443E-3</v>
      </c>
      <c r="F220" s="5">
        <v>1.423611111111111E-3</v>
      </c>
      <c r="G220" s="6">
        <v>2.7430555555555559E-3</v>
      </c>
      <c r="H220">
        <v>2021</v>
      </c>
    </row>
    <row r="221" spans="1:8">
      <c r="A221" t="s">
        <v>126</v>
      </c>
      <c r="B221" s="4" t="s">
        <v>210</v>
      </c>
      <c r="C221" s="4" t="s">
        <v>272</v>
      </c>
      <c r="D221" s="4" t="s">
        <v>88</v>
      </c>
      <c r="E221" s="5">
        <v>4.2592592592592595E-3</v>
      </c>
      <c r="F221" s="5">
        <v>8.1597222222222227E-3</v>
      </c>
      <c r="G221" s="6">
        <v>1.2418981481481482E-2</v>
      </c>
      <c r="H221">
        <v>2021</v>
      </c>
    </row>
    <row r="222" spans="1:8" hidden="1">
      <c r="A222" t="s">
        <v>421</v>
      </c>
      <c r="B222" s="4" t="s">
        <v>217</v>
      </c>
      <c r="C222" s="4" t="s">
        <v>206</v>
      </c>
      <c r="D222" s="4" t="s">
        <v>22</v>
      </c>
      <c r="E222" s="5">
        <v>1.3078703703703705E-3</v>
      </c>
      <c r="F222" s="5">
        <v>1.4351851851851854E-3</v>
      </c>
      <c r="G222" s="6">
        <v>2.7430555555555559E-3</v>
      </c>
      <c r="H222">
        <v>2021</v>
      </c>
    </row>
    <row r="223" spans="1:8">
      <c r="A223" t="s">
        <v>422</v>
      </c>
      <c r="B223" s="4" t="s">
        <v>210</v>
      </c>
      <c r="C223" s="4" t="s">
        <v>272</v>
      </c>
      <c r="D223" s="4" t="s">
        <v>88</v>
      </c>
      <c r="E223" s="5">
        <v>4.4675925925925933E-3</v>
      </c>
      <c r="F223" s="5">
        <v>7.9976851851851858E-3</v>
      </c>
      <c r="G223" s="6">
        <v>1.2465277777777777E-2</v>
      </c>
      <c r="H223">
        <v>2021</v>
      </c>
    </row>
    <row r="224" spans="1:8" hidden="1">
      <c r="A224" t="s">
        <v>423</v>
      </c>
      <c r="B224" s="4" t="s">
        <v>263</v>
      </c>
      <c r="C224" s="4" t="s">
        <v>212</v>
      </c>
      <c r="D224" s="4" t="s">
        <v>22</v>
      </c>
      <c r="E224" s="5">
        <v>1.3888888888888889E-3</v>
      </c>
      <c r="F224" s="5">
        <v>1.4467592592592594E-3</v>
      </c>
      <c r="G224" s="6">
        <v>2.8356481481481479E-3</v>
      </c>
      <c r="H224">
        <v>2021</v>
      </c>
    </row>
    <row r="225" spans="1:8" hidden="1">
      <c r="A225" t="s">
        <v>174</v>
      </c>
      <c r="B225" s="4" t="s">
        <v>319</v>
      </c>
      <c r="C225" s="4" t="s">
        <v>205</v>
      </c>
      <c r="D225" s="4" t="s">
        <v>22</v>
      </c>
      <c r="E225" s="5">
        <v>1.1921296296296296E-3</v>
      </c>
      <c r="F225" s="5">
        <v>1.4583333333333334E-3</v>
      </c>
      <c r="G225" s="6">
        <v>2.6504629629629625E-3</v>
      </c>
      <c r="H225">
        <v>2021</v>
      </c>
    </row>
    <row r="226" spans="1:8" hidden="1">
      <c r="A226" t="s">
        <v>322</v>
      </c>
      <c r="B226" s="4" t="s">
        <v>319</v>
      </c>
      <c r="C226" s="4" t="s">
        <v>205</v>
      </c>
      <c r="D226" s="4" t="s">
        <v>22</v>
      </c>
      <c r="E226" s="5">
        <v>1.3310185185185185E-3</v>
      </c>
      <c r="F226" s="5">
        <v>1.4583333333333334E-3</v>
      </c>
      <c r="G226" s="6">
        <v>2.7893518518518519E-3</v>
      </c>
      <c r="H226">
        <v>2021</v>
      </c>
    </row>
    <row r="227" spans="1:8" hidden="1">
      <c r="A227" t="s">
        <v>424</v>
      </c>
      <c r="B227" s="4" t="s">
        <v>291</v>
      </c>
      <c r="C227" s="4" t="s">
        <v>206</v>
      </c>
      <c r="D227" s="4" t="s">
        <v>22</v>
      </c>
      <c r="E227" s="5">
        <v>1.7939814814814815E-3</v>
      </c>
      <c r="F227" s="5">
        <v>1.4583333333333334E-3</v>
      </c>
      <c r="G227" s="6">
        <v>3.2523148148148151E-3</v>
      </c>
      <c r="H227">
        <v>2021</v>
      </c>
    </row>
    <row r="228" spans="1:8">
      <c r="A228" t="s">
        <v>425</v>
      </c>
      <c r="B228" s="4" t="s">
        <v>426</v>
      </c>
      <c r="C228" s="4" t="s">
        <v>258</v>
      </c>
      <c r="D228" s="4" t="s">
        <v>88</v>
      </c>
      <c r="E228" s="5">
        <v>5.0694444444444441E-3</v>
      </c>
      <c r="F228" s="5">
        <v>7.4305555555555548E-3</v>
      </c>
      <c r="G228" s="6">
        <v>1.2499999999999999E-2</v>
      </c>
      <c r="H228">
        <v>2021</v>
      </c>
    </row>
    <row r="229" spans="1:8">
      <c r="A229" t="s">
        <v>109</v>
      </c>
      <c r="B229" s="4" t="s">
        <v>70</v>
      </c>
      <c r="C229" s="4" t="s">
        <v>258</v>
      </c>
      <c r="D229" s="4" t="s">
        <v>88</v>
      </c>
      <c r="E229" s="5">
        <v>4.0046296296296297E-3</v>
      </c>
      <c r="F229" s="5">
        <v>8.5879629629629622E-3</v>
      </c>
      <c r="G229" s="6">
        <v>1.2592592592592593E-2</v>
      </c>
      <c r="H229">
        <v>2021</v>
      </c>
    </row>
    <row r="230" spans="1:8" hidden="1">
      <c r="A230" t="s">
        <v>427</v>
      </c>
      <c r="B230" s="4" t="s">
        <v>217</v>
      </c>
      <c r="C230" s="4" t="s">
        <v>206</v>
      </c>
      <c r="D230" s="4" t="s">
        <v>22</v>
      </c>
      <c r="E230" s="5">
        <v>1.3657407407407409E-3</v>
      </c>
      <c r="F230" s="5">
        <v>1.5277777777777779E-3</v>
      </c>
      <c r="G230" s="6">
        <v>2.8935185185185188E-3</v>
      </c>
      <c r="H230">
        <v>2021</v>
      </c>
    </row>
    <row r="231" spans="1:8" hidden="1">
      <c r="A231" t="s">
        <v>18</v>
      </c>
      <c r="B231" s="4" t="s">
        <v>204</v>
      </c>
      <c r="C231" s="4" t="s">
        <v>212</v>
      </c>
      <c r="D231" s="4" t="s">
        <v>22</v>
      </c>
      <c r="E231" s="5">
        <v>1.4930555555555556E-3</v>
      </c>
      <c r="F231" s="5">
        <v>1.5393518518518519E-3</v>
      </c>
      <c r="G231" s="6">
        <v>3.0324074074074073E-3</v>
      </c>
      <c r="H231">
        <v>2021</v>
      </c>
    </row>
    <row r="232" spans="1:8" hidden="1">
      <c r="A232" t="s">
        <v>428</v>
      </c>
      <c r="B232" s="4" t="s">
        <v>335</v>
      </c>
      <c r="C232" s="4" t="s">
        <v>229</v>
      </c>
      <c r="D232" s="4" t="s">
        <v>22</v>
      </c>
      <c r="E232" s="5">
        <v>1.7476851851851852E-3</v>
      </c>
      <c r="F232" s="5">
        <v>1.5393518518518519E-3</v>
      </c>
      <c r="G232" s="6">
        <v>3.2870370370370367E-3</v>
      </c>
      <c r="H232">
        <v>2021</v>
      </c>
    </row>
    <row r="233" spans="1:8" hidden="1">
      <c r="A233" t="s">
        <v>429</v>
      </c>
      <c r="B233" s="4" t="s">
        <v>231</v>
      </c>
      <c r="C233" s="4" t="s">
        <v>212</v>
      </c>
      <c r="D233" s="4" t="s">
        <v>22</v>
      </c>
      <c r="E233" s="5">
        <v>1.5162037037037036E-3</v>
      </c>
      <c r="F233" s="5">
        <v>1.5624999999999999E-3</v>
      </c>
      <c r="G233" s="6">
        <v>3.0787037037037037E-3</v>
      </c>
      <c r="H233">
        <v>2021</v>
      </c>
    </row>
    <row r="234" spans="1:8" hidden="1">
      <c r="A234" t="s">
        <v>423</v>
      </c>
      <c r="B234" s="4" t="s">
        <v>263</v>
      </c>
      <c r="C234" s="4" t="s">
        <v>212</v>
      </c>
      <c r="D234" s="4" t="s">
        <v>22</v>
      </c>
      <c r="E234" s="5">
        <v>1.5162037037037036E-3</v>
      </c>
      <c r="F234" s="5">
        <v>1.5624999999999999E-3</v>
      </c>
      <c r="G234" s="6">
        <v>3.0787037037037037E-3</v>
      </c>
      <c r="H234">
        <v>2021</v>
      </c>
    </row>
    <row r="235" spans="1:8" hidden="1">
      <c r="A235" t="s">
        <v>430</v>
      </c>
      <c r="B235" s="4" t="s">
        <v>263</v>
      </c>
      <c r="C235" s="4" t="s">
        <v>212</v>
      </c>
      <c r="D235" s="4" t="s">
        <v>22</v>
      </c>
      <c r="E235" s="5">
        <v>2.0486111111111113E-3</v>
      </c>
      <c r="F235" s="5">
        <v>1.5624999999999999E-3</v>
      </c>
      <c r="G235" s="6">
        <v>3.6111111111111114E-3</v>
      </c>
      <c r="H235">
        <v>2021</v>
      </c>
    </row>
    <row r="236" spans="1:8" hidden="1">
      <c r="A236" t="s">
        <v>431</v>
      </c>
      <c r="B236" s="4" t="s">
        <v>175</v>
      </c>
      <c r="C236" s="4" t="s">
        <v>205</v>
      </c>
      <c r="D236" s="4" t="s">
        <v>22</v>
      </c>
      <c r="E236" s="5">
        <v>2.9050925925925928E-3</v>
      </c>
      <c r="F236" s="5">
        <v>1.7476851851851852E-3</v>
      </c>
      <c r="G236" s="6">
        <v>4.6527777777777774E-3</v>
      </c>
      <c r="H236">
        <v>2021</v>
      </c>
    </row>
    <row r="237" spans="1:8" hidden="1">
      <c r="A237" t="s">
        <v>432</v>
      </c>
      <c r="B237" s="4" t="s">
        <v>291</v>
      </c>
      <c r="C237" s="4" t="s">
        <v>206</v>
      </c>
      <c r="D237" s="4" t="s">
        <v>22</v>
      </c>
      <c r="E237" s="5">
        <v>1.689814814814815E-3</v>
      </c>
      <c r="F237" s="5">
        <v>1.9097222222222222E-3</v>
      </c>
      <c r="G237" s="6">
        <v>3.5995370370370369E-3</v>
      </c>
      <c r="H237">
        <v>2021</v>
      </c>
    </row>
    <row r="238" spans="1:8">
      <c r="A238" t="s">
        <v>126</v>
      </c>
      <c r="B238" s="7" t="s">
        <v>210</v>
      </c>
      <c r="C238" s="7" t="s">
        <v>272</v>
      </c>
      <c r="D238" s="7" t="s">
        <v>88</v>
      </c>
      <c r="E238" s="8">
        <v>4.4444444444444444E-3</v>
      </c>
      <c r="F238" s="9">
        <v>8.3333333333333332E-3</v>
      </c>
      <c r="G238" s="10">
        <v>1.2777777779999999E-2</v>
      </c>
      <c r="H238">
        <v>2021</v>
      </c>
    </row>
    <row r="239" spans="1:8" hidden="1">
      <c r="A239" t="s">
        <v>67</v>
      </c>
      <c r="B239" s="7" t="s">
        <v>222</v>
      </c>
      <c r="C239" s="7" t="s">
        <v>242</v>
      </c>
      <c r="D239" s="7" t="s">
        <v>45</v>
      </c>
      <c r="E239" s="8">
        <v>2.0833333333333333E-3</v>
      </c>
      <c r="F239" s="9">
        <v>2.8356481481481483E-3</v>
      </c>
      <c r="G239" s="10">
        <v>4.9189814809999996E-3</v>
      </c>
      <c r="H239">
        <v>2021</v>
      </c>
    </row>
    <row r="240" spans="1:8">
      <c r="A240" t="s">
        <v>433</v>
      </c>
      <c r="B240" s="7" t="s">
        <v>434</v>
      </c>
      <c r="C240" s="7" t="s">
        <v>258</v>
      </c>
      <c r="D240" s="7" t="s">
        <v>88</v>
      </c>
      <c r="E240" s="8">
        <v>5.9490740740740745E-3</v>
      </c>
      <c r="F240" s="9">
        <v>6.8402777777777776E-3</v>
      </c>
      <c r="G240" s="10">
        <v>1.278935185E-2</v>
      </c>
      <c r="H240">
        <v>2021</v>
      </c>
    </row>
    <row r="241" spans="1:8">
      <c r="A241" t="s">
        <v>435</v>
      </c>
      <c r="B241" s="4" t="s">
        <v>315</v>
      </c>
      <c r="C241" s="4" t="s">
        <v>258</v>
      </c>
      <c r="D241" s="4" t="s">
        <v>88</v>
      </c>
      <c r="E241" s="5">
        <v>4.9652777777777777E-3</v>
      </c>
      <c r="F241" s="5">
        <v>7.8472222222222224E-3</v>
      </c>
      <c r="G241" s="6">
        <v>1.2812499999999999E-2</v>
      </c>
      <c r="H241">
        <v>2021</v>
      </c>
    </row>
    <row r="242" spans="1:8" hidden="1">
      <c r="A242" t="s">
        <v>436</v>
      </c>
      <c r="B242" s="7" t="s">
        <v>225</v>
      </c>
      <c r="C242" s="7" t="s">
        <v>242</v>
      </c>
      <c r="D242" s="7" t="s">
        <v>45</v>
      </c>
      <c r="E242" s="8">
        <v>1.7592592592592592E-3</v>
      </c>
      <c r="F242" s="9">
        <v>2.8703703703703703E-3</v>
      </c>
      <c r="G242" s="10">
        <v>4.6296296299999998E-3</v>
      </c>
      <c r="H242">
        <v>2021</v>
      </c>
    </row>
    <row r="243" spans="1:8" hidden="1">
      <c r="A243" t="s">
        <v>437</v>
      </c>
      <c r="B243" s="4" t="s">
        <v>438</v>
      </c>
      <c r="C243" s="4" t="s">
        <v>226</v>
      </c>
      <c r="D243" s="4" t="s">
        <v>45</v>
      </c>
      <c r="E243" s="5">
        <v>1.7476851851851852E-3</v>
      </c>
      <c r="F243" s="5">
        <v>2.8703703703703708E-3</v>
      </c>
      <c r="G243" s="6">
        <v>4.6180555555555558E-3</v>
      </c>
      <c r="H243">
        <v>2021</v>
      </c>
    </row>
    <row r="244" spans="1:8" hidden="1">
      <c r="A244" t="s">
        <v>439</v>
      </c>
      <c r="B244" s="4" t="s">
        <v>291</v>
      </c>
      <c r="C244" s="4" t="s">
        <v>221</v>
      </c>
      <c r="D244" s="4" t="s">
        <v>45</v>
      </c>
      <c r="E244" s="5">
        <v>2.1874999999999998E-3</v>
      </c>
      <c r="F244" s="5">
        <v>2.8819444444444444E-3</v>
      </c>
      <c r="G244" s="6">
        <v>5.0694444444444441E-3</v>
      </c>
      <c r="H244">
        <v>2021</v>
      </c>
    </row>
    <row r="245" spans="1:8" hidden="1">
      <c r="A245" t="s">
        <v>359</v>
      </c>
      <c r="B245" s="7" t="s">
        <v>312</v>
      </c>
      <c r="C245" s="7" t="s">
        <v>221</v>
      </c>
      <c r="D245" s="7" t="s">
        <v>45</v>
      </c>
      <c r="E245" s="8">
        <v>2.1064814814814813E-3</v>
      </c>
      <c r="F245" s="9">
        <v>2.8935185185185184E-3</v>
      </c>
      <c r="G245" s="10">
        <v>5.0000000000000001E-3</v>
      </c>
      <c r="H245">
        <v>2021</v>
      </c>
    </row>
    <row r="246" spans="1:8">
      <c r="A246" t="s">
        <v>440</v>
      </c>
      <c r="B246" s="4"/>
      <c r="C246" s="4" t="s">
        <v>256</v>
      </c>
      <c r="D246" s="4" t="s">
        <v>88</v>
      </c>
      <c r="E246" s="5">
        <v>5.2893518518518515E-3</v>
      </c>
      <c r="F246" s="5">
        <v>7.6388888888888886E-3</v>
      </c>
      <c r="G246" s="6">
        <v>1.292824074074074E-2</v>
      </c>
      <c r="H246">
        <v>2021</v>
      </c>
    </row>
    <row r="247" spans="1:8" hidden="1">
      <c r="A247" t="s">
        <v>436</v>
      </c>
      <c r="B247" s="4" t="s">
        <v>239</v>
      </c>
      <c r="C247" s="4" t="s">
        <v>242</v>
      </c>
      <c r="D247" s="4" t="s">
        <v>45</v>
      </c>
      <c r="E247" s="5">
        <v>1.7592592592592592E-3</v>
      </c>
      <c r="F247" s="5">
        <v>2.8935185185185188E-3</v>
      </c>
      <c r="G247" s="6">
        <v>4.6527777777777774E-3</v>
      </c>
      <c r="H247">
        <v>2021</v>
      </c>
    </row>
    <row r="248" spans="1:8" hidden="1">
      <c r="A248" t="s">
        <v>441</v>
      </c>
      <c r="B248" s="4" t="s">
        <v>239</v>
      </c>
      <c r="C248" s="4" t="s">
        <v>242</v>
      </c>
      <c r="D248" s="4" t="s">
        <v>45</v>
      </c>
      <c r="E248" s="5">
        <v>1.8518518518518517E-3</v>
      </c>
      <c r="F248" s="5">
        <v>2.9050925925925928E-3</v>
      </c>
      <c r="G248" s="6">
        <v>4.7569444444444447E-3</v>
      </c>
      <c r="H248">
        <v>2021</v>
      </c>
    </row>
    <row r="249" spans="1:8" hidden="1">
      <c r="A249" t="s">
        <v>442</v>
      </c>
      <c r="B249" s="4" t="s">
        <v>231</v>
      </c>
      <c r="C249" s="4" t="s">
        <v>242</v>
      </c>
      <c r="D249" s="4" t="s">
        <v>45</v>
      </c>
      <c r="E249" s="5">
        <v>2.0717592592592593E-3</v>
      </c>
      <c r="F249" s="5">
        <v>2.9050925925925928E-3</v>
      </c>
      <c r="G249" s="6">
        <v>4.9768518518518521E-3</v>
      </c>
      <c r="H249">
        <v>2021</v>
      </c>
    </row>
    <row r="250" spans="1:8">
      <c r="A250" t="s">
        <v>443</v>
      </c>
      <c r="B250" s="4" t="s">
        <v>214</v>
      </c>
      <c r="C250" s="4" t="s">
        <v>256</v>
      </c>
      <c r="D250" s="4" t="s">
        <v>88</v>
      </c>
      <c r="E250" s="5">
        <v>4.2013888888888891E-3</v>
      </c>
      <c r="F250" s="5">
        <v>8.8541666666666664E-3</v>
      </c>
      <c r="G250" s="6">
        <v>1.3055555555555556E-2</v>
      </c>
      <c r="H250">
        <v>2021</v>
      </c>
    </row>
    <row r="251" spans="1:8" hidden="1">
      <c r="A251" t="s">
        <v>437</v>
      </c>
      <c r="B251" s="7" t="s">
        <v>274</v>
      </c>
      <c r="C251" s="7" t="s">
        <v>226</v>
      </c>
      <c r="D251" s="7" t="s">
        <v>45</v>
      </c>
      <c r="E251" s="8">
        <v>1.7824074074074075E-3</v>
      </c>
      <c r="F251" s="9">
        <v>2.9513888888888888E-3</v>
      </c>
      <c r="G251" s="10">
        <v>4.7337962959999999E-3</v>
      </c>
      <c r="H251">
        <v>2021</v>
      </c>
    </row>
    <row r="252" spans="1:8" hidden="1">
      <c r="A252" t="s">
        <v>344</v>
      </c>
      <c r="B252" s="4" t="s">
        <v>310</v>
      </c>
      <c r="C252" s="4" t="s">
        <v>226</v>
      </c>
      <c r="D252" s="4" t="s">
        <v>45</v>
      </c>
      <c r="E252" s="5">
        <v>2.1412037037037038E-3</v>
      </c>
      <c r="F252" s="5">
        <v>2.9513888888888888E-3</v>
      </c>
      <c r="G252" s="6">
        <v>5.0925925925925921E-3</v>
      </c>
      <c r="H252">
        <v>2021</v>
      </c>
    </row>
    <row r="253" spans="1:8">
      <c r="A253" t="s">
        <v>444</v>
      </c>
      <c r="B253" s="7" t="s">
        <v>27</v>
      </c>
      <c r="C253" s="7" t="s">
        <v>258</v>
      </c>
      <c r="D253" s="7" t="s">
        <v>88</v>
      </c>
      <c r="E253" s="8">
        <v>5.2430555555555555E-3</v>
      </c>
      <c r="F253" s="9">
        <v>7.9398148148148145E-3</v>
      </c>
      <c r="G253" s="10">
        <v>1.318287037E-2</v>
      </c>
      <c r="H253">
        <v>2021</v>
      </c>
    </row>
    <row r="254" spans="1:8" hidden="1">
      <c r="A254" t="s">
        <v>445</v>
      </c>
      <c r="B254" s="7" t="s">
        <v>371</v>
      </c>
      <c r="C254" s="7" t="s">
        <v>242</v>
      </c>
      <c r="D254" s="7" t="s">
        <v>45</v>
      </c>
      <c r="E254" s="8">
        <v>2.2569444444444442E-3</v>
      </c>
      <c r="F254" s="9">
        <v>2.9629629629629628E-3</v>
      </c>
      <c r="G254" s="10">
        <v>5.2199074069999999E-3</v>
      </c>
      <c r="H254">
        <v>2021</v>
      </c>
    </row>
    <row r="255" spans="1:8" hidden="1">
      <c r="A255" t="s">
        <v>60</v>
      </c>
      <c r="B255" s="7" t="s">
        <v>54</v>
      </c>
      <c r="C255" s="7" t="s">
        <v>242</v>
      </c>
      <c r="D255" s="7" t="s">
        <v>45</v>
      </c>
      <c r="E255" s="8">
        <v>2.4305555555555556E-3</v>
      </c>
      <c r="F255" s="9">
        <v>2.9745370370370373E-3</v>
      </c>
      <c r="G255" s="10">
        <v>5.405092593E-3</v>
      </c>
      <c r="H255">
        <v>2021</v>
      </c>
    </row>
    <row r="256" spans="1:8" hidden="1">
      <c r="A256" t="s">
        <v>446</v>
      </c>
      <c r="B256" s="4" t="s">
        <v>175</v>
      </c>
      <c r="C256" s="4" t="s">
        <v>221</v>
      </c>
      <c r="D256" s="4" t="s">
        <v>45</v>
      </c>
      <c r="E256" s="5">
        <v>3.5069444444444445E-3</v>
      </c>
      <c r="F256" s="5">
        <v>2.9745370370370373E-3</v>
      </c>
      <c r="G256" s="6">
        <v>6.4814814814814813E-3</v>
      </c>
      <c r="H256">
        <v>2021</v>
      </c>
    </row>
    <row r="257" spans="1:8" hidden="1">
      <c r="A257" t="s">
        <v>67</v>
      </c>
      <c r="B257" s="4" t="s">
        <v>204</v>
      </c>
      <c r="C257" s="4" t="s">
        <v>242</v>
      </c>
      <c r="D257" s="4" t="s">
        <v>45</v>
      </c>
      <c r="E257" s="5">
        <v>2.0717592592592593E-3</v>
      </c>
      <c r="F257" s="5">
        <v>2.9861111111111113E-3</v>
      </c>
      <c r="G257" s="6">
        <v>5.0578703703703706E-3</v>
      </c>
      <c r="H257">
        <v>2021</v>
      </c>
    </row>
    <row r="258" spans="1:8" hidden="1">
      <c r="A258" t="s">
        <v>447</v>
      </c>
      <c r="B258" s="4" t="s">
        <v>54</v>
      </c>
      <c r="C258" s="4" t="s">
        <v>242</v>
      </c>
      <c r="D258" s="4" t="s">
        <v>45</v>
      </c>
      <c r="E258" s="5">
        <v>2.4421296296296296E-3</v>
      </c>
      <c r="F258" s="5">
        <v>2.9861111111111113E-3</v>
      </c>
      <c r="G258" s="6">
        <v>5.4282407407407404E-3</v>
      </c>
      <c r="H258">
        <v>2021</v>
      </c>
    </row>
    <row r="259" spans="1:8" hidden="1">
      <c r="A259" t="s">
        <v>448</v>
      </c>
      <c r="B259" s="4" t="s">
        <v>231</v>
      </c>
      <c r="C259" s="4" t="s">
        <v>242</v>
      </c>
      <c r="D259" s="4" t="s">
        <v>45</v>
      </c>
      <c r="E259" s="5">
        <v>2.1990740740740742E-3</v>
      </c>
      <c r="F259" s="5">
        <v>3.0092592592592588E-3</v>
      </c>
      <c r="G259" s="6">
        <v>5.208333333333333E-3</v>
      </c>
      <c r="H259">
        <v>2021</v>
      </c>
    </row>
    <row r="260" spans="1:8" hidden="1">
      <c r="A260" t="s">
        <v>449</v>
      </c>
      <c r="B260" s="4" t="s">
        <v>291</v>
      </c>
      <c r="C260" s="4" t="s">
        <v>226</v>
      </c>
      <c r="D260" s="4" t="s">
        <v>45</v>
      </c>
      <c r="E260" s="5">
        <v>2.2685185185185182E-3</v>
      </c>
      <c r="F260" s="5">
        <v>3.0092592592592588E-3</v>
      </c>
      <c r="G260" s="6">
        <v>5.2777777777777771E-3</v>
      </c>
      <c r="H260">
        <v>2021</v>
      </c>
    </row>
    <row r="261" spans="1:8" hidden="1">
      <c r="A261" t="s">
        <v>77</v>
      </c>
      <c r="B261" s="7" t="s">
        <v>27</v>
      </c>
      <c r="C261" s="7" t="s">
        <v>242</v>
      </c>
      <c r="D261" s="7" t="s">
        <v>45</v>
      </c>
      <c r="E261" s="8">
        <v>2.4189814814814816E-3</v>
      </c>
      <c r="F261" s="9">
        <v>3.0208333333333333E-3</v>
      </c>
      <c r="G261" s="10">
        <v>5.4398148150000001E-3</v>
      </c>
      <c r="H261">
        <v>2021</v>
      </c>
    </row>
    <row r="262" spans="1:8" hidden="1">
      <c r="A262" t="s">
        <v>450</v>
      </c>
      <c r="B262" s="4" t="s">
        <v>343</v>
      </c>
      <c r="C262" s="4" t="s">
        <v>221</v>
      </c>
      <c r="D262" s="4" t="s">
        <v>45</v>
      </c>
      <c r="E262" s="5">
        <v>2.685185185185185E-3</v>
      </c>
      <c r="F262" s="5">
        <v>3.0208333333333333E-3</v>
      </c>
      <c r="G262" s="6">
        <v>5.7060185185185191E-3</v>
      </c>
      <c r="H262">
        <v>2021</v>
      </c>
    </row>
    <row r="263" spans="1:8" hidden="1">
      <c r="A263" t="s">
        <v>451</v>
      </c>
      <c r="B263" s="4" t="s">
        <v>54</v>
      </c>
      <c r="C263" s="4" t="s">
        <v>226</v>
      </c>
      <c r="D263" s="4" t="s">
        <v>45</v>
      </c>
      <c r="E263" s="5">
        <v>2.1990740740740742E-3</v>
      </c>
      <c r="F263" s="5">
        <v>3.0324074074074073E-3</v>
      </c>
      <c r="G263" s="6">
        <v>5.2314814814814819E-3</v>
      </c>
      <c r="H263">
        <v>2021</v>
      </c>
    </row>
    <row r="264" spans="1:8" hidden="1">
      <c r="A264" t="s">
        <v>452</v>
      </c>
      <c r="B264" s="4" t="s">
        <v>251</v>
      </c>
      <c r="C264" s="4" t="s">
        <v>221</v>
      </c>
      <c r="D264" s="4" t="s">
        <v>45</v>
      </c>
      <c r="E264" s="5">
        <v>2.2800925925925927E-3</v>
      </c>
      <c r="F264" s="5">
        <v>3.0439814814814821E-3</v>
      </c>
      <c r="G264" s="6">
        <v>5.3240740740740748E-3</v>
      </c>
      <c r="H264">
        <v>2021</v>
      </c>
    </row>
    <row r="265" spans="1:8" hidden="1">
      <c r="A265" t="s">
        <v>453</v>
      </c>
      <c r="B265" s="4"/>
      <c r="C265" s="4" t="s">
        <v>240</v>
      </c>
      <c r="D265" s="4" t="s">
        <v>45</v>
      </c>
      <c r="E265" s="5">
        <v>2.5115740740740741E-3</v>
      </c>
      <c r="F265" s="5">
        <v>3.0555555555555557E-3</v>
      </c>
      <c r="G265" s="6">
        <v>5.5671296296296302E-3</v>
      </c>
      <c r="H265">
        <v>2021</v>
      </c>
    </row>
    <row r="266" spans="1:8" hidden="1">
      <c r="A266" t="s">
        <v>60</v>
      </c>
      <c r="B266" s="4" t="s">
        <v>343</v>
      </c>
      <c r="C266" s="4" t="s">
        <v>242</v>
      </c>
      <c r="D266" s="4" t="s">
        <v>45</v>
      </c>
      <c r="E266" s="5">
        <v>2.4652777777777776E-3</v>
      </c>
      <c r="F266" s="5">
        <v>3.1249999999999997E-3</v>
      </c>
      <c r="G266" s="6">
        <v>5.5902777777777782E-3</v>
      </c>
      <c r="H266">
        <v>2021</v>
      </c>
    </row>
    <row r="267" spans="1:8" hidden="1">
      <c r="A267" t="s">
        <v>454</v>
      </c>
      <c r="B267" s="7" t="s">
        <v>455</v>
      </c>
      <c r="C267" s="7" t="s">
        <v>226</v>
      </c>
      <c r="D267" s="7" t="s">
        <v>45</v>
      </c>
      <c r="E267" s="8">
        <v>2.0370370370370369E-3</v>
      </c>
      <c r="F267" s="9">
        <v>3.2407407407407406E-3</v>
      </c>
      <c r="G267" s="10">
        <v>5.2777777780000003E-3</v>
      </c>
      <c r="H267">
        <v>2021</v>
      </c>
    </row>
    <row r="268" spans="1:8">
      <c r="A268" t="s">
        <v>456</v>
      </c>
      <c r="B268" s="4" t="s">
        <v>457</v>
      </c>
      <c r="C268" s="4" t="s">
        <v>256</v>
      </c>
      <c r="D268" s="4" t="s">
        <v>88</v>
      </c>
      <c r="E268" s="5">
        <v>5.2314814814814819E-3</v>
      </c>
      <c r="F268" s="5">
        <v>7.9629629629629634E-3</v>
      </c>
      <c r="G268" s="6">
        <v>1.3194444444444444E-2</v>
      </c>
      <c r="H268">
        <v>2021</v>
      </c>
    </row>
    <row r="269" spans="1:8" hidden="1">
      <c r="A269" t="s">
        <v>458</v>
      </c>
      <c r="B269" s="4" t="s">
        <v>343</v>
      </c>
      <c r="C269" s="4" t="s">
        <v>226</v>
      </c>
      <c r="D269" s="4" t="s">
        <v>45</v>
      </c>
      <c r="E269" s="5">
        <v>2.1643518518518518E-3</v>
      </c>
      <c r="F269" s="5">
        <v>3.3449074074074071E-3</v>
      </c>
      <c r="G269" s="6">
        <v>5.5092592592592589E-3</v>
      </c>
      <c r="H269">
        <v>2021</v>
      </c>
    </row>
    <row r="270" spans="1:8" hidden="1">
      <c r="A270" t="s">
        <v>459</v>
      </c>
      <c r="B270" s="4" t="s">
        <v>291</v>
      </c>
      <c r="C270" s="4" t="s">
        <v>226</v>
      </c>
      <c r="D270" s="4" t="s">
        <v>45</v>
      </c>
      <c r="E270" s="5">
        <v>2.6620370370370374E-3</v>
      </c>
      <c r="F270" s="5">
        <v>3.3564814814814811E-3</v>
      </c>
      <c r="G270" s="6">
        <v>6.0185185185185177E-3</v>
      </c>
      <c r="H270">
        <v>2021</v>
      </c>
    </row>
    <row r="271" spans="1:8" hidden="1">
      <c r="A271" t="s">
        <v>460</v>
      </c>
      <c r="B271" s="7" t="s">
        <v>312</v>
      </c>
      <c r="C271" s="7" t="s">
        <v>226</v>
      </c>
      <c r="D271" s="7" t="s">
        <v>45</v>
      </c>
      <c r="E271" s="8">
        <v>2.5694444444444445E-3</v>
      </c>
      <c r="F271" s="9">
        <v>3.3564814814814816E-3</v>
      </c>
      <c r="G271" s="10">
        <v>5.9259259260000001E-3</v>
      </c>
      <c r="H271">
        <v>2021</v>
      </c>
    </row>
    <row r="272" spans="1:8" hidden="1">
      <c r="A272" t="s">
        <v>461</v>
      </c>
      <c r="B272" s="7" t="s">
        <v>117</v>
      </c>
      <c r="C272" s="7" t="s">
        <v>242</v>
      </c>
      <c r="D272" s="7" t="s">
        <v>45</v>
      </c>
      <c r="E272" s="8">
        <v>2.3379629629629631E-3</v>
      </c>
      <c r="F272" s="9">
        <v>3.3912037037037036E-3</v>
      </c>
      <c r="G272" s="10">
        <v>5.7291666670000003E-3</v>
      </c>
      <c r="H272">
        <v>2021</v>
      </c>
    </row>
    <row r="273" spans="1:8" hidden="1">
      <c r="A273" t="s">
        <v>462</v>
      </c>
      <c r="B273" s="4" t="s">
        <v>175</v>
      </c>
      <c r="C273" s="4" t="s">
        <v>221</v>
      </c>
      <c r="D273" s="4" t="s">
        <v>45</v>
      </c>
      <c r="E273" s="5">
        <v>3.1134259259259257E-3</v>
      </c>
      <c r="F273" s="5">
        <v>3.483796296296296E-3</v>
      </c>
      <c r="G273" s="6">
        <v>6.5972222222222222E-3</v>
      </c>
      <c r="H273">
        <v>2021</v>
      </c>
    </row>
    <row r="274" spans="1:8" hidden="1">
      <c r="A274" t="s">
        <v>463</v>
      </c>
      <c r="B274" s="4" t="s">
        <v>291</v>
      </c>
      <c r="C274" s="4" t="s">
        <v>226</v>
      </c>
      <c r="D274" s="4" t="s">
        <v>45</v>
      </c>
      <c r="E274" s="5">
        <v>3.3217592592592591E-3</v>
      </c>
      <c r="F274" s="5">
        <v>3.6689814814814814E-3</v>
      </c>
      <c r="G274" s="6">
        <v>6.9907407407407409E-3</v>
      </c>
      <c r="H274">
        <v>2021</v>
      </c>
    </row>
    <row r="275" spans="1:8">
      <c r="A275" t="s">
        <v>464</v>
      </c>
      <c r="B275" s="4" t="s">
        <v>465</v>
      </c>
      <c r="C275" s="4" t="s">
        <v>258</v>
      </c>
      <c r="D275" s="4" t="s">
        <v>88</v>
      </c>
      <c r="E275" s="5">
        <v>5.208333333333333E-3</v>
      </c>
      <c r="F275" s="5">
        <v>8.0092592592592594E-3</v>
      </c>
      <c r="G275" s="6">
        <v>1.3217592592592593E-2</v>
      </c>
      <c r="H275">
        <v>2021</v>
      </c>
    </row>
    <row r="276" spans="1:8">
      <c r="A276" t="s">
        <v>466</v>
      </c>
      <c r="B276" s="4"/>
      <c r="C276" s="4" t="s">
        <v>373</v>
      </c>
      <c r="D276" s="4" t="s">
        <v>88</v>
      </c>
      <c r="E276" s="5">
        <v>3.7384259259259263E-3</v>
      </c>
      <c r="F276" s="5">
        <v>9.479166666666667E-3</v>
      </c>
      <c r="G276" s="6">
        <v>1.3217592592592593E-2</v>
      </c>
      <c r="H276">
        <v>2021</v>
      </c>
    </row>
    <row r="277" spans="1:8">
      <c r="A277" t="s">
        <v>467</v>
      </c>
      <c r="B277" s="7"/>
      <c r="C277" s="7" t="s">
        <v>258</v>
      </c>
      <c r="D277" s="7" t="s">
        <v>88</v>
      </c>
      <c r="E277" s="8">
        <v>4.9652777777777777E-3</v>
      </c>
      <c r="F277" s="9">
        <v>8.3217592592592596E-3</v>
      </c>
      <c r="G277" s="10">
        <v>1.328703704E-2</v>
      </c>
      <c r="H277">
        <v>2021</v>
      </c>
    </row>
    <row r="278" spans="1:8" hidden="1">
      <c r="A278" t="s">
        <v>468</v>
      </c>
      <c r="B278" s="4" t="s">
        <v>251</v>
      </c>
      <c r="C278" s="4" t="s">
        <v>226</v>
      </c>
      <c r="D278" s="4" t="s">
        <v>45</v>
      </c>
      <c r="E278" s="5">
        <v>3.7152777777777774E-3</v>
      </c>
      <c r="F278" s="5">
        <v>3.9930555555555561E-3</v>
      </c>
      <c r="G278" s="6">
        <v>7.7083333333333335E-3</v>
      </c>
      <c r="H278">
        <v>2021</v>
      </c>
    </row>
    <row r="279" spans="1:8" hidden="1">
      <c r="A279" t="s">
        <v>48</v>
      </c>
      <c r="B279" s="7" t="s">
        <v>204</v>
      </c>
      <c r="C279" s="7" t="s">
        <v>226</v>
      </c>
      <c r="D279" s="7" t="s">
        <v>45</v>
      </c>
      <c r="E279" s="8">
        <v>1.9328703703703704E-3</v>
      </c>
      <c r="F279" s="12" t="s">
        <v>153</v>
      </c>
      <c r="G279" s="13" t="s">
        <v>320</v>
      </c>
      <c r="H279">
        <v>2021</v>
      </c>
    </row>
    <row r="280" spans="1:8">
      <c r="A280" t="s">
        <v>469</v>
      </c>
      <c r="B280" s="4" t="s">
        <v>397</v>
      </c>
      <c r="C280" s="4" t="s">
        <v>256</v>
      </c>
      <c r="D280" s="4" t="s">
        <v>88</v>
      </c>
      <c r="E280" s="5">
        <v>5.5902777777777782E-3</v>
      </c>
      <c r="F280" s="5">
        <v>8.4606481481481494E-3</v>
      </c>
      <c r="G280" s="6">
        <v>1.4050925925925927E-2</v>
      </c>
      <c r="H280">
        <v>2021</v>
      </c>
    </row>
    <row r="281" spans="1:8">
      <c r="A281" t="s">
        <v>108</v>
      </c>
      <c r="B281" s="4" t="s">
        <v>70</v>
      </c>
      <c r="C281" s="4" t="s">
        <v>258</v>
      </c>
      <c r="D281" s="4" t="s">
        <v>88</v>
      </c>
      <c r="E281" s="5">
        <v>3.8541666666666668E-3</v>
      </c>
      <c r="F281" s="5">
        <v>8.4953703703703701E-3</v>
      </c>
      <c r="G281" s="6">
        <v>1.2349537037037039E-2</v>
      </c>
      <c r="H281">
        <v>2021</v>
      </c>
    </row>
    <row r="282" spans="1:8">
      <c r="A282" t="s">
        <v>470</v>
      </c>
      <c r="B282" s="4" t="s">
        <v>471</v>
      </c>
      <c r="C282" s="4" t="s">
        <v>272</v>
      </c>
      <c r="D282" s="4" t="s">
        <v>88</v>
      </c>
      <c r="E282" s="5">
        <v>3.4953703703703705E-3</v>
      </c>
      <c r="F282" s="5">
        <v>8.5300925925925926E-3</v>
      </c>
      <c r="G282" s="6">
        <v>1.2025462962962962E-2</v>
      </c>
      <c r="H282">
        <v>2021</v>
      </c>
    </row>
    <row r="283" spans="1:8">
      <c r="A283" t="s">
        <v>108</v>
      </c>
      <c r="B283" s="7" t="s">
        <v>70</v>
      </c>
      <c r="C283" s="7" t="s">
        <v>258</v>
      </c>
      <c r="D283" s="7" t="s">
        <v>88</v>
      </c>
      <c r="E283" s="8">
        <v>3.9814814814814817E-3</v>
      </c>
      <c r="F283" s="9">
        <v>8.5532407407407415E-3</v>
      </c>
      <c r="G283" s="10">
        <v>1.2534722220000001E-2</v>
      </c>
      <c r="H283">
        <v>2021</v>
      </c>
    </row>
    <row r="284" spans="1:8">
      <c r="A284" t="s">
        <v>425</v>
      </c>
      <c r="B284" s="7" t="s">
        <v>426</v>
      </c>
      <c r="C284" s="7" t="s">
        <v>258</v>
      </c>
      <c r="D284" s="7" t="s">
        <v>88</v>
      </c>
      <c r="E284" s="8">
        <v>5.8217592592592592E-3</v>
      </c>
      <c r="F284" s="9">
        <v>7.5231481481481477E-3</v>
      </c>
      <c r="G284" s="10">
        <v>1.3344907410000001E-2</v>
      </c>
      <c r="H284">
        <v>2021</v>
      </c>
    </row>
    <row r="285" spans="1:8">
      <c r="A285" t="s">
        <v>472</v>
      </c>
      <c r="B285" s="4" t="s">
        <v>214</v>
      </c>
      <c r="C285" s="4" t="s">
        <v>256</v>
      </c>
      <c r="D285" s="4" t="s">
        <v>88</v>
      </c>
      <c r="E285" s="5">
        <v>4.2013888888888891E-3</v>
      </c>
      <c r="F285" s="5">
        <v>8.5995370370370357E-3</v>
      </c>
      <c r="G285" s="6">
        <v>1.2800925925925926E-2</v>
      </c>
      <c r="H285">
        <v>2021</v>
      </c>
    </row>
    <row r="286" spans="1:8">
      <c r="A286" t="s">
        <v>473</v>
      </c>
      <c r="B286" s="7" t="s">
        <v>75</v>
      </c>
      <c r="C286" s="7" t="s">
        <v>297</v>
      </c>
      <c r="D286" s="7" t="s">
        <v>88</v>
      </c>
      <c r="E286" s="8">
        <v>3.7499999999999999E-3</v>
      </c>
      <c r="F286" s="9">
        <v>8.611111111111111E-3</v>
      </c>
      <c r="G286" s="10">
        <v>1.236111111E-2</v>
      </c>
      <c r="H286">
        <v>2021</v>
      </c>
    </row>
    <row r="287" spans="1:8">
      <c r="A287" t="s">
        <v>474</v>
      </c>
      <c r="B287" s="4" t="s">
        <v>231</v>
      </c>
      <c r="C287" s="4" t="s">
        <v>256</v>
      </c>
      <c r="D287" s="4" t="s">
        <v>88</v>
      </c>
      <c r="E287" s="5">
        <v>4.8958333333333328E-3</v>
      </c>
      <c r="F287" s="5">
        <v>8.6342592592592599E-3</v>
      </c>
      <c r="G287" s="6">
        <v>1.3530092592592594E-2</v>
      </c>
      <c r="H287">
        <v>2021</v>
      </c>
    </row>
    <row r="288" spans="1:8">
      <c r="A288" t="s">
        <v>113</v>
      </c>
      <c r="B288" s="7" t="s">
        <v>220</v>
      </c>
      <c r="C288" s="7" t="s">
        <v>258</v>
      </c>
      <c r="D288" s="7" t="s">
        <v>88</v>
      </c>
      <c r="E288" s="8">
        <v>4.6990740740740743E-3</v>
      </c>
      <c r="F288" s="9">
        <v>8.6689814814814806E-3</v>
      </c>
      <c r="G288" s="10">
        <v>1.336805556E-2</v>
      </c>
      <c r="H288">
        <v>2021</v>
      </c>
    </row>
    <row r="289" spans="1:8">
      <c r="A289" t="s">
        <v>475</v>
      </c>
      <c r="B289" s="4" t="s">
        <v>75</v>
      </c>
      <c r="C289" s="4" t="s">
        <v>256</v>
      </c>
      <c r="D289" s="4" t="s">
        <v>88</v>
      </c>
      <c r="E289" s="5">
        <v>3.5763888888888894E-3</v>
      </c>
      <c r="F289" s="5">
        <v>8.6805555555555559E-3</v>
      </c>
      <c r="G289" s="6">
        <v>1.2256944444444444E-2</v>
      </c>
      <c r="H289">
        <v>2021</v>
      </c>
    </row>
    <row r="290" spans="1:8">
      <c r="A290" t="s">
        <v>476</v>
      </c>
      <c r="B290" s="4"/>
      <c r="C290" s="4" t="s">
        <v>256</v>
      </c>
      <c r="D290" s="4" t="s">
        <v>88</v>
      </c>
      <c r="E290" s="5">
        <v>5.8912037037037032E-3</v>
      </c>
      <c r="F290" s="5">
        <v>8.6921296296296312E-3</v>
      </c>
      <c r="G290" s="6">
        <v>1.4583333333333332E-2</v>
      </c>
      <c r="H290">
        <v>2021</v>
      </c>
    </row>
    <row r="291" spans="1:8">
      <c r="A291" t="s">
        <v>113</v>
      </c>
      <c r="B291" s="4" t="s">
        <v>220</v>
      </c>
      <c r="C291" s="4" t="s">
        <v>258</v>
      </c>
      <c r="D291" s="4" t="s">
        <v>88</v>
      </c>
      <c r="E291" s="5">
        <v>4.8495370370370368E-3</v>
      </c>
      <c r="F291" s="5">
        <v>8.7037037037037031E-3</v>
      </c>
      <c r="G291" s="6">
        <v>1.3553240740740741E-2</v>
      </c>
      <c r="H291">
        <v>2021</v>
      </c>
    </row>
    <row r="292" spans="1:8">
      <c r="A292" t="s">
        <v>477</v>
      </c>
      <c r="B292" s="7" t="s">
        <v>75</v>
      </c>
      <c r="C292" s="7" t="s">
        <v>385</v>
      </c>
      <c r="D292" s="7" t="s">
        <v>88</v>
      </c>
      <c r="E292" s="8">
        <v>4.2708333333333331E-3</v>
      </c>
      <c r="F292" s="9">
        <v>8.7152777777777784E-3</v>
      </c>
      <c r="G292" s="10">
        <v>1.298611111E-2</v>
      </c>
      <c r="H292">
        <v>2021</v>
      </c>
    </row>
    <row r="293" spans="1:8">
      <c r="A293" t="s">
        <v>478</v>
      </c>
      <c r="B293" s="7"/>
      <c r="C293" s="7" t="s">
        <v>258</v>
      </c>
      <c r="D293" s="7" t="s">
        <v>88</v>
      </c>
      <c r="E293" s="8">
        <v>5.138888888888889E-3</v>
      </c>
      <c r="F293" s="9">
        <v>8.7615740740740744E-3</v>
      </c>
      <c r="G293" s="10">
        <v>1.390046296E-2</v>
      </c>
      <c r="H293">
        <v>2021</v>
      </c>
    </row>
    <row r="294" spans="1:8">
      <c r="A294" t="s">
        <v>479</v>
      </c>
      <c r="B294" s="4" t="s">
        <v>382</v>
      </c>
      <c r="C294" s="4" t="s">
        <v>253</v>
      </c>
      <c r="D294" s="4" t="s">
        <v>88</v>
      </c>
      <c r="E294" s="5">
        <v>4.4328703703703709E-3</v>
      </c>
      <c r="F294" s="5">
        <v>8.8078703703703704E-3</v>
      </c>
      <c r="G294" s="6">
        <v>1.324074074074074E-2</v>
      </c>
      <c r="H294">
        <v>2021</v>
      </c>
    </row>
    <row r="295" spans="1:8">
      <c r="A295" t="s">
        <v>480</v>
      </c>
      <c r="B295" s="4"/>
      <c r="C295" s="4" t="s">
        <v>256</v>
      </c>
      <c r="D295" s="4" t="s">
        <v>88</v>
      </c>
      <c r="E295" s="5">
        <v>5.1273148148148146E-3</v>
      </c>
      <c r="F295" s="5">
        <v>8.4259259259259253E-3</v>
      </c>
      <c r="G295" s="6">
        <v>1.3553240740740741E-2</v>
      </c>
      <c r="H295">
        <v>2021</v>
      </c>
    </row>
    <row r="296" spans="1:8">
      <c r="A296" t="s">
        <v>481</v>
      </c>
      <c r="B296" s="4" t="s">
        <v>70</v>
      </c>
      <c r="C296" s="4" t="s">
        <v>258</v>
      </c>
      <c r="D296" s="4" t="s">
        <v>88</v>
      </c>
      <c r="E296" s="5">
        <v>5.208333333333333E-3</v>
      </c>
      <c r="F296" s="5">
        <v>8.4027777777777781E-3</v>
      </c>
      <c r="G296" s="6">
        <v>1.3611111111111114E-2</v>
      </c>
      <c r="H296">
        <v>2021</v>
      </c>
    </row>
    <row r="297" spans="1:8">
      <c r="A297" t="s">
        <v>482</v>
      </c>
      <c r="B297" s="4" t="s">
        <v>214</v>
      </c>
      <c r="C297" s="4" t="s">
        <v>256</v>
      </c>
      <c r="D297" s="4" t="s">
        <v>88</v>
      </c>
      <c r="E297" s="5">
        <v>3.9583333333333337E-3</v>
      </c>
      <c r="F297" s="5">
        <v>8.8657407407407417E-3</v>
      </c>
      <c r="G297" s="6">
        <v>1.2824074074074073E-2</v>
      </c>
      <c r="H297">
        <v>2021</v>
      </c>
    </row>
    <row r="298" spans="1:8">
      <c r="A298" t="s">
        <v>483</v>
      </c>
      <c r="B298" s="4" t="s">
        <v>231</v>
      </c>
      <c r="C298" s="4" t="s">
        <v>272</v>
      </c>
      <c r="D298" s="4" t="s">
        <v>88</v>
      </c>
      <c r="E298" s="5">
        <v>3.645833333333333E-3</v>
      </c>
      <c r="F298" s="5">
        <v>8.8888888888888889E-3</v>
      </c>
      <c r="G298" s="6">
        <v>1.2534722222222223E-2</v>
      </c>
      <c r="H298">
        <v>2021</v>
      </c>
    </row>
    <row r="299" spans="1:8">
      <c r="A299" t="s">
        <v>484</v>
      </c>
      <c r="B299" s="4" t="s">
        <v>358</v>
      </c>
      <c r="C299" s="4" t="s">
        <v>272</v>
      </c>
      <c r="D299" s="4" t="s">
        <v>88</v>
      </c>
      <c r="E299" s="5">
        <v>4.9421296296296288E-3</v>
      </c>
      <c r="F299" s="5">
        <v>9.0856481481481483E-3</v>
      </c>
      <c r="G299" s="6">
        <v>1.4027777777777778E-2</v>
      </c>
      <c r="H299">
        <v>2021</v>
      </c>
    </row>
    <row r="300" spans="1:8">
      <c r="A300" t="s">
        <v>485</v>
      </c>
      <c r="B300" s="4" t="s">
        <v>486</v>
      </c>
      <c r="C300" s="4" t="s">
        <v>256</v>
      </c>
      <c r="D300" s="4" t="s">
        <v>88</v>
      </c>
      <c r="E300" s="5">
        <v>4.8726851851851856E-3</v>
      </c>
      <c r="F300" s="5">
        <v>8.9004629629629625E-3</v>
      </c>
      <c r="G300" s="6">
        <v>1.3773148148148147E-2</v>
      </c>
      <c r="H300">
        <v>2021</v>
      </c>
    </row>
    <row r="301" spans="1:8">
      <c r="A301" t="s">
        <v>487</v>
      </c>
      <c r="B301" s="4" t="s">
        <v>282</v>
      </c>
      <c r="C301" s="4" t="s">
        <v>488</v>
      </c>
      <c r="D301" s="4" t="s">
        <v>88</v>
      </c>
      <c r="E301" s="5">
        <v>3.8078703703703707E-3</v>
      </c>
      <c r="F301" s="5">
        <v>8.9351851851851866E-3</v>
      </c>
      <c r="G301" s="6">
        <v>1.2743055555555556E-2</v>
      </c>
      <c r="H301">
        <v>2021</v>
      </c>
    </row>
    <row r="302" spans="1:8">
      <c r="A302" t="s">
        <v>489</v>
      </c>
      <c r="B302" s="7" t="s">
        <v>434</v>
      </c>
      <c r="C302" s="7" t="s">
        <v>306</v>
      </c>
      <c r="D302" s="7" t="s">
        <v>88</v>
      </c>
      <c r="E302" s="8">
        <v>4.5370370370370373E-3</v>
      </c>
      <c r="F302" s="9">
        <v>8.9467592592592585E-3</v>
      </c>
      <c r="G302" s="10">
        <v>1.34837963E-2</v>
      </c>
      <c r="H302">
        <v>2021</v>
      </c>
    </row>
    <row r="303" spans="1:8">
      <c r="A303" t="s">
        <v>478</v>
      </c>
      <c r="B303" s="4"/>
      <c r="C303" s="4" t="s">
        <v>258</v>
      </c>
      <c r="D303" s="4" t="s">
        <v>88</v>
      </c>
      <c r="E303" s="5">
        <v>5.3125000000000004E-3</v>
      </c>
      <c r="F303" s="5">
        <v>8.9583333333333338E-3</v>
      </c>
      <c r="G303" s="6">
        <v>1.4270833333333335E-2</v>
      </c>
      <c r="H303">
        <v>2021</v>
      </c>
    </row>
    <row r="304" spans="1:8">
      <c r="A304" t="s">
        <v>490</v>
      </c>
      <c r="B304" s="7" t="s">
        <v>251</v>
      </c>
      <c r="C304" s="7" t="s">
        <v>272</v>
      </c>
      <c r="D304" s="7" t="s">
        <v>88</v>
      </c>
      <c r="E304" s="8">
        <v>4.7800925925925927E-3</v>
      </c>
      <c r="F304" s="9">
        <v>9.4212962962962957E-3</v>
      </c>
      <c r="G304" s="10">
        <v>1.420138889E-2</v>
      </c>
      <c r="H304">
        <v>2021</v>
      </c>
    </row>
    <row r="305" spans="1:8">
      <c r="A305" t="s">
        <v>491</v>
      </c>
      <c r="B305" s="4" t="s">
        <v>291</v>
      </c>
      <c r="C305" s="4" t="s">
        <v>488</v>
      </c>
      <c r="D305" s="4" t="s">
        <v>88</v>
      </c>
      <c r="E305" s="5">
        <v>3.8078703703703707E-3</v>
      </c>
      <c r="F305" s="5">
        <v>9.0740740740740729E-3</v>
      </c>
      <c r="G305" s="6">
        <v>1.2881944444444446E-2</v>
      </c>
      <c r="H305">
        <v>2021</v>
      </c>
    </row>
    <row r="306" spans="1:8">
      <c r="A306" t="s">
        <v>490</v>
      </c>
      <c r="B306" s="4" t="s">
        <v>251</v>
      </c>
      <c r="C306" s="4" t="s">
        <v>272</v>
      </c>
      <c r="D306" s="4" t="s">
        <v>88</v>
      </c>
      <c r="E306" s="5">
        <v>4.8726851851851856E-3</v>
      </c>
      <c r="F306" s="5">
        <v>9.4097222222222238E-3</v>
      </c>
      <c r="G306" s="6">
        <v>1.4282407407407409E-2</v>
      </c>
      <c r="H306">
        <v>2021</v>
      </c>
    </row>
    <row r="307" spans="1:8">
      <c r="A307" t="s">
        <v>492</v>
      </c>
      <c r="B307" s="4" t="s">
        <v>255</v>
      </c>
      <c r="C307" s="4" t="s">
        <v>256</v>
      </c>
      <c r="D307" s="4" t="s">
        <v>88</v>
      </c>
      <c r="E307" s="5">
        <v>4.6180555555555558E-3</v>
      </c>
      <c r="F307" s="5">
        <v>9.1087962962962971E-3</v>
      </c>
      <c r="G307" s="6">
        <v>1.3726851851851851E-2</v>
      </c>
      <c r="H307">
        <v>2021</v>
      </c>
    </row>
    <row r="308" spans="1:8">
      <c r="A308" t="s">
        <v>418</v>
      </c>
      <c r="B308" s="4" t="s">
        <v>117</v>
      </c>
      <c r="C308" s="4" t="s">
        <v>258</v>
      </c>
      <c r="D308" s="4" t="s">
        <v>88</v>
      </c>
      <c r="E308" s="5">
        <v>4.5833333333333334E-3</v>
      </c>
      <c r="F308" s="5">
        <v>9.1435185185185178E-3</v>
      </c>
      <c r="G308" s="6">
        <v>1.3726851851851851E-2</v>
      </c>
      <c r="H308">
        <v>2021</v>
      </c>
    </row>
    <row r="309" spans="1:8">
      <c r="A309" t="s">
        <v>487</v>
      </c>
      <c r="B309" s="7" t="s">
        <v>493</v>
      </c>
      <c r="C309" s="7" t="s">
        <v>488</v>
      </c>
      <c r="D309" s="7" t="s">
        <v>88</v>
      </c>
      <c r="E309" s="8">
        <v>3.8657407407407408E-3</v>
      </c>
      <c r="F309" s="9">
        <v>9.1782407407407403E-3</v>
      </c>
      <c r="G309" s="10">
        <v>1.3043981479999999E-2</v>
      </c>
      <c r="H309">
        <v>2021</v>
      </c>
    </row>
    <row r="310" spans="1:8">
      <c r="A310" t="s">
        <v>494</v>
      </c>
      <c r="B310" s="7" t="s">
        <v>23</v>
      </c>
      <c r="C310" s="7" t="s">
        <v>258</v>
      </c>
      <c r="D310" s="7" t="s">
        <v>88</v>
      </c>
      <c r="E310" s="8">
        <v>4.6180555555555558E-3</v>
      </c>
      <c r="F310" s="9">
        <v>9.2476851851851852E-3</v>
      </c>
      <c r="G310" s="10">
        <v>1.386574074E-2</v>
      </c>
      <c r="H310">
        <v>2021</v>
      </c>
    </row>
    <row r="311" spans="1:8">
      <c r="A311" t="s">
        <v>111</v>
      </c>
      <c r="B311" s="4" t="s">
        <v>495</v>
      </c>
      <c r="C311" s="4" t="s">
        <v>306</v>
      </c>
      <c r="D311" s="4" t="s">
        <v>88</v>
      </c>
      <c r="E311" s="5">
        <v>5.9490740740740745E-3</v>
      </c>
      <c r="F311" s="5">
        <v>9.3402777777777772E-3</v>
      </c>
      <c r="G311" s="6">
        <v>1.5289351851851851E-2</v>
      </c>
      <c r="H311">
        <v>2021</v>
      </c>
    </row>
    <row r="312" spans="1:8">
      <c r="A312" t="s">
        <v>496</v>
      </c>
      <c r="B312" s="4" t="s">
        <v>382</v>
      </c>
      <c r="C312" s="4" t="s">
        <v>272</v>
      </c>
      <c r="D312" s="4" t="s">
        <v>88</v>
      </c>
      <c r="E312" s="5">
        <v>4.8726851851851856E-3</v>
      </c>
      <c r="F312" s="5">
        <v>9.4444444444444445E-3</v>
      </c>
      <c r="G312" s="6">
        <v>1.4317129629629631E-2</v>
      </c>
      <c r="H312">
        <v>2021</v>
      </c>
    </row>
    <row r="313" spans="1:8">
      <c r="A313" t="s">
        <v>497</v>
      </c>
      <c r="B313" s="4" t="s">
        <v>291</v>
      </c>
      <c r="C313" s="4" t="s">
        <v>488</v>
      </c>
      <c r="D313" s="4" t="s">
        <v>88</v>
      </c>
      <c r="E313" s="5">
        <v>4.0277777777777777E-3</v>
      </c>
      <c r="F313" s="5">
        <v>1.045138888888889E-2</v>
      </c>
      <c r="G313" s="6">
        <v>1.4479166666666668E-2</v>
      </c>
      <c r="H313">
        <v>2021</v>
      </c>
    </row>
    <row r="314" spans="1:8">
      <c r="A314" t="s">
        <v>498</v>
      </c>
      <c r="B314" s="7" t="s">
        <v>361</v>
      </c>
      <c r="C314" s="7" t="s">
        <v>488</v>
      </c>
      <c r="D314" s="7" t="s">
        <v>88</v>
      </c>
      <c r="E314" s="8">
        <v>4.0162037037037041E-3</v>
      </c>
      <c r="F314" s="9">
        <v>1.0543981481481482E-2</v>
      </c>
      <c r="G314" s="10">
        <v>1.456018519E-2</v>
      </c>
      <c r="H314">
        <v>2021</v>
      </c>
    </row>
    <row r="315" spans="1:8">
      <c r="A315" t="s">
        <v>499</v>
      </c>
      <c r="B315" s="4" t="s">
        <v>500</v>
      </c>
      <c r="C315" s="4" t="s">
        <v>258</v>
      </c>
      <c r="D315" s="4" t="s">
        <v>88</v>
      </c>
      <c r="E315" s="5">
        <v>5.2430555555555555E-3</v>
      </c>
      <c r="F315" s="5">
        <v>9.6527777777777775E-3</v>
      </c>
      <c r="G315" s="6">
        <v>1.4895833333333332E-2</v>
      </c>
      <c r="H315">
        <v>2021</v>
      </c>
    </row>
    <row r="316" spans="1:8">
      <c r="A316" t="s">
        <v>501</v>
      </c>
      <c r="B316" s="7" t="s">
        <v>117</v>
      </c>
      <c r="C316" s="7" t="s">
        <v>306</v>
      </c>
      <c r="D316" s="7" t="s">
        <v>88</v>
      </c>
      <c r="E316" s="8">
        <v>6.1111111111111114E-3</v>
      </c>
      <c r="F316" s="9">
        <v>8.8310185185185193E-3</v>
      </c>
      <c r="G316" s="10">
        <v>1.494212963E-2</v>
      </c>
      <c r="H316">
        <v>2021</v>
      </c>
    </row>
    <row r="317" spans="1:8">
      <c r="A317" t="s">
        <v>502</v>
      </c>
      <c r="B317" s="4" t="s">
        <v>503</v>
      </c>
      <c r="C317" s="4" t="s">
        <v>258</v>
      </c>
      <c r="D317" s="4" t="s">
        <v>88</v>
      </c>
      <c r="E317" s="5">
        <v>6.076388888888889E-3</v>
      </c>
      <c r="F317" s="5">
        <v>9.8611111111111104E-3</v>
      </c>
      <c r="G317" s="6">
        <v>1.59375E-2</v>
      </c>
      <c r="H317">
        <v>2021</v>
      </c>
    </row>
    <row r="318" spans="1:8">
      <c r="A318" t="s">
        <v>504</v>
      </c>
      <c r="B318" s="4" t="s">
        <v>495</v>
      </c>
      <c r="C318" s="4" t="s">
        <v>306</v>
      </c>
      <c r="D318" s="4" t="s">
        <v>88</v>
      </c>
      <c r="E318" s="5">
        <v>8.0671296296296307E-3</v>
      </c>
      <c r="F318" s="5">
        <v>9.9074074074074082E-3</v>
      </c>
      <c r="G318" s="6">
        <v>1.7974537037037035E-2</v>
      </c>
      <c r="H318">
        <v>2021</v>
      </c>
    </row>
    <row r="319" spans="1:8">
      <c r="A319" t="s">
        <v>505</v>
      </c>
      <c r="B319" s="4" t="s">
        <v>506</v>
      </c>
      <c r="C319" s="4" t="s">
        <v>488</v>
      </c>
      <c r="D319" s="4" t="s">
        <v>88</v>
      </c>
      <c r="E319" s="5">
        <v>3.472222222222222E-3</v>
      </c>
      <c r="F319" s="5">
        <v>9.9421296296296289E-3</v>
      </c>
      <c r="G319" s="6">
        <v>1.3414351851851851E-2</v>
      </c>
      <c r="H319">
        <v>2021</v>
      </c>
    </row>
    <row r="320" spans="1:8">
      <c r="A320" t="s">
        <v>507</v>
      </c>
      <c r="B320" s="4" t="s">
        <v>70</v>
      </c>
      <c r="C320" s="4" t="s">
        <v>306</v>
      </c>
      <c r="D320" s="4" t="s">
        <v>88</v>
      </c>
      <c r="E320" s="5">
        <v>4.2361111111111106E-3</v>
      </c>
      <c r="F320" s="5">
        <v>9.9537037037037042E-3</v>
      </c>
      <c r="G320" s="6">
        <v>1.4189814814814815E-2</v>
      </c>
      <c r="H320">
        <v>2021</v>
      </c>
    </row>
    <row r="321" spans="1:8">
      <c r="A321" t="s">
        <v>508</v>
      </c>
      <c r="B321" s="4" t="s">
        <v>503</v>
      </c>
      <c r="C321" s="4" t="s">
        <v>256</v>
      </c>
      <c r="D321" s="4" t="s">
        <v>88</v>
      </c>
      <c r="E321" s="5">
        <v>6.4583333333333333E-3</v>
      </c>
      <c r="F321" s="5">
        <v>9.9537037037037042E-3</v>
      </c>
      <c r="G321" s="6">
        <v>1.6412037037037037E-2</v>
      </c>
      <c r="H321">
        <v>2021</v>
      </c>
    </row>
    <row r="322" spans="1:8">
      <c r="A322" t="s">
        <v>501</v>
      </c>
      <c r="B322" s="4" t="s">
        <v>117</v>
      </c>
      <c r="C322" s="4" t="s">
        <v>306</v>
      </c>
      <c r="D322" s="4" t="s">
        <v>88</v>
      </c>
      <c r="E322" s="5">
        <v>6.1574074074074074E-3</v>
      </c>
      <c r="F322" s="5">
        <v>8.9814814814814809E-3</v>
      </c>
      <c r="G322" s="6">
        <v>1.5138888888888889E-2</v>
      </c>
      <c r="H322">
        <v>2021</v>
      </c>
    </row>
    <row r="323" spans="1:8">
      <c r="A323" t="s">
        <v>509</v>
      </c>
      <c r="B323" s="4" t="s">
        <v>222</v>
      </c>
      <c r="C323" s="4" t="s">
        <v>258</v>
      </c>
      <c r="D323" s="4" t="s">
        <v>88</v>
      </c>
      <c r="E323" s="5">
        <v>6.3425925925925915E-3</v>
      </c>
      <c r="F323" s="5">
        <v>8.8888888888888889E-3</v>
      </c>
      <c r="G323" s="6">
        <v>1.5231481481481483E-2</v>
      </c>
      <c r="H323">
        <v>2021</v>
      </c>
    </row>
    <row r="324" spans="1:8">
      <c r="A324" t="s">
        <v>510</v>
      </c>
      <c r="B324" s="4" t="s">
        <v>358</v>
      </c>
      <c r="C324" s="4" t="s">
        <v>272</v>
      </c>
      <c r="D324" s="4" t="s">
        <v>88</v>
      </c>
      <c r="E324" s="5">
        <v>5.8333333333333336E-3</v>
      </c>
      <c r="F324" s="5">
        <v>1.0092592592592592E-2</v>
      </c>
      <c r="G324" s="6">
        <v>1.5925925925925927E-2</v>
      </c>
      <c r="H324">
        <v>2021</v>
      </c>
    </row>
    <row r="325" spans="1:8">
      <c r="A325" t="s">
        <v>498</v>
      </c>
      <c r="B325" s="4" t="s">
        <v>319</v>
      </c>
      <c r="C325" s="4" t="s">
        <v>488</v>
      </c>
      <c r="D325" s="4" t="s">
        <v>88</v>
      </c>
      <c r="E325" s="5">
        <v>4.1203703703703706E-3</v>
      </c>
      <c r="F325" s="5">
        <v>1.1608796296296296E-2</v>
      </c>
      <c r="G325" s="6">
        <v>1.5729166666666666E-2</v>
      </c>
      <c r="H325">
        <v>2021</v>
      </c>
    </row>
    <row r="326" spans="1:8">
      <c r="A326" t="s">
        <v>505</v>
      </c>
      <c r="B326" s="7" t="s">
        <v>506</v>
      </c>
      <c r="C326" s="7" t="s">
        <v>488</v>
      </c>
      <c r="D326" s="7" t="s">
        <v>88</v>
      </c>
      <c r="E326" s="8">
        <v>3.6111111111111109E-3</v>
      </c>
      <c r="F326" s="9">
        <v>1.0138888888888888E-2</v>
      </c>
      <c r="G326" s="10">
        <v>1.375E-2</v>
      </c>
      <c r="H326">
        <v>2021</v>
      </c>
    </row>
    <row r="327" spans="1:8">
      <c r="A327" t="s">
        <v>511</v>
      </c>
      <c r="B327" s="4" t="s">
        <v>512</v>
      </c>
      <c r="C327" s="4" t="s">
        <v>373</v>
      </c>
      <c r="D327" s="4" t="s">
        <v>88</v>
      </c>
      <c r="E327" s="5">
        <v>4.8842592592592592E-3</v>
      </c>
      <c r="F327" s="5">
        <v>1.0150462962962964E-2</v>
      </c>
      <c r="G327" s="6">
        <v>1.503472222222222E-2</v>
      </c>
      <c r="H327">
        <v>2021</v>
      </c>
    </row>
    <row r="328" spans="1:8">
      <c r="A328" t="s">
        <v>513</v>
      </c>
      <c r="B328" s="7"/>
      <c r="C328" s="7" t="s">
        <v>258</v>
      </c>
      <c r="D328" s="7" t="s">
        <v>88</v>
      </c>
      <c r="E328" s="8">
        <v>4.9189814814814816E-3</v>
      </c>
      <c r="F328" s="9">
        <v>1.0162037037037037E-2</v>
      </c>
      <c r="G328" s="10">
        <v>1.508101852E-2</v>
      </c>
      <c r="H328">
        <v>2021</v>
      </c>
    </row>
    <row r="329" spans="1:8">
      <c r="A329" t="s">
        <v>514</v>
      </c>
      <c r="B329" s="4"/>
      <c r="C329" s="4" t="s">
        <v>373</v>
      </c>
      <c r="D329" s="4" t="s">
        <v>88</v>
      </c>
      <c r="E329" s="5">
        <v>5.9490740740740745E-3</v>
      </c>
      <c r="F329" s="5">
        <v>1.0219907407407408E-2</v>
      </c>
      <c r="G329" s="6">
        <v>1.6168981481481482E-2</v>
      </c>
      <c r="H329">
        <v>2021</v>
      </c>
    </row>
    <row r="330" spans="1:8">
      <c r="A330" t="s">
        <v>515</v>
      </c>
      <c r="B330" s="4"/>
      <c r="C330" s="4" t="s">
        <v>256</v>
      </c>
      <c r="D330" s="4" t="s">
        <v>88</v>
      </c>
      <c r="E330" s="5">
        <v>4.2824074074074075E-3</v>
      </c>
      <c r="F330" s="5">
        <v>1.0347222222222223E-2</v>
      </c>
      <c r="G330" s="6">
        <v>1.462962962962963E-2</v>
      </c>
      <c r="H330">
        <v>2021</v>
      </c>
    </row>
    <row r="331" spans="1:8">
      <c r="A331" t="s">
        <v>516</v>
      </c>
      <c r="B331" s="7" t="s">
        <v>234</v>
      </c>
      <c r="C331" s="7" t="s">
        <v>488</v>
      </c>
      <c r="D331" s="7" t="s">
        <v>88</v>
      </c>
      <c r="E331" s="8">
        <v>3.449074074074074E-3</v>
      </c>
      <c r="F331" s="9">
        <v>1.0358796296296297E-2</v>
      </c>
      <c r="G331" s="10">
        <v>1.3807870369999999E-2</v>
      </c>
      <c r="H331">
        <v>2021</v>
      </c>
    </row>
    <row r="332" spans="1:8">
      <c r="A332" t="s">
        <v>517</v>
      </c>
      <c r="B332" s="4" t="s">
        <v>70</v>
      </c>
      <c r="C332" s="4" t="s">
        <v>306</v>
      </c>
      <c r="D332" s="4" t="s">
        <v>88</v>
      </c>
      <c r="E332" s="5">
        <v>5.9027777777777776E-3</v>
      </c>
      <c r="F332" s="5">
        <v>1.0115740740740741E-2</v>
      </c>
      <c r="G332" s="6">
        <v>1.6018518518518519E-2</v>
      </c>
      <c r="H332">
        <v>2021</v>
      </c>
    </row>
    <row r="333" spans="1:8">
      <c r="A333" t="s">
        <v>518</v>
      </c>
      <c r="B333" s="7" t="s">
        <v>23</v>
      </c>
      <c r="C333" s="7" t="s">
        <v>306</v>
      </c>
      <c r="D333" s="7" t="s">
        <v>88</v>
      </c>
      <c r="E333" s="8">
        <v>6.5972222222222222E-3</v>
      </c>
      <c r="F333" s="9">
        <v>1.0462962962962962E-2</v>
      </c>
      <c r="G333" s="10">
        <v>1.706018519E-2</v>
      </c>
      <c r="H333">
        <v>2021</v>
      </c>
    </row>
    <row r="334" spans="1:8">
      <c r="A334" t="s">
        <v>519</v>
      </c>
      <c r="B334" s="4" t="s">
        <v>512</v>
      </c>
      <c r="C334" s="4" t="s">
        <v>306</v>
      </c>
      <c r="D334" s="4" t="s">
        <v>88</v>
      </c>
      <c r="E334" s="5">
        <v>6.0185185185185177E-3</v>
      </c>
      <c r="F334" s="5">
        <v>1.0462962962962964E-2</v>
      </c>
      <c r="G334" s="6">
        <v>1.6481481481481482E-2</v>
      </c>
      <c r="H334">
        <v>2021</v>
      </c>
    </row>
    <row r="335" spans="1:8">
      <c r="A335" t="s">
        <v>520</v>
      </c>
      <c r="B335" s="4" t="s">
        <v>521</v>
      </c>
      <c r="C335" s="4" t="s">
        <v>258</v>
      </c>
      <c r="D335" s="4" t="s">
        <v>88</v>
      </c>
      <c r="E335" s="5">
        <v>6.3425925925925915E-3</v>
      </c>
      <c r="F335" s="5">
        <v>1.0011574074074074E-2</v>
      </c>
      <c r="G335" s="6">
        <v>1.6354166666666666E-2</v>
      </c>
      <c r="H335">
        <v>2021</v>
      </c>
    </row>
    <row r="336" spans="1:8">
      <c r="A336" t="s">
        <v>522</v>
      </c>
      <c r="B336" s="4" t="s">
        <v>512</v>
      </c>
      <c r="C336" s="4" t="s">
        <v>373</v>
      </c>
      <c r="D336" s="4" t="s">
        <v>88</v>
      </c>
      <c r="E336" s="5">
        <v>5.9259259259259256E-3</v>
      </c>
      <c r="F336" s="5">
        <v>1.0729166666666666E-2</v>
      </c>
      <c r="G336" s="6">
        <v>1.6655092592592593E-2</v>
      </c>
      <c r="H336">
        <v>2021</v>
      </c>
    </row>
    <row r="337" spans="1:8">
      <c r="A337" t="s">
        <v>523</v>
      </c>
      <c r="B337" s="7" t="s">
        <v>234</v>
      </c>
      <c r="C337" s="7" t="s">
        <v>488</v>
      </c>
      <c r="D337" s="7" t="s">
        <v>88</v>
      </c>
      <c r="E337" s="8">
        <v>3.5300925925925925E-3</v>
      </c>
      <c r="F337" s="9">
        <v>1.0972222222222222E-2</v>
      </c>
      <c r="G337" s="10">
        <v>1.450231481E-2</v>
      </c>
      <c r="H337">
        <v>2021</v>
      </c>
    </row>
    <row r="338" spans="1:8">
      <c r="A338" t="s">
        <v>518</v>
      </c>
      <c r="B338" s="4" t="s">
        <v>23</v>
      </c>
      <c r="C338" s="4" t="s">
        <v>306</v>
      </c>
      <c r="D338" s="4" t="s">
        <v>88</v>
      </c>
      <c r="E338" s="5">
        <v>6.4120370370370364E-3</v>
      </c>
      <c r="F338" s="5">
        <v>1.1111111111111112E-2</v>
      </c>
      <c r="G338" s="6">
        <v>1.7523148148148149E-2</v>
      </c>
      <c r="H338">
        <v>2021</v>
      </c>
    </row>
    <row r="339" spans="1:8">
      <c r="A339" t="s">
        <v>524</v>
      </c>
      <c r="B339" s="4" t="s">
        <v>231</v>
      </c>
      <c r="C339" s="4" t="s">
        <v>272</v>
      </c>
      <c r="D339" s="4" t="s">
        <v>88</v>
      </c>
      <c r="E339" s="5">
        <v>3.6689814814814814E-3</v>
      </c>
      <c r="F339" s="5">
        <v>1.113425925925926E-2</v>
      </c>
      <c r="G339" s="6">
        <v>1.480324074074074E-2</v>
      </c>
      <c r="H339">
        <v>2021</v>
      </c>
    </row>
    <row r="340" spans="1:8">
      <c r="A340" t="s">
        <v>525</v>
      </c>
      <c r="B340" s="7" t="s">
        <v>234</v>
      </c>
      <c r="C340" s="7" t="s">
        <v>385</v>
      </c>
      <c r="D340" s="7" t="s">
        <v>88</v>
      </c>
      <c r="E340" s="8">
        <v>3.6805555555555554E-3</v>
      </c>
      <c r="F340" s="9">
        <v>1.1458333333333333E-2</v>
      </c>
      <c r="G340" s="10">
        <v>1.513888889E-2</v>
      </c>
      <c r="H340">
        <v>2021</v>
      </c>
    </row>
    <row r="341" spans="1:8">
      <c r="A341" t="s">
        <v>526</v>
      </c>
      <c r="B341" s="4" t="s">
        <v>214</v>
      </c>
      <c r="C341" s="4" t="s">
        <v>373</v>
      </c>
      <c r="D341" s="4" t="s">
        <v>88</v>
      </c>
      <c r="E341" s="5">
        <v>6.3773148148148148E-3</v>
      </c>
      <c r="F341" s="5">
        <v>1.0069444444444445E-2</v>
      </c>
      <c r="G341" s="6">
        <v>1.6446759259259262E-2</v>
      </c>
      <c r="H341">
        <v>2021</v>
      </c>
    </row>
    <row r="342" spans="1:8">
      <c r="A342" t="s">
        <v>527</v>
      </c>
      <c r="B342" s="4" t="s">
        <v>54</v>
      </c>
      <c r="C342" s="4" t="s">
        <v>373</v>
      </c>
      <c r="D342" s="4" t="s">
        <v>88</v>
      </c>
      <c r="E342" s="5">
        <v>6.0185185185185177E-3</v>
      </c>
      <c r="F342" s="5">
        <v>1.2141203703703704E-2</v>
      </c>
      <c r="G342" s="6">
        <v>1.8159722222222219E-2</v>
      </c>
      <c r="H342">
        <v>2021</v>
      </c>
    </row>
    <row r="343" spans="1:8">
      <c r="A343" t="s">
        <v>528</v>
      </c>
      <c r="B343" s="4" t="s">
        <v>231</v>
      </c>
      <c r="C343" s="4" t="s">
        <v>256</v>
      </c>
      <c r="D343" s="4" t="s">
        <v>88</v>
      </c>
      <c r="E343" s="5">
        <v>9.1087962962962971E-3</v>
      </c>
      <c r="F343" s="5">
        <v>1.3969907407407408E-2</v>
      </c>
      <c r="G343" s="6">
        <v>2.3078703703703702E-2</v>
      </c>
      <c r="H343">
        <v>2021</v>
      </c>
    </row>
    <row r="344" spans="1:8">
      <c r="A344" t="s">
        <v>529</v>
      </c>
      <c r="B344" s="7" t="s">
        <v>530</v>
      </c>
      <c r="C344" s="7" t="s">
        <v>253</v>
      </c>
      <c r="D344" s="7" t="s">
        <v>88</v>
      </c>
      <c r="E344" s="8">
        <v>3.460648148148148E-3</v>
      </c>
      <c r="F344" s="7" t="s">
        <v>85</v>
      </c>
      <c r="G344" s="14" t="s">
        <v>320</v>
      </c>
      <c r="H344">
        <v>2021</v>
      </c>
    </row>
    <row r="345" spans="1:8">
      <c r="A345" t="s">
        <v>531</v>
      </c>
      <c r="B345" s="7" t="s">
        <v>23</v>
      </c>
      <c r="C345" s="7" t="s">
        <v>258</v>
      </c>
      <c r="D345" s="7" t="s">
        <v>88</v>
      </c>
      <c r="E345" s="8">
        <v>3.8078703703703703E-3</v>
      </c>
      <c r="F345" s="12" t="s">
        <v>85</v>
      </c>
      <c r="G345" s="13" t="s">
        <v>320</v>
      </c>
      <c r="H345">
        <v>2021</v>
      </c>
    </row>
    <row r="346" spans="1:8">
      <c r="A346" t="s">
        <v>532</v>
      </c>
      <c r="B346" s="7" t="s">
        <v>225</v>
      </c>
      <c r="C346" s="7" t="s">
        <v>272</v>
      </c>
      <c r="D346" s="7" t="s">
        <v>88</v>
      </c>
      <c r="E346" s="8">
        <v>3.2291666666666666E-3</v>
      </c>
      <c r="F346" s="12" t="s">
        <v>153</v>
      </c>
      <c r="G346" s="13" t="s">
        <v>320</v>
      </c>
      <c r="H346">
        <v>2021</v>
      </c>
    </row>
    <row r="347" spans="1:8">
      <c r="A347" t="s">
        <v>48</v>
      </c>
      <c r="B347" s="7" t="s">
        <v>204</v>
      </c>
      <c r="C347" s="7" t="s">
        <v>533</v>
      </c>
      <c r="D347" s="7" t="s">
        <v>88</v>
      </c>
      <c r="E347" s="8">
        <v>4.363425925925926E-3</v>
      </c>
      <c r="F347" s="7" t="s">
        <v>153</v>
      </c>
      <c r="G347" s="14" t="s">
        <v>320</v>
      </c>
      <c r="H347">
        <v>2021</v>
      </c>
    </row>
    <row r="348" spans="1:8">
      <c r="A348" t="s">
        <v>48</v>
      </c>
      <c r="B348" s="15" t="s">
        <v>204</v>
      </c>
      <c r="C348" s="15"/>
      <c r="D348" s="15" t="s">
        <v>88</v>
      </c>
      <c r="E348" s="16">
        <v>3.9930555555555561E-3</v>
      </c>
      <c r="F348" s="15"/>
      <c r="G348" s="17"/>
      <c r="H348">
        <v>2021</v>
      </c>
    </row>
    <row r="349" spans="1:8">
      <c r="A349" t="s">
        <v>29</v>
      </c>
      <c r="B349" s="7"/>
      <c r="C349" s="7"/>
      <c r="D349" s="7"/>
      <c r="E349" s="8"/>
    </row>
    <row r="350" spans="1:8">
      <c r="A350" t="s">
        <v>18</v>
      </c>
      <c r="B350" s="7"/>
      <c r="C350" s="7"/>
      <c r="D350" s="7"/>
      <c r="E350" s="8"/>
    </row>
    <row r="351" spans="1:8">
      <c r="A351" t="s">
        <v>32</v>
      </c>
      <c r="B351" s="7"/>
      <c r="C351" s="7"/>
      <c r="D351" s="7"/>
      <c r="E351" s="8"/>
    </row>
    <row r="352" spans="1:8">
      <c r="A352" t="s">
        <v>39</v>
      </c>
      <c r="B352" s="7"/>
      <c r="C352" s="7"/>
      <c r="D352" s="7"/>
      <c r="E352" s="8"/>
    </row>
    <row r="353" spans="1:5">
      <c r="A353" t="s">
        <v>35</v>
      </c>
      <c r="B353" s="7"/>
      <c r="C353" s="7"/>
      <c r="D353" s="7"/>
      <c r="E353" s="8"/>
    </row>
    <row r="354" spans="1:5">
      <c r="A354" t="s">
        <v>24</v>
      </c>
      <c r="B354" s="7"/>
      <c r="C354" s="7"/>
      <c r="D354" s="7"/>
      <c r="E354" s="8"/>
    </row>
    <row r="355" spans="1:5">
      <c r="A355" t="s">
        <v>26</v>
      </c>
      <c r="B355" s="7"/>
      <c r="C355" s="7"/>
      <c r="D355" s="7"/>
      <c r="E355" s="8"/>
    </row>
    <row r="356" spans="1:5">
      <c r="A356" t="s">
        <v>28</v>
      </c>
      <c r="B356" s="7"/>
      <c r="C356" s="7"/>
      <c r="D356" s="7"/>
      <c r="E356" s="8"/>
    </row>
    <row r="357" spans="1:5">
      <c r="A357" s="23" t="s">
        <v>33</v>
      </c>
      <c r="B357" s="7"/>
      <c r="C357" s="7"/>
      <c r="D357" s="7"/>
      <c r="E357" s="8"/>
    </row>
    <row r="358" spans="1:5">
      <c r="A358" t="s">
        <v>41</v>
      </c>
      <c r="B358" s="7"/>
      <c r="C358" s="7"/>
      <c r="D358" s="7"/>
      <c r="E358" s="8"/>
    </row>
    <row r="359" spans="1:5">
      <c r="A359" t="s">
        <v>38</v>
      </c>
      <c r="B359" s="30"/>
      <c r="C359" s="30"/>
      <c r="D359" s="30"/>
      <c r="E359" s="31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F16B-C54E-4863-873B-B33F5B4D40E4}">
  <dimension ref="A1:D19"/>
  <sheetViews>
    <sheetView workbookViewId="0">
      <selection activeCell="D1" sqref="D1:D1048576"/>
    </sheetView>
  </sheetViews>
  <sheetFormatPr defaultRowHeight="15"/>
  <cols>
    <col min="1" max="1" width="42.85546875" bestFit="1" customWidth="1"/>
    <col min="2" max="2" width="21.5703125" style="63" customWidth="1"/>
    <col min="3" max="3" width="21.5703125" style="50" customWidth="1"/>
    <col min="4" max="4" width="22.5703125" style="50" hidden="1" customWidth="1"/>
  </cols>
  <sheetData>
    <row r="1" spans="1:4">
      <c r="A1" t="s">
        <v>154</v>
      </c>
      <c r="B1" s="63" t="s">
        <v>155</v>
      </c>
      <c r="C1" s="50" t="s">
        <v>156</v>
      </c>
      <c r="D1" s="50" t="s">
        <v>534</v>
      </c>
    </row>
    <row r="2" spans="1:4">
      <c r="A2" s="59" t="s">
        <v>134</v>
      </c>
      <c r="B2" s="64">
        <v>1</v>
      </c>
      <c r="C2" s="60">
        <f>Lentelė911[[#This Row],[Iš 3 Distancijos taškai]]</f>
        <v>19</v>
      </c>
      <c r="D2" s="60">
        <f>SUMIF('3 Distance'!$J$2:$J$41,Lentelė911[[#This Row],[Klubas]],'3 Distance'!$P$2:$P$41)</f>
        <v>19</v>
      </c>
    </row>
    <row r="3" spans="1:4">
      <c r="A3" s="59" t="s">
        <v>23</v>
      </c>
      <c r="B3" s="64">
        <v>2</v>
      </c>
      <c r="C3" s="60">
        <f>Lentelė911[[#This Row],[Iš 3 Distancijos taškai]]</f>
        <v>9</v>
      </c>
      <c r="D3" s="60">
        <f>SUMIF('3 Distance'!$J$2:$J$41,Lentelė911[[#This Row],[Klubas]],'3 Distance'!$P$2:$P$41)</f>
        <v>9</v>
      </c>
    </row>
    <row r="4" spans="1:4">
      <c r="A4" s="59" t="s">
        <v>149</v>
      </c>
      <c r="B4" s="64">
        <v>3</v>
      </c>
      <c r="C4" s="60">
        <f>Lentelė911[[#This Row],[Iš 3 Distancijos taškai]]</f>
        <v>2</v>
      </c>
      <c r="D4" s="60">
        <f>SUMIF('3 Distance'!$J$2:$J$41,Lentelė911[[#This Row],[Klubas]],'3 Distance'!$P$2:$P$41)</f>
        <v>2</v>
      </c>
    </row>
    <row r="5" spans="1:4">
      <c r="A5" s="61" t="s">
        <v>117</v>
      </c>
      <c r="B5" s="65"/>
      <c r="C5" s="62">
        <f>Lentelė911[[#This Row],[Iš 3 Distancijos taškai]]</f>
        <v>0</v>
      </c>
      <c r="D5" s="62">
        <f>SUMIF('3 Distance'!$J$2:$J$41,Lentelė911[[#This Row],[Klubas]],'3 Distance'!$P$2:$P$41)</f>
        <v>0</v>
      </c>
    </row>
    <row r="6" spans="1:4">
      <c r="A6" s="61" t="s">
        <v>70</v>
      </c>
      <c r="B6" s="65"/>
      <c r="C6" s="62">
        <f>Lentelė911[[#This Row],[Iš 3 Distancijos taškai]]</f>
        <v>0</v>
      </c>
      <c r="D6" s="62">
        <f>SUMIF('3 Distance'!$J$2:$J$41,Lentelė911[[#This Row],[Klubas]],'3 Distance'!$P$2:$P$41)</f>
        <v>0</v>
      </c>
    </row>
    <row r="7" spans="1:4">
      <c r="A7" s="61" t="s">
        <v>63</v>
      </c>
      <c r="B7" s="65"/>
      <c r="C7" s="62">
        <f>Lentelė911[[#This Row],[Iš 3 Distancijos taškai]]</f>
        <v>0</v>
      </c>
      <c r="D7" s="62">
        <f>SUMIF('3 Distance'!$J$2:$J$41,Lentelė911[[#This Row],[Klubas]],'3 Distance'!$P$2:$P$41)</f>
        <v>0</v>
      </c>
    </row>
    <row r="8" spans="1:4">
      <c r="A8" s="61" t="s">
        <v>47</v>
      </c>
      <c r="B8" s="65"/>
      <c r="C8" s="62">
        <f>Lentelė911[[#This Row],[Iš 3 Distancijos taškai]]</f>
        <v>0</v>
      </c>
      <c r="D8" s="62">
        <f>SUMIF('3 Distance'!$J$2:$J$41,Lentelė911[[#This Row],[Klubas]],'3 Distance'!$P$2:$P$41)</f>
        <v>0</v>
      </c>
    </row>
    <row r="9" spans="1:4">
      <c r="A9" s="61" t="s">
        <v>27</v>
      </c>
      <c r="B9" s="65"/>
      <c r="C9" s="62">
        <f>Lentelė911[[#This Row],[Iš 3 Distancijos taškai]]</f>
        <v>0</v>
      </c>
      <c r="D9" s="62">
        <f>SUMIF('3 Distance'!$J$2:$J$41,Lentelė911[[#This Row],[Klubas]],'3 Distance'!$P$2:$P$41)</f>
        <v>0</v>
      </c>
    </row>
    <row r="10" spans="1:4">
      <c r="A10" s="61" t="s">
        <v>130</v>
      </c>
      <c r="B10" s="65"/>
      <c r="C10" s="62">
        <f>Lentelė911[[#This Row],[Iš 3 Distancijos taškai]]</f>
        <v>0</v>
      </c>
      <c r="D10" s="62">
        <f>SUMIF('3 Distance'!$J$2:$J$41,Lentelė911[[#This Row],[Klubas]],'3 Distance'!$P$2:$P$41)</f>
        <v>0</v>
      </c>
    </row>
    <row r="11" spans="1:4">
      <c r="A11" s="61" t="s">
        <v>115</v>
      </c>
      <c r="B11" s="65"/>
      <c r="C11" s="62">
        <f>Lentelė911[[#This Row],[Iš 3 Distancijos taškai]]</f>
        <v>0</v>
      </c>
      <c r="D11" s="62">
        <f>SUMIF('3 Distance'!$J$2:$J$41,Lentelė911[[#This Row],[Klubas]],'3 Distance'!$P$2:$P$41)</f>
        <v>0</v>
      </c>
    </row>
    <row r="12" spans="1:4">
      <c r="A12" s="61" t="s">
        <v>112</v>
      </c>
      <c r="B12" s="65"/>
      <c r="C12" s="62">
        <f>Lentelė911[[#This Row],[Iš 3 Distancijos taškai]]</f>
        <v>0</v>
      </c>
      <c r="D12" s="62">
        <f>SUMIF('3 Distance'!$J$2:$J$41,Lentelė911[[#This Row],[Klubas]],'3 Distance'!$P$2:$P$41)</f>
        <v>0</v>
      </c>
    </row>
    <row r="13" spans="1:4">
      <c r="A13" s="61" t="s">
        <v>121</v>
      </c>
      <c r="B13" s="65"/>
      <c r="C13" s="62">
        <f>Lentelė911[[#This Row],[Iš 3 Distancijos taškai]]</f>
        <v>0</v>
      </c>
      <c r="D13" s="62">
        <f>SUMIF('3 Distance'!$J$2:$J$41,Lentelė911[[#This Row],[Klubas]],'3 Distance'!$P$2:$P$41)</f>
        <v>0</v>
      </c>
    </row>
    <row r="14" spans="1:4">
      <c r="A14" s="61" t="s">
        <v>49</v>
      </c>
      <c r="B14" s="65"/>
      <c r="C14" s="62">
        <f>Lentelė911[[#This Row],[Iš 3 Distancijos taškai]]</f>
        <v>0</v>
      </c>
      <c r="D14" s="62">
        <f>SUMIF('3 Distance'!$J$2:$J$41,Lentelė911[[#This Row],[Klubas]],'3 Distance'!$P$2:$P$41)</f>
        <v>0</v>
      </c>
    </row>
    <row r="15" spans="1:4">
      <c r="A15" s="61" t="s">
        <v>25</v>
      </c>
      <c r="B15" s="65"/>
      <c r="C15" s="62">
        <f>Lentelė911[[#This Row],[Iš 3 Distancijos taškai]]</f>
        <v>0</v>
      </c>
      <c r="D15" s="62">
        <f>SUMIF('3 Distance'!$J$2:$J$41,Lentelė911[[#This Row],[Klubas]],'3 Distance'!$P$2:$P$41)</f>
        <v>0</v>
      </c>
    </row>
    <row r="16" spans="1:4">
      <c r="A16" s="61" t="s">
        <v>54</v>
      </c>
      <c r="B16" s="65"/>
      <c r="C16" s="62">
        <f>Lentelė911[[#This Row],[Iš 3 Distancijos taškai]]</f>
        <v>0</v>
      </c>
      <c r="D16" s="62">
        <f>SUMIF('3 Distance'!$J$2:$J$41,Lentelė911[[#This Row],[Klubas]],'3 Distance'!$P$2:$P$41)</f>
        <v>0</v>
      </c>
    </row>
    <row r="17" spans="1:4">
      <c r="A17" s="61" t="s">
        <v>103</v>
      </c>
      <c r="B17" s="65"/>
      <c r="C17" s="62">
        <f>Lentelė911[[#This Row],[Iš 3 Distancijos taškai]]</f>
        <v>0</v>
      </c>
      <c r="D17" s="62">
        <f>SUMIF('3 Distance'!$J$2:$J$41,Lentelė911[[#This Row],[Klubas]],'3 Distance'!$P$2:$P$41)</f>
        <v>0</v>
      </c>
    </row>
    <row r="18" spans="1:4">
      <c r="A18" s="61" t="s">
        <v>106</v>
      </c>
      <c r="B18" s="65"/>
      <c r="C18" s="62">
        <f>Lentelė911[[#This Row],[Iš 3 Distancijos taškai]]</f>
        <v>0</v>
      </c>
      <c r="D18" s="62">
        <f>SUMIF('3 Distance'!$J$2:$J$41,Lentelė911[[#This Row],[Klubas]],'3 Distance'!$P$2:$P$41)</f>
        <v>0</v>
      </c>
    </row>
    <row r="19" spans="1:4">
      <c r="A19" s="61" t="s">
        <v>139</v>
      </c>
      <c r="B19" s="65"/>
      <c r="C19" s="62">
        <f>Lentelė911[[#This Row],[Iš 3 Distancijos taškai]]</f>
        <v>0</v>
      </c>
      <c r="D19" s="62">
        <f>SUMIF('3 Distance'!$J$2:$J$41,Lentelė911[[#This Row],[Klubas]],'3 Distance'!$P$2:$P$41)</f>
        <v>0</v>
      </c>
    </row>
  </sheetData>
  <conditionalFormatting sqref="B2:B4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2e_kelta xmlns="ced3380e-53b7-4ce1-a3ad-ff458f06ef21">2022-12-09T22:19:00+00:00</_x012e_kelta>
    <lcf76f155ced4ddcb4097134ff3c332f xmlns="ced3380e-53b7-4ce1-a3ad-ff458f06ef21">
      <Terms xmlns="http://schemas.microsoft.com/office/infopath/2007/PartnerControls"/>
    </lcf76f155ced4ddcb4097134ff3c332f>
    <Komentaras xmlns="ced3380e-53b7-4ce1-a3ad-ff458f06ef21" xsi:nil="true"/>
    <TaxCatchAll xmlns="b927aaa6-150f-4afa-a5a6-f4a4a1411f97" xsi:nil="true"/>
    <Updated xmlns="ced3380e-53b7-4ce1-a3ad-ff458f06ef21" xsi:nil="true"/>
    <Nuoroda xmlns="ced3380e-53b7-4ce1-a3ad-ff458f06ef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B05CB11E8AAD43A95BAD617500DBB5" ma:contentTypeVersion="28" ma:contentTypeDescription="Create a new document." ma:contentTypeScope="" ma:versionID="995ed532ce29cbab44f59c588169469a">
  <xsd:schema xmlns:xsd="http://www.w3.org/2001/XMLSchema" xmlns:xs="http://www.w3.org/2001/XMLSchema" xmlns:p="http://schemas.microsoft.com/office/2006/metadata/properties" xmlns:ns2="ced3380e-53b7-4ce1-a3ad-ff458f06ef21" xmlns:ns3="b927aaa6-150f-4afa-a5a6-f4a4a1411f97" targetNamespace="http://schemas.microsoft.com/office/2006/metadata/properties" ma:root="true" ma:fieldsID="e91b66b1e157b04c2074a1c6bb6eec26" ns2:_="" ns3:_="">
    <xsd:import namespace="ced3380e-53b7-4ce1-a3ad-ff458f06ef21"/>
    <xsd:import namespace="b927aaa6-150f-4afa-a5a6-f4a4a1411f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Nuoroda" minOccurs="0"/>
                <xsd:element ref="ns2:Komentaras" minOccurs="0"/>
                <xsd:element ref="ns2:_x012e_kelta" minOccurs="0"/>
                <xsd:element ref="ns3:TaxCatchAll" minOccurs="0"/>
                <xsd:element ref="ns2:lcf76f155ced4ddcb4097134ff3c332f" minOccurs="0"/>
                <xsd:element ref="ns2: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3380e-53b7-4ce1-a3ad-ff458f06e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Nuoroda" ma:index="21" nillable="true" ma:displayName="Nuoroda" ma:format="Dropdown" ma:internalName="Nuoroda">
      <xsd:simpleType>
        <xsd:restriction base="dms:Text">
          <xsd:maxLength value="255"/>
        </xsd:restriction>
      </xsd:simpleType>
    </xsd:element>
    <xsd:element name="Komentaras" ma:index="22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12e_kelta" ma:index="23" nillable="true" ma:displayName="Įkelta" ma:default="[today]" ma:format="DateOnly" ma:internalName="_x012e_kelta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63c60ab-b568-483c-9138-10cbfde933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7" nillable="true" ma:displayName="Updated" ma:format="DateOnly" ma:internalName="Upd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7aaa6-150f-4afa-a5a6-f4a4a1411f9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deca4b2-0183-4430-8c3b-1387afb03943}" ma:internalName="TaxCatchAll" ma:showField="CatchAllData" ma:web="b927aaa6-150f-4afa-a5a6-f4a4a1411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1F6CA-2E37-4003-B822-517F07E4C70C}"/>
</file>

<file path=customXml/itemProps2.xml><?xml version="1.0" encoding="utf-8"?>
<ds:datastoreItem xmlns:ds="http://schemas.openxmlformats.org/officeDocument/2006/customXml" ds:itemID="{CF9EF2CC-5EE1-4AD0-9C76-9F7D84AF33F3}"/>
</file>

<file path=customXml/itemProps3.xml><?xml version="1.0" encoding="utf-8"?>
<ds:datastoreItem xmlns:ds="http://schemas.openxmlformats.org/officeDocument/2006/customXml" ds:itemID="{3E4AD8DE-912D-4F37-9C45-EAA244D92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Dainius Šimkaitis</cp:lastModifiedBy>
  <cp:revision/>
  <dcterms:created xsi:type="dcterms:W3CDTF">2006-09-16T00:00:00Z</dcterms:created>
  <dcterms:modified xsi:type="dcterms:W3CDTF">2023-02-18T21:57:38Z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0x0101009FB05CB11E8AAD43A95BAD617500DBB5</vt:lpwstr>
  </property>
  <property fmtid="{D5CDD505-2E9C-101B-9397-08002B2CF9AE}" pid="3" name="MediaServiceImageTags">
    <vt:lpwstr/>
  </property>
</Properties>
</file>