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6690" tabRatio="946" firstSheet="2" activeTab="2"/>
  </bookViews>
  <sheets>
    <sheet name="0000" sheetId="1" state="veryHidden" r:id="rId1"/>
    <sheet name="1000" sheetId="2" state="veryHidden" r:id="rId2"/>
    <sheet name="Desmitcīņa U-18 jaunieši" sheetId="3" r:id="rId3"/>
  </sheets>
  <definedNames>
    <definedName name="_xlnm.Print_Titles" localSheetId="2">'Desmitcīņa U-18 jaunieši'!$1:$1</definedName>
  </definedNames>
  <calcPr fullCalcOnLoad="1"/>
</workbook>
</file>

<file path=xl/sharedStrings.xml><?xml version="1.0" encoding="utf-8"?>
<sst xmlns="http://schemas.openxmlformats.org/spreadsheetml/2006/main" count="30" uniqueCount="24">
  <si>
    <t>100m</t>
  </si>
  <si>
    <t>400m</t>
  </si>
  <si>
    <t>1500m</t>
  </si>
  <si>
    <t>Lode</t>
  </si>
  <si>
    <t>Augstl.</t>
  </si>
  <si>
    <t>Tāllek.</t>
  </si>
  <si>
    <t>110 m.b</t>
  </si>
  <si>
    <t>Disks</t>
  </si>
  <si>
    <t>Kārts</t>
  </si>
  <si>
    <t>Šķēps</t>
  </si>
  <si>
    <t>Summa</t>
  </si>
  <si>
    <t xml:space="preserve">Juška Rihards </t>
  </si>
  <si>
    <t>MSĢ/ Madonas BJSS</t>
  </si>
  <si>
    <t>Koik Kevin</t>
  </si>
  <si>
    <t>Maret-sport</t>
  </si>
  <si>
    <t xml:space="preserve">Brālēns Ričards </t>
  </si>
  <si>
    <t>Valmieras BSS</t>
  </si>
  <si>
    <t>Samauskis Niks</t>
  </si>
  <si>
    <t>MSĢ</t>
  </si>
  <si>
    <t>Paipals Niklāvs</t>
  </si>
  <si>
    <t>diskv.</t>
  </si>
  <si>
    <t>izst.</t>
  </si>
  <si>
    <t>bez rez.</t>
  </si>
  <si>
    <t>nest.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</si>
</sst>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[$-426]dddd\,\ yyyy&quot;. gada &quot;d\.\ mmmm"/>
    <numFmt numFmtId="203" formatCode="&quot;Ls&quot;\ #,##0.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187" fontId="3" fillId="0" borderId="0" applyFill="0" applyBorder="0" applyAlignment="0">
      <protection/>
    </xf>
    <xf numFmtId="183" fontId="3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6" fillId="0" borderId="0" applyFill="0" applyBorder="0" applyAlignment="0">
      <protection/>
    </xf>
    <xf numFmtId="183" fontId="6" fillId="0" borderId="0" applyFill="0" applyBorder="0" applyAlignment="0">
      <protection/>
    </xf>
    <xf numFmtId="182" fontId="6" fillId="0" borderId="0" applyFill="0" applyBorder="0" applyAlignment="0">
      <protection/>
    </xf>
    <xf numFmtId="187" fontId="6" fillId="0" borderId="0" applyFill="0" applyBorder="0" applyAlignment="0">
      <protection/>
    </xf>
    <xf numFmtId="183" fontId="6" fillId="0" borderId="0" applyFill="0" applyBorder="0" applyAlignment="0">
      <protection/>
    </xf>
    <xf numFmtId="38" fontId="5" fillId="27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1" applyNumberFormat="0" applyAlignment="0" applyProtection="0"/>
    <xf numFmtId="10" fontId="5" fillId="29" borderId="4" applyNumberFormat="0" applyBorder="0" applyAlignment="0" applyProtection="0"/>
    <xf numFmtId="0" fontId="2" fillId="0" borderId="0" applyNumberFormat="0" applyFill="0" applyBorder="0" applyAlignment="0" applyProtection="0"/>
    <xf numFmtId="0" fontId="46" fillId="26" borderId="5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82" fontId="9" fillId="0" borderId="0" applyFill="0" applyBorder="0" applyAlignment="0">
      <protection/>
    </xf>
    <xf numFmtId="187" fontId="9" fillId="0" borderId="0" applyFill="0" applyBorder="0" applyAlignment="0">
      <protection/>
    </xf>
    <xf numFmtId="183" fontId="9" fillId="0" borderId="0" applyFill="0" applyBorder="0" applyAlignment="0">
      <protection/>
    </xf>
    <xf numFmtId="0" fontId="49" fillId="31" borderId="0" applyNumberFormat="0" applyBorder="0" applyAlignment="0" applyProtection="0"/>
    <xf numFmtId="19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7" applyNumberFormat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3" borderId="8" applyNumberFormat="0" applyFont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34" borderId="0" applyNumberFormat="0" applyBorder="0" applyAlignment="0" applyProtection="0"/>
    <xf numFmtId="49" fontId="3" fillId="0" borderId="0" applyFill="0" applyBorder="0" applyAlignment="0">
      <protection/>
    </xf>
    <xf numFmtId="188" fontId="3" fillId="0" borderId="0" applyFill="0" applyBorder="0" applyAlignment="0">
      <protection/>
    </xf>
    <xf numFmtId="189" fontId="3" fillId="0" borderId="0" applyFill="0" applyBorder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7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9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78" fontId="15" fillId="0" borderId="0" xfId="0" applyNumberFormat="1" applyFont="1" applyFill="1" applyAlignment="1">
      <alignment horizontal="center"/>
    </xf>
    <xf numFmtId="47" fontId="15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78" fontId="11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79" applyFont="1" applyFill="1" applyBorder="1" applyAlignment="1">
      <alignment horizontal="center"/>
      <protection/>
    </xf>
    <xf numFmtId="1" fontId="16" fillId="35" borderId="0" xfId="0" applyNumberFormat="1" applyFont="1" applyFill="1" applyAlignment="1">
      <alignment horizontal="center"/>
    </xf>
    <xf numFmtId="1" fontId="13" fillId="35" borderId="0" xfId="0" applyNumberFormat="1" applyFont="1" applyFill="1" applyAlignment="1">
      <alignment horizontal="center"/>
    </xf>
    <xf numFmtId="1" fontId="17" fillId="35" borderId="0" xfId="0" applyNumberFormat="1" applyFont="1" applyFill="1" applyAlignment="1">
      <alignment horizontal="center"/>
    </xf>
    <xf numFmtId="47" fontId="14" fillId="35" borderId="0" xfId="0" applyNumberFormat="1" applyFont="1" applyFill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14" fontId="21" fillId="0" borderId="4" xfId="0" applyNumberFormat="1" applyFont="1" applyBorder="1" applyAlignment="1">
      <alignment horizontal="center"/>
    </xf>
    <xf numFmtId="0" fontId="11" fillId="0" borderId="4" xfId="80" applyFont="1" applyBorder="1" applyAlignment="1">
      <alignment horizontal="center" vertical="center" wrapText="1"/>
      <protection/>
    </xf>
    <xf numFmtId="192" fontId="58" fillId="0" borderId="0" xfId="0" applyNumberFormat="1" applyFont="1" applyFill="1" applyAlignment="1">
      <alignment horizontal="center"/>
    </xf>
    <xf numFmtId="178" fontId="59" fillId="0" borderId="0" xfId="0" applyNumberFormat="1" applyFont="1" applyFill="1" applyAlignment="1">
      <alignment horizontal="center"/>
    </xf>
    <xf numFmtId="0" fontId="12" fillId="0" borderId="4" xfId="79" applyFont="1" applyBorder="1" applyAlignment="1">
      <alignment horizontal="center" vertical="center" wrapText="1"/>
      <protection/>
    </xf>
    <xf numFmtId="0" fontId="11" fillId="0" borderId="4" xfId="79" applyFont="1" applyBorder="1" applyAlignment="1">
      <alignment horizontal="left" vertical="center" wrapText="1"/>
      <protection/>
    </xf>
    <xf numFmtId="14" fontId="11" fillId="0" borderId="4" xfId="79" applyNumberFormat="1" applyFont="1" applyBorder="1" applyAlignment="1">
      <alignment horizontal="center" vertical="center" wrapText="1"/>
      <protection/>
    </xf>
    <xf numFmtId="2" fontId="11" fillId="0" borderId="4" xfId="79" applyNumberFormat="1" applyFont="1" applyBorder="1" applyAlignment="1">
      <alignment horizontal="left" vertical="center" wrapText="1"/>
      <protection/>
    </xf>
    <xf numFmtId="0" fontId="11" fillId="0" borderId="4" xfId="0" applyFont="1" applyFill="1" applyBorder="1" applyAlignment="1">
      <alignment horizontal="left"/>
    </xf>
  </cellXfs>
  <cellStyles count="93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0]" xfId="51"/>
    <cellStyle name="Currency [00]" xfId="52"/>
    <cellStyle name="Date Short" xfId="53"/>
    <cellStyle name="Dziesiętny [0]_PLDT" xfId="54"/>
    <cellStyle name="Dziesiętny_PLDT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Grey" xfId="61"/>
    <cellStyle name="Header1" xfId="62"/>
    <cellStyle name="Header2" xfId="63"/>
    <cellStyle name="Hiperłącze" xfId="64"/>
    <cellStyle name="Hyperlink" xfId="65"/>
    <cellStyle name="Ievade" xfId="66"/>
    <cellStyle name="Input [yellow]" xfId="67"/>
    <cellStyle name="Followed Hyperlink" xfId="68"/>
    <cellStyle name="Izvade" xfId="69"/>
    <cellStyle name="Kopsumma" xfId="70"/>
    <cellStyle name="Labs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eitrāls" xfId="77"/>
    <cellStyle name="Normal - Style1" xfId="78"/>
    <cellStyle name="Normal_disc" xfId="79"/>
    <cellStyle name="Normal_disc 2" xfId="80"/>
    <cellStyle name="Nosaukums" xfId="81"/>
    <cellStyle name="Paskaidrojošs teksts" xfId="82"/>
    <cellStyle name="Pārbaudes šūna" xfId="83"/>
    <cellStyle name="Percent [0]" xfId="84"/>
    <cellStyle name="Percent [00]" xfId="85"/>
    <cellStyle name="Percent [2]" xfId="86"/>
    <cellStyle name="Piezīme" xfId="87"/>
    <cellStyle name="PrePop Currency (0)" xfId="88"/>
    <cellStyle name="PrePop Currency (2)" xfId="89"/>
    <cellStyle name="PrePop Units (0)" xfId="90"/>
    <cellStyle name="PrePop Units (1)" xfId="91"/>
    <cellStyle name="PrePop Units (2)" xfId="92"/>
    <cellStyle name="Percent" xfId="93"/>
    <cellStyle name="Saistītā šūna" xfId="94"/>
    <cellStyle name="Slikts" xfId="95"/>
    <cellStyle name="Text Indent A" xfId="96"/>
    <cellStyle name="Text Indent B" xfId="97"/>
    <cellStyle name="Text Indent C" xfId="98"/>
    <cellStyle name="Currency" xfId="99"/>
    <cellStyle name="Currency [0]" xfId="100"/>
    <cellStyle name="Virsraksts 1" xfId="101"/>
    <cellStyle name="Virsraksts 2" xfId="102"/>
    <cellStyle name="Virsraksts 3" xfId="103"/>
    <cellStyle name="Virsraksts 4" xfId="104"/>
    <cellStyle name="Walutowy [0]_PLDT" xfId="105"/>
    <cellStyle name="Walutowy_PLD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P27"/>
  <sheetViews>
    <sheetView tabSelected="1" zoomScale="85" zoomScaleNormal="85" zoomScalePageLayoutView="0" workbookViewId="0" topLeftCell="A7">
      <selection activeCell="M28" sqref="M28"/>
    </sheetView>
  </sheetViews>
  <sheetFormatPr defaultColWidth="9.140625" defaultRowHeight="12.75"/>
  <cols>
    <col min="1" max="1" width="3.57421875" style="4" bestFit="1" customWidth="1"/>
    <col min="2" max="2" width="4.421875" style="24" bestFit="1" customWidth="1"/>
    <col min="3" max="3" width="19.28125" style="22" bestFit="1" customWidth="1"/>
    <col min="4" max="4" width="11.57421875" style="23" bestFit="1" customWidth="1"/>
    <col min="5" max="5" width="20.421875" style="23" customWidth="1"/>
    <col min="6" max="14" width="9.140625" style="9" customWidth="1"/>
    <col min="15" max="15" width="9.140625" style="2" customWidth="1"/>
    <col min="16" max="16" width="9.140625" style="15" customWidth="1"/>
    <col min="17" max="17" width="6.140625" style="9" customWidth="1"/>
    <col min="18" max="16384" width="9.140625" style="9" customWidth="1"/>
  </cols>
  <sheetData>
    <row r="1" spans="1:16" s="3" customFormat="1" ht="31.5" customHeight="1">
      <c r="A1" s="1"/>
      <c r="B1" s="19"/>
      <c r="C1" s="20"/>
      <c r="D1" s="19"/>
      <c r="E1" s="20"/>
      <c r="F1" s="17" t="s">
        <v>0</v>
      </c>
      <c r="G1" s="17" t="s">
        <v>5</v>
      </c>
      <c r="H1" s="17" t="s">
        <v>3</v>
      </c>
      <c r="I1" s="17" t="s">
        <v>4</v>
      </c>
      <c r="J1" s="17" t="s">
        <v>1</v>
      </c>
      <c r="K1" s="17" t="s">
        <v>6</v>
      </c>
      <c r="L1" s="17" t="s">
        <v>7</v>
      </c>
      <c r="M1" s="17" t="s">
        <v>8</v>
      </c>
      <c r="N1" s="17" t="s">
        <v>9</v>
      </c>
      <c r="O1" s="17" t="s">
        <v>2</v>
      </c>
      <c r="P1" s="18" t="s">
        <v>10</v>
      </c>
    </row>
    <row r="2" spans="1:16" s="3" customFormat="1" ht="15" customHeight="1">
      <c r="A2" s="4"/>
      <c r="B2" s="21"/>
      <c r="C2" s="22"/>
      <c r="D2" s="23"/>
      <c r="E2" s="23"/>
      <c r="J2" s="30">
        <v>1.1574074074074073E-05</v>
      </c>
      <c r="K2" s="5"/>
      <c r="L2" s="5"/>
      <c r="M2" s="5"/>
      <c r="N2" s="5"/>
      <c r="O2" s="30">
        <v>1.1574074074074073E-05</v>
      </c>
      <c r="P2" s="6"/>
    </row>
    <row r="3" spans="1:16" ht="15.75">
      <c r="A3" s="41">
        <v>1</v>
      </c>
      <c r="B3" s="31">
        <v>35</v>
      </c>
      <c r="C3" s="32" t="s">
        <v>17</v>
      </c>
      <c r="D3" s="33"/>
      <c r="E3" s="32" t="s">
        <v>18</v>
      </c>
      <c r="F3" s="7">
        <v>11.9</v>
      </c>
      <c r="G3" s="7">
        <v>6.36</v>
      </c>
      <c r="H3" s="7">
        <v>13.13</v>
      </c>
      <c r="I3" s="7">
        <v>1.91</v>
      </c>
      <c r="J3" s="8">
        <v>0.0006400462962962962</v>
      </c>
      <c r="K3" s="7">
        <v>15.6</v>
      </c>
      <c r="L3" s="3">
        <v>32.64</v>
      </c>
      <c r="M3" s="7">
        <v>4</v>
      </c>
      <c r="N3" s="7">
        <v>42.54</v>
      </c>
      <c r="O3" s="8"/>
      <c r="P3" s="27">
        <f>P6</f>
        <v>5713</v>
      </c>
    </row>
    <row r="4" spans="1:16" ht="15.75">
      <c r="A4" s="10"/>
      <c r="F4" s="11">
        <v>-0.06</v>
      </c>
      <c r="G4" s="11"/>
      <c r="H4" s="11"/>
      <c r="I4" s="11"/>
      <c r="J4" s="11"/>
      <c r="K4" s="11">
        <v>0.3</v>
      </c>
      <c r="L4" s="11"/>
      <c r="M4" s="11"/>
      <c r="N4" s="11"/>
      <c r="O4" s="12" t="s">
        <v>20</v>
      </c>
      <c r="P4" s="27">
        <f>P6</f>
        <v>5713</v>
      </c>
    </row>
    <row r="5" spans="6:16" ht="15.75">
      <c r="F5" s="25">
        <f>IF(ISBLANK(F3),"",TRUNC(25.4347*(18-F3)^1.81))</f>
        <v>671</v>
      </c>
      <c r="G5" s="25">
        <f>IF(ISBLANK(G3),"",TRUNC(0.14354*(G3*100-220)^1.4))</f>
        <v>666</v>
      </c>
      <c r="H5" s="25">
        <f>IF(ISBLANK(H3),"",TRUNC(51.39*(H3-1.5)^1.05))</f>
        <v>675</v>
      </c>
      <c r="I5" s="25">
        <f>IF(ISBLANK(I3),"",TRUNC(0.8465*(I3*100-75)^1.42))</f>
        <v>723</v>
      </c>
      <c r="J5" s="25">
        <f>IF(ISBLANK(J3),"",TRUNC(1.53775*(82-(J3/$J$2))^1.81))</f>
        <v>587</v>
      </c>
      <c r="K5" s="25">
        <f>IF(ISBLANK(K3),"",TRUNC(5.74352*(28.5-K3)^1.92))</f>
        <v>778</v>
      </c>
      <c r="L5" s="25">
        <f>IF(ISBLANK(L3),"",TRUNC(12.91*(L3-4)^1.1))</f>
        <v>517</v>
      </c>
      <c r="M5" s="25">
        <f>IF(ISBLANK(M3),"",TRUNC(0.2797*(M3*100-100)^1.35))</f>
        <v>617</v>
      </c>
      <c r="N5" s="25">
        <f>IF(ISBLANK(N3),"",TRUNC(10.14*(N3-7)^1.08))</f>
        <v>479</v>
      </c>
      <c r="O5" s="26">
        <v>0</v>
      </c>
      <c r="P5" s="27">
        <f>P6</f>
        <v>5713</v>
      </c>
    </row>
    <row r="6" spans="6:16" ht="15.75">
      <c r="F6" s="13"/>
      <c r="G6" s="13">
        <f>F5+G5</f>
        <v>1337</v>
      </c>
      <c r="H6" s="13">
        <f>G6+H5</f>
        <v>2012</v>
      </c>
      <c r="I6" s="13">
        <f>H6+I5</f>
        <v>2735</v>
      </c>
      <c r="J6" s="13">
        <f>I6+J5</f>
        <v>3322</v>
      </c>
      <c r="K6" s="13">
        <f>J6+K5</f>
        <v>4100</v>
      </c>
      <c r="L6" s="13">
        <f>SUM(K6,L5)</f>
        <v>4617</v>
      </c>
      <c r="M6" s="13">
        <f>L6+M5</f>
        <v>5234</v>
      </c>
      <c r="N6" s="13">
        <f>M6+N5</f>
        <v>5713</v>
      </c>
      <c r="O6" s="13">
        <f>N6+O5</f>
        <v>5713</v>
      </c>
      <c r="P6" s="28">
        <f>SUM(F5:O5)</f>
        <v>5713</v>
      </c>
    </row>
    <row r="7" spans="6:16" ht="15.75">
      <c r="F7" s="13"/>
      <c r="G7" s="13"/>
      <c r="H7" s="13"/>
      <c r="I7" s="13"/>
      <c r="J7" s="13"/>
      <c r="K7" s="13"/>
      <c r="L7" s="16"/>
      <c r="M7" s="14"/>
      <c r="N7" s="13"/>
      <c r="O7" s="13"/>
      <c r="P7" s="29">
        <f>P6</f>
        <v>5713</v>
      </c>
    </row>
    <row r="8" spans="1:16" ht="15.75">
      <c r="A8" s="41">
        <v>2</v>
      </c>
      <c r="B8" s="31">
        <v>33</v>
      </c>
      <c r="C8" s="32" t="s">
        <v>19</v>
      </c>
      <c r="D8" s="33"/>
      <c r="E8" s="32" t="s">
        <v>18</v>
      </c>
      <c r="F8" s="7">
        <v>12</v>
      </c>
      <c r="G8" s="7">
        <v>5.58</v>
      </c>
      <c r="H8" s="7">
        <v>11.23</v>
      </c>
      <c r="I8" s="7"/>
      <c r="J8" s="8"/>
      <c r="K8" s="7">
        <v>15.51</v>
      </c>
      <c r="L8" s="3">
        <v>28.57</v>
      </c>
      <c r="M8" s="7">
        <v>3.3</v>
      </c>
      <c r="N8" s="7">
        <v>42.4</v>
      </c>
      <c r="O8" s="8"/>
      <c r="P8" s="27">
        <f>P11</f>
        <v>3842</v>
      </c>
    </row>
    <row r="9" spans="1:16" ht="15.75">
      <c r="A9" s="10"/>
      <c r="F9" s="11">
        <v>-0.6</v>
      </c>
      <c r="G9" s="11"/>
      <c r="H9" s="11"/>
      <c r="I9" s="11" t="s">
        <v>22</v>
      </c>
      <c r="J9" s="11" t="s">
        <v>21</v>
      </c>
      <c r="K9" s="11">
        <v>0.3</v>
      </c>
      <c r="L9" s="11"/>
      <c r="M9" s="11"/>
      <c r="N9" s="11"/>
      <c r="O9" s="12" t="s">
        <v>21</v>
      </c>
      <c r="P9" s="27">
        <f>P11</f>
        <v>3842</v>
      </c>
    </row>
    <row r="10" spans="6:16" ht="15.75">
      <c r="F10" s="25">
        <f>IF(ISBLANK(F8),"",TRUNC(25.4347*(18-F8)^1.81))</f>
        <v>651</v>
      </c>
      <c r="G10" s="25">
        <f>IF(ISBLANK(G8),"",TRUNC(0.14354*(G8*100-220)^1.4))</f>
        <v>498</v>
      </c>
      <c r="H10" s="25">
        <f>IF(ISBLANK(H8),"",TRUNC(51.39*(H8-1.5)^1.05))</f>
        <v>560</v>
      </c>
      <c r="I10" s="25">
        <v>0</v>
      </c>
      <c r="J10" s="25">
        <v>0</v>
      </c>
      <c r="K10" s="25">
        <f>IF(ISBLANK(K8),"",TRUNC(5.74352*(28.5-K8)^1.92))</f>
        <v>789</v>
      </c>
      <c r="L10" s="25">
        <f>IF(ISBLANK(L8),"",TRUNC(12.91*(L8-4)^1.1))</f>
        <v>436</v>
      </c>
      <c r="M10" s="25">
        <f>IF(ISBLANK(M8),"",TRUNC(0.2797*(M8*100-100)^1.35))</f>
        <v>431</v>
      </c>
      <c r="N10" s="25">
        <f>IF(ISBLANK(N8),"",TRUNC(10.14*(N8-7)^1.08))</f>
        <v>477</v>
      </c>
      <c r="O10" s="26">
        <v>0</v>
      </c>
      <c r="P10" s="27">
        <f>P11</f>
        <v>3842</v>
      </c>
    </row>
    <row r="11" spans="6:16" ht="15.75">
      <c r="F11" s="13"/>
      <c r="G11" s="13">
        <f>F10+G10</f>
        <v>1149</v>
      </c>
      <c r="H11" s="13">
        <f>G11+H10</f>
        <v>1709</v>
      </c>
      <c r="I11" s="13">
        <f>H11+I10</f>
        <v>1709</v>
      </c>
      <c r="J11" s="13">
        <f>I11+J10</f>
        <v>1709</v>
      </c>
      <c r="K11" s="13">
        <f>J11+K10</f>
        <v>2498</v>
      </c>
      <c r="L11" s="13">
        <f>SUM(K11,L10)</f>
        <v>2934</v>
      </c>
      <c r="M11" s="13">
        <f>L11+M10</f>
        <v>3365</v>
      </c>
      <c r="N11" s="13">
        <f>M11+N10</f>
        <v>3842</v>
      </c>
      <c r="O11" s="13">
        <f>N11+O10</f>
        <v>3842</v>
      </c>
      <c r="P11" s="28">
        <f>SUM(F10:O10)</f>
        <v>3842</v>
      </c>
    </row>
    <row r="12" spans="6:16" ht="15.75">
      <c r="F12" s="13"/>
      <c r="G12" s="13"/>
      <c r="H12" s="13"/>
      <c r="I12" s="13"/>
      <c r="J12" s="13"/>
      <c r="K12" s="13"/>
      <c r="L12" s="16"/>
      <c r="M12" s="14"/>
      <c r="N12" s="13"/>
      <c r="O12" s="13"/>
      <c r="P12" s="29">
        <f>P11</f>
        <v>3842</v>
      </c>
    </row>
    <row r="13" spans="1:16" ht="15.75">
      <c r="A13" s="34">
        <v>3</v>
      </c>
      <c r="B13" s="31">
        <v>44</v>
      </c>
      <c r="C13" s="32" t="s">
        <v>11</v>
      </c>
      <c r="D13" s="33">
        <v>36277</v>
      </c>
      <c r="E13" s="32" t="s">
        <v>12</v>
      </c>
      <c r="F13" s="7">
        <v>12.23</v>
      </c>
      <c r="G13" s="7">
        <v>5.79</v>
      </c>
      <c r="H13" s="7">
        <v>11.06</v>
      </c>
      <c r="I13" s="7">
        <v>1.7</v>
      </c>
      <c r="J13" s="8"/>
      <c r="K13" s="7"/>
      <c r="L13" s="3">
        <v>29.82</v>
      </c>
      <c r="M13" s="7">
        <v>3</v>
      </c>
      <c r="N13" s="7">
        <v>39.67</v>
      </c>
      <c r="O13" s="35"/>
      <c r="P13" s="27">
        <f>P16</f>
        <v>3496</v>
      </c>
    </row>
    <row r="14" spans="1:16" ht="15.75">
      <c r="A14" s="10"/>
      <c r="F14" s="11">
        <v>-0.6</v>
      </c>
      <c r="G14" s="36"/>
      <c r="H14" s="36"/>
      <c r="I14" s="36"/>
      <c r="J14" s="11" t="s">
        <v>21</v>
      </c>
      <c r="K14" s="11">
        <v>0.3</v>
      </c>
      <c r="L14" s="36"/>
      <c r="M14" s="36"/>
      <c r="N14" s="36"/>
      <c r="O14" s="12" t="s">
        <v>21</v>
      </c>
      <c r="P14" s="27">
        <f>P16</f>
        <v>3496</v>
      </c>
    </row>
    <row r="15" spans="6:16" ht="15.75">
      <c r="F15" s="25">
        <f>IF(ISBLANK(F13),"",TRUNC(25.4347*(18-F13)^1.81))</f>
        <v>606</v>
      </c>
      <c r="G15" s="25">
        <f>IF(ISBLANK(G13),"",TRUNC(0.14354*(G13*100-220)^1.4))</f>
        <v>542</v>
      </c>
      <c r="H15" s="25">
        <f>IF(ISBLANK(H13),"",TRUNC(51.39*(H13-1.5)^1.05))</f>
        <v>549</v>
      </c>
      <c r="I15" s="25">
        <f>IF(ISBLANK(I13),"",TRUNC(0.8465*(I13*100-75)^1.42))</f>
        <v>544</v>
      </c>
      <c r="J15" s="25">
        <v>0</v>
      </c>
      <c r="K15" s="25">
        <v>0</v>
      </c>
      <c r="L15" s="25">
        <f>IF(ISBLANK(L13),"",TRUNC(12.91*(L13-4)^1.1))</f>
        <v>461</v>
      </c>
      <c r="M15" s="25">
        <f>IF(ISBLANK(M13),"",TRUNC(0.2797*(M13*100-100)^1.35))</f>
        <v>357</v>
      </c>
      <c r="N15" s="25">
        <f>IF(ISBLANK(N13),"",TRUNC(10.14*(N13-7)^1.08))</f>
        <v>437</v>
      </c>
      <c r="O15" s="26">
        <v>0</v>
      </c>
      <c r="P15" s="27">
        <f>P16</f>
        <v>3496</v>
      </c>
    </row>
    <row r="16" spans="6:16" ht="15.75">
      <c r="F16" s="13"/>
      <c r="G16" s="13">
        <f>F15+G15</f>
        <v>1148</v>
      </c>
      <c r="H16" s="13">
        <f>G16+H15</f>
        <v>1697</v>
      </c>
      <c r="I16" s="13">
        <f>H16+I15</f>
        <v>2241</v>
      </c>
      <c r="J16" s="13">
        <f>I16+J15</f>
        <v>2241</v>
      </c>
      <c r="K16" s="13">
        <f>J16+K15</f>
        <v>2241</v>
      </c>
      <c r="L16" s="13">
        <f>SUM(K16,L15)</f>
        <v>2702</v>
      </c>
      <c r="M16" s="13">
        <f>L16+M15</f>
        <v>3059</v>
      </c>
      <c r="N16" s="13">
        <f>M16+N15</f>
        <v>3496</v>
      </c>
      <c r="O16" s="13">
        <f>N16+O15</f>
        <v>3496</v>
      </c>
      <c r="P16" s="28">
        <f>SUM(F15:O15)</f>
        <v>3496</v>
      </c>
    </row>
    <row r="17" spans="6:16" ht="15.75">
      <c r="F17" s="13"/>
      <c r="G17" s="13"/>
      <c r="H17" s="13"/>
      <c r="I17" s="13"/>
      <c r="J17" s="13"/>
      <c r="K17" s="13"/>
      <c r="L17" s="16"/>
      <c r="M17" s="14"/>
      <c r="N17" s="13"/>
      <c r="O17" s="13"/>
      <c r="P17" s="29">
        <f>P16</f>
        <v>3496</v>
      </c>
    </row>
    <row r="18" spans="1:16" ht="15.75">
      <c r="A18" s="41"/>
      <c r="B18" s="37">
        <v>227</v>
      </c>
      <c r="C18" s="38" t="s">
        <v>13</v>
      </c>
      <c r="D18" s="39">
        <v>36554</v>
      </c>
      <c r="E18" s="40" t="s">
        <v>14</v>
      </c>
      <c r="F18" s="7">
        <v>12.99</v>
      </c>
      <c r="G18" s="7">
        <v>5.32</v>
      </c>
      <c r="H18" s="7">
        <v>8.51</v>
      </c>
      <c r="I18" s="7">
        <v>1.52</v>
      </c>
      <c r="J18" s="8">
        <v>0.0007144675925925925</v>
      </c>
      <c r="K18" s="7">
        <v>17.81</v>
      </c>
      <c r="L18" s="3">
        <v>25.49</v>
      </c>
      <c r="M18" s="7"/>
      <c r="N18" s="7">
        <v>35.74</v>
      </c>
      <c r="O18" s="8"/>
      <c r="P18" s="27">
        <f>P21</f>
        <v>3373</v>
      </c>
    </row>
    <row r="19" spans="1:16" ht="15.75">
      <c r="A19" s="10"/>
      <c r="F19" s="11">
        <v>-0.6</v>
      </c>
      <c r="G19" s="11"/>
      <c r="H19" s="11"/>
      <c r="I19" s="11"/>
      <c r="J19" s="11"/>
      <c r="K19" s="11">
        <v>0.3</v>
      </c>
      <c r="L19" s="11"/>
      <c r="M19" s="11" t="s">
        <v>22</v>
      </c>
      <c r="N19" s="11"/>
      <c r="O19" s="12" t="s">
        <v>23</v>
      </c>
      <c r="P19" s="27">
        <f>P21</f>
        <v>3373</v>
      </c>
    </row>
    <row r="20" spans="6:16" ht="15.75">
      <c r="F20" s="25">
        <f>IF(ISBLANK(F18),"",TRUNC(25.4347*(18-F18)^1.81))</f>
        <v>470</v>
      </c>
      <c r="G20" s="25">
        <f>IF(ISBLANK(G18),"",TRUNC(0.14354*(G18*100-220)^1.4))</f>
        <v>445</v>
      </c>
      <c r="H20" s="25">
        <f>IF(ISBLANK(H18),"",TRUNC(51.39*(H18-1.5)^1.05))</f>
        <v>397</v>
      </c>
      <c r="I20" s="25">
        <f>IF(ISBLANK(I18),"",TRUNC(0.8465*(I18*100-75)^1.42))</f>
        <v>404</v>
      </c>
      <c r="J20" s="25">
        <f>IF(ISBLANK(J18),"",TRUNC(1.53775*(82-(J18/$J$2))^1.81))</f>
        <v>356</v>
      </c>
      <c r="K20" s="25">
        <f>IF(ISBLANK(K18),"",TRUNC(5.74352*(28.5-K18)^1.92))</f>
        <v>543</v>
      </c>
      <c r="L20" s="25">
        <f>IF(ISBLANK(L18),"",TRUNC(12.91*(L18-4)^1.1))</f>
        <v>377</v>
      </c>
      <c r="M20" s="25">
        <v>0</v>
      </c>
      <c r="N20" s="25">
        <f>IF(ISBLANK(N18),"",TRUNC(10.14*(N18-7)^1.08))</f>
        <v>381</v>
      </c>
      <c r="O20" s="26">
        <f>IF(ISBLANK(O18),"",INT(0.03768*(480-(O18/$O$2))^1.85))</f>
      </c>
      <c r="P20" s="27">
        <f>P21</f>
        <v>3373</v>
      </c>
    </row>
    <row r="21" spans="6:16" ht="15.75">
      <c r="F21" s="13"/>
      <c r="G21" s="13">
        <f>F20+G20</f>
        <v>915</v>
      </c>
      <c r="H21" s="13">
        <f>G21+H20</f>
        <v>1312</v>
      </c>
      <c r="I21" s="13">
        <f>H21+I20</f>
        <v>1716</v>
      </c>
      <c r="J21" s="13">
        <f>I21+J20</f>
        <v>2072</v>
      </c>
      <c r="K21" s="13">
        <f>J21+K20</f>
        <v>2615</v>
      </c>
      <c r="L21" s="13">
        <f>SUM(K21,L20)</f>
        <v>2992</v>
      </c>
      <c r="M21" s="13">
        <f>L21+M20</f>
        <v>2992</v>
      </c>
      <c r="N21" s="13">
        <f>M21+N20</f>
        <v>3373</v>
      </c>
      <c r="O21" s="13" t="e">
        <f>N21+O20</f>
        <v>#VALUE!</v>
      </c>
      <c r="P21" s="28">
        <f>SUM(F20:O20)</f>
        <v>3373</v>
      </c>
    </row>
    <row r="22" spans="6:16" ht="15.75">
      <c r="F22" s="13"/>
      <c r="G22" s="13"/>
      <c r="H22" s="13"/>
      <c r="I22" s="13"/>
      <c r="J22" s="13"/>
      <c r="K22" s="13"/>
      <c r="L22" s="16"/>
      <c r="M22" s="14"/>
      <c r="N22" s="13"/>
      <c r="O22" s="13"/>
      <c r="P22" s="29">
        <f>P21</f>
        <v>3373</v>
      </c>
    </row>
    <row r="23" spans="1:16" ht="15.75">
      <c r="A23" s="41"/>
      <c r="B23" s="37">
        <v>219</v>
      </c>
      <c r="C23" s="38" t="s">
        <v>15</v>
      </c>
      <c r="D23" s="39">
        <v>36580</v>
      </c>
      <c r="E23" s="40" t="s">
        <v>16</v>
      </c>
      <c r="F23" s="7">
        <v>12.73</v>
      </c>
      <c r="G23" s="7">
        <v>5.36</v>
      </c>
      <c r="H23" s="7">
        <v>10.75</v>
      </c>
      <c r="I23" s="7">
        <v>1.64</v>
      </c>
      <c r="J23" s="8">
        <v>0.0007012731481481482</v>
      </c>
      <c r="K23" s="7">
        <v>19.74</v>
      </c>
      <c r="L23" s="7">
        <v>30.6</v>
      </c>
      <c r="M23" s="7"/>
      <c r="N23" s="7"/>
      <c r="O23" s="8"/>
      <c r="P23" s="27">
        <f>P26</f>
        <v>3234</v>
      </c>
    </row>
    <row r="24" spans="1:16" ht="15.75">
      <c r="A24" s="10"/>
      <c r="F24" s="11">
        <v>-0.6</v>
      </c>
      <c r="G24" s="11"/>
      <c r="H24" s="11"/>
      <c r="I24" s="11"/>
      <c r="J24" s="11"/>
      <c r="K24" s="11">
        <v>0.3</v>
      </c>
      <c r="L24" s="11"/>
      <c r="M24" s="11" t="s">
        <v>23</v>
      </c>
      <c r="N24" s="11"/>
      <c r="O24" s="12"/>
      <c r="P24" s="27">
        <f>P26</f>
        <v>3234</v>
      </c>
    </row>
    <row r="25" spans="6:16" ht="15.75">
      <c r="F25" s="25">
        <f>IF(ISBLANK(F23),"",TRUNC(25.4347*(18-F23)^1.81))</f>
        <v>515</v>
      </c>
      <c r="G25" s="25">
        <f>IF(ISBLANK(G23),"",TRUNC(0.14354*(G23*100-220)^1.4))</f>
        <v>453</v>
      </c>
      <c r="H25" s="25">
        <f>IF(ISBLANK(H23),"",TRUNC(51.39*(H23-1.5)^1.05))</f>
        <v>531</v>
      </c>
      <c r="I25" s="25">
        <f>IF(ISBLANK(I23),"",TRUNC(0.8465*(I23*100-75)^1.42))</f>
        <v>496</v>
      </c>
      <c r="J25" s="25">
        <f>IF(ISBLANK(J23),"",TRUNC(1.53775*(82-(J23/$J$2))^1.81))</f>
        <v>393</v>
      </c>
      <c r="K25" s="25">
        <f>IF(ISBLANK(K23),"",TRUNC(5.74352*(28.5-K23)^1.92))</f>
        <v>370</v>
      </c>
      <c r="L25" s="25">
        <f>IF(ISBLANK(L23),"",TRUNC(12.91*(L23-4)^1.1))</f>
        <v>476</v>
      </c>
      <c r="M25" s="25">
        <f>IF(ISBLANK(M23),"",TRUNC(0.2797*(M23*100-100)^1.35))</f>
      </c>
      <c r="N25" s="25">
        <f>IF(ISBLANK(N23),"",TRUNC(10.14*(N23-7)^1.08))</f>
      </c>
      <c r="O25" s="26">
        <f>IF(ISBLANK(O23),"",INT(0.03768*(480-(O23/$O$2))^1.85))</f>
      </c>
      <c r="P25" s="27">
        <f>P26</f>
        <v>3234</v>
      </c>
    </row>
    <row r="26" spans="6:16" ht="15.75">
      <c r="F26" s="13"/>
      <c r="G26" s="13">
        <f>F25+G25</f>
        <v>968</v>
      </c>
      <c r="H26" s="13">
        <f>G26+H25</f>
        <v>1499</v>
      </c>
      <c r="I26" s="13">
        <f>H26+I25</f>
        <v>1995</v>
      </c>
      <c r="J26" s="13">
        <f>I26+J25</f>
        <v>2388</v>
      </c>
      <c r="K26" s="13">
        <f>J26+K25</f>
        <v>2758</v>
      </c>
      <c r="L26" s="13">
        <f>SUM(K26,L25)</f>
        <v>3234</v>
      </c>
      <c r="M26" s="13" t="e">
        <f>L26+M25</f>
        <v>#VALUE!</v>
      </c>
      <c r="N26" s="13" t="e">
        <f>M26+N25</f>
        <v>#VALUE!</v>
      </c>
      <c r="O26" s="13" t="e">
        <f>N26+O25</f>
        <v>#VALUE!</v>
      </c>
      <c r="P26" s="28">
        <f>SUM(F25:O25)</f>
        <v>3234</v>
      </c>
    </row>
    <row r="27" spans="6:16" ht="15.75">
      <c r="F27" s="13"/>
      <c r="G27" s="13"/>
      <c r="H27" s="13"/>
      <c r="I27" s="13"/>
      <c r="J27" s="13"/>
      <c r="K27" s="13"/>
      <c r="L27" s="16"/>
      <c r="M27" s="14"/>
      <c r="N27" s="13"/>
      <c r="O27" s="13"/>
      <c r="P27" s="29">
        <f>P26</f>
        <v>3234</v>
      </c>
    </row>
  </sheetData>
  <sheetProtection/>
  <printOptions/>
  <pageMargins left="0.2362204724409449" right="0.1968503937007874" top="0.8267716535433072" bottom="0.15748031496062992" header="0.15748031496062992" footer="0.15748031496062992"/>
  <pageSetup horizontalDpi="600" verticalDpi="600" orientation="landscape" paperSize="9" scale="90" r:id="rId1"/>
  <headerFooter alignWithMargins="0">
    <oddHeader>&amp;L&amp;UValmiera
02. - 03.06.2012&amp;C&amp;"Times New Roman,Regular"&amp;16&amp;ELatvijas čempionāts Daudzcīņās
Desmitcīņa vīriešiem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Līga</cp:lastModifiedBy>
  <cp:lastPrinted>2016-06-22T14:08:23Z</cp:lastPrinted>
  <dcterms:created xsi:type="dcterms:W3CDTF">2002-08-13T10:10:07Z</dcterms:created>
  <dcterms:modified xsi:type="dcterms:W3CDTF">2016-06-25T09:31:17Z</dcterms:modified>
  <cp:category/>
  <cp:version/>
  <cp:contentType/>
  <cp:contentStatus/>
</cp:coreProperties>
</file>