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megos flasho kopija\"/>
    </mc:Choice>
  </mc:AlternateContent>
  <bookViews>
    <workbookView xWindow="0" yWindow="0" windowWidth="23040" windowHeight="9060" tabRatio="965" activeTab="1"/>
  </bookViews>
  <sheets>
    <sheet name="Virselis" sheetId="1" r:id="rId1"/>
    <sheet name="Komand." sheetId="30" r:id="rId2"/>
    <sheet name="60bbM pb" sheetId="2" r:id="rId3"/>
    <sheet name="60bbM Finalas" sheetId="7" r:id="rId4"/>
    <sheet name="60bbV pb" sheetId="3" r:id="rId5"/>
    <sheet name="60bbV Finalas" sheetId="6" r:id="rId6"/>
    <sheet name="60M pb" sheetId="4" r:id="rId7"/>
    <sheet name="60M Finalai" sheetId="28" r:id="rId8"/>
    <sheet name="60V pb" sheetId="5" r:id="rId9"/>
    <sheet name="60V Finalas" sheetId="29" r:id="rId10"/>
    <sheet name="400M beg" sheetId="23" r:id="rId11"/>
    <sheet name="400M suv" sheetId="24" r:id="rId12"/>
    <sheet name="400V beg" sheetId="25" r:id="rId13"/>
    <sheet name="400V suv" sheetId="26" r:id="rId14"/>
    <sheet name="800M beg" sheetId="16" r:id="rId15"/>
    <sheet name="800M suv" sheetId="17" r:id="rId16"/>
    <sheet name="800V beg" sheetId="19" r:id="rId17"/>
    <sheet name="800V suv" sheetId="20" r:id="rId18"/>
    <sheet name="1500M" sheetId="10" r:id="rId19"/>
    <sheet name="1500V" sheetId="11" r:id="rId20"/>
    <sheet name="3000M" sheetId="14" r:id="rId21"/>
    <sheet name="3000V" sheetId="15" r:id="rId22"/>
    <sheet name="AM" sheetId="13" r:id="rId23"/>
    <sheet name="AV" sheetId="22" r:id="rId24"/>
    <sheet name="TM" sheetId="18" r:id="rId25"/>
    <sheet name="TV" sheetId="27" r:id="rId26"/>
    <sheet name="TrM" sheetId="8" r:id="rId27"/>
    <sheet name="TrV" sheetId="9" r:id="rId28"/>
    <sheet name="RM" sheetId="12" r:id="rId29"/>
    <sheet name="RV" sheetId="21" r:id="rId30"/>
  </sheets>
  <calcPr calcId="162913"/>
</workbook>
</file>

<file path=xl/calcChain.xml><?xml version="1.0" encoding="utf-8"?>
<calcChain xmlns="http://schemas.openxmlformats.org/spreadsheetml/2006/main">
  <c r="N52" i="29" l="1"/>
  <c r="N51" i="29"/>
  <c r="N50" i="29"/>
  <c r="N49" i="29"/>
  <c r="N48" i="29"/>
  <c r="N47" i="29"/>
  <c r="N46" i="29"/>
  <c r="N45" i="29"/>
  <c r="N44" i="29"/>
  <c r="N43" i="29"/>
  <c r="N42" i="29"/>
  <c r="N41" i="29"/>
  <c r="N40" i="29"/>
  <c r="N39" i="29"/>
  <c r="N38" i="29"/>
  <c r="N37" i="29"/>
  <c r="N36" i="29"/>
  <c r="N35" i="29"/>
  <c r="N34" i="29"/>
  <c r="N33" i="29"/>
  <c r="N32" i="29"/>
  <c r="N31" i="29"/>
  <c r="N30" i="29"/>
  <c r="N29" i="29"/>
  <c r="N28" i="29"/>
  <c r="N27" i="29"/>
  <c r="N26" i="29"/>
  <c r="N25" i="29"/>
  <c r="N24" i="29"/>
  <c r="N23" i="29"/>
  <c r="N22" i="29"/>
  <c r="N20" i="29"/>
  <c r="I20" i="29"/>
  <c r="N19" i="29"/>
  <c r="I19" i="29"/>
  <c r="N18" i="29"/>
  <c r="N17" i="29"/>
  <c r="N16" i="29"/>
  <c r="N15" i="29"/>
  <c r="N13" i="29"/>
  <c r="I13" i="29"/>
  <c r="N12" i="29"/>
  <c r="I12" i="29"/>
  <c r="N11" i="29"/>
  <c r="I11" i="29"/>
  <c r="N9" i="29"/>
  <c r="I9" i="29"/>
  <c r="N8" i="29"/>
  <c r="N37" i="28"/>
  <c r="N36" i="28"/>
  <c r="N35" i="28"/>
  <c r="N34" i="28"/>
  <c r="N33" i="28"/>
  <c r="N32" i="28"/>
  <c r="N31" i="28"/>
  <c r="N30" i="28"/>
  <c r="N29" i="28"/>
  <c r="N28" i="28"/>
  <c r="N27" i="28"/>
  <c r="N26" i="28"/>
  <c r="N25" i="28"/>
  <c r="N24" i="28"/>
  <c r="N23" i="28"/>
  <c r="N22" i="28"/>
  <c r="N20" i="28"/>
  <c r="I20" i="28"/>
  <c r="N19" i="28"/>
  <c r="N18" i="28"/>
  <c r="N17" i="28"/>
  <c r="N16" i="28"/>
  <c r="I16" i="28"/>
  <c r="N15" i="28"/>
  <c r="N13" i="28"/>
  <c r="I13" i="28"/>
  <c r="N12" i="28"/>
  <c r="I12" i="28"/>
  <c r="N11" i="28"/>
  <c r="N10" i="28"/>
  <c r="I10" i="28"/>
  <c r="N9" i="28"/>
  <c r="N8" i="28"/>
  <c r="Q25" i="27"/>
  <c r="R25" i="27" s="1"/>
  <c r="Q24" i="27"/>
  <c r="R24" i="27" s="1"/>
  <c r="Q23" i="27"/>
  <c r="R23" i="27" s="1"/>
  <c r="Q22" i="27"/>
  <c r="R22" i="27" s="1"/>
  <c r="Q21" i="27"/>
  <c r="R21" i="27" s="1"/>
  <c r="Q20" i="27"/>
  <c r="R20" i="27" s="1"/>
  <c r="Q19" i="27"/>
  <c r="I19" i="27" s="1"/>
  <c r="Q18" i="27"/>
  <c r="R18" i="27" s="1"/>
  <c r="Q17" i="27"/>
  <c r="R17" i="27" s="1"/>
  <c r="Q16" i="27"/>
  <c r="R16" i="27" s="1"/>
  <c r="Q15" i="27"/>
  <c r="I15" i="27" s="1"/>
  <c r="Q14" i="27"/>
  <c r="R14" i="27" s="1"/>
  <c r="Q13" i="27"/>
  <c r="R13" i="27" s="1"/>
  <c r="Q12" i="27"/>
  <c r="R12" i="27" s="1"/>
  <c r="Q11" i="27"/>
  <c r="I11" i="27" s="1"/>
  <c r="Q10" i="27"/>
  <c r="R10" i="27" s="1"/>
  <c r="Q9" i="27"/>
  <c r="R9" i="27" s="1"/>
  <c r="Q8" i="27"/>
  <c r="R8" i="27" s="1"/>
  <c r="I8" i="27" l="1"/>
  <c r="I12" i="27"/>
  <c r="I16" i="27"/>
  <c r="I10" i="27"/>
  <c r="I14" i="27"/>
  <c r="I18" i="27"/>
  <c r="I9" i="27"/>
  <c r="R11" i="27"/>
  <c r="I13" i="27"/>
  <c r="R15" i="27"/>
  <c r="I17" i="27"/>
  <c r="R19" i="27"/>
  <c r="L32" i="26"/>
  <c r="L31" i="26"/>
  <c r="L30" i="26"/>
  <c r="L29" i="26"/>
  <c r="L28" i="26"/>
  <c r="L27" i="26"/>
  <c r="L26" i="26"/>
  <c r="L25" i="26"/>
  <c r="L24" i="26"/>
  <c r="L23" i="26"/>
  <c r="L22" i="26"/>
  <c r="L21" i="26"/>
  <c r="L20" i="26"/>
  <c r="L19" i="26"/>
  <c r="I19" i="26"/>
  <c r="L18" i="26"/>
  <c r="I18" i="26"/>
  <c r="L17" i="26"/>
  <c r="I17" i="26"/>
  <c r="L16" i="26"/>
  <c r="I16" i="26"/>
  <c r="L15" i="26"/>
  <c r="I15" i="26"/>
  <c r="L14" i="26"/>
  <c r="I14" i="26"/>
  <c r="L13" i="26"/>
  <c r="I13" i="26"/>
  <c r="L12" i="26"/>
  <c r="I12" i="26"/>
  <c r="L11" i="26"/>
  <c r="I11" i="26"/>
  <c r="L10" i="26"/>
  <c r="I10" i="26"/>
  <c r="L9" i="26"/>
  <c r="I9" i="26"/>
  <c r="L8" i="26"/>
  <c r="I8" i="26"/>
  <c r="L57" i="25"/>
  <c r="I57" i="25"/>
  <c r="L56" i="25"/>
  <c r="I56" i="25"/>
  <c r="L55" i="25"/>
  <c r="I55" i="25"/>
  <c r="L51" i="25"/>
  <c r="I51" i="25"/>
  <c r="L50" i="25"/>
  <c r="I50" i="25"/>
  <c r="L49" i="25"/>
  <c r="I49" i="25"/>
  <c r="L45" i="25"/>
  <c r="I45" i="25"/>
  <c r="L44" i="25"/>
  <c r="I44" i="25"/>
  <c r="L43" i="25"/>
  <c r="I43" i="25"/>
  <c r="L36" i="25"/>
  <c r="I36" i="25"/>
  <c r="L35" i="25"/>
  <c r="I35" i="25"/>
  <c r="L34" i="25"/>
  <c r="I34" i="25"/>
  <c r="L30" i="25"/>
  <c r="I30" i="25"/>
  <c r="L29" i="25"/>
  <c r="I29" i="25"/>
  <c r="L28" i="25"/>
  <c r="I28" i="25"/>
  <c r="L27" i="25"/>
  <c r="I27" i="25"/>
  <c r="L23" i="25"/>
  <c r="I23" i="25"/>
  <c r="L22" i="25"/>
  <c r="I22" i="25"/>
  <c r="L18" i="25"/>
  <c r="L17" i="25"/>
  <c r="I17" i="25"/>
  <c r="L16" i="25"/>
  <c r="I16" i="25"/>
  <c r="L15" i="25"/>
  <c r="I15" i="25"/>
  <c r="L11" i="25"/>
  <c r="I11" i="25"/>
  <c r="L10" i="25"/>
  <c r="I10" i="25"/>
  <c r="L9" i="25"/>
  <c r="I9" i="25"/>
  <c r="L8" i="25"/>
  <c r="I8" i="25"/>
  <c r="L22" i="24"/>
  <c r="L21" i="24"/>
  <c r="L20" i="24"/>
  <c r="L19" i="24"/>
  <c r="I19" i="24"/>
  <c r="L18" i="24"/>
  <c r="I18" i="24"/>
  <c r="L17" i="24"/>
  <c r="I17" i="24"/>
  <c r="L16" i="24"/>
  <c r="I16" i="24"/>
  <c r="L15" i="24"/>
  <c r="I15" i="24"/>
  <c r="L14" i="24"/>
  <c r="I14" i="24"/>
  <c r="L13" i="24"/>
  <c r="I13" i="24"/>
  <c r="L12" i="24"/>
  <c r="I12" i="24"/>
  <c r="L11" i="24"/>
  <c r="I11" i="24"/>
  <c r="L10" i="24"/>
  <c r="I10" i="24"/>
  <c r="L9" i="24"/>
  <c r="I9" i="24"/>
  <c r="L8" i="24"/>
  <c r="I8" i="24"/>
  <c r="L35" i="23"/>
  <c r="I35" i="23"/>
  <c r="L34" i="23"/>
  <c r="I34" i="23"/>
  <c r="L33" i="23"/>
  <c r="I33" i="23"/>
  <c r="L29" i="23"/>
  <c r="I29" i="23"/>
  <c r="L28" i="23"/>
  <c r="I28" i="23"/>
  <c r="L24" i="23"/>
  <c r="L23" i="23"/>
  <c r="I23" i="23"/>
  <c r="L22" i="23"/>
  <c r="I22" i="23"/>
  <c r="L18" i="23"/>
  <c r="I18" i="23"/>
  <c r="L17" i="23"/>
  <c r="I17" i="23"/>
  <c r="L16" i="23"/>
  <c r="I16" i="23"/>
  <c r="L15" i="23"/>
  <c r="I15" i="23"/>
  <c r="L11" i="23"/>
  <c r="I11" i="23"/>
  <c r="L10" i="23"/>
  <c r="I10" i="23"/>
  <c r="L9" i="23"/>
  <c r="I9" i="23"/>
  <c r="L8" i="23"/>
  <c r="I8" i="23"/>
  <c r="U10" i="22"/>
  <c r="I10" i="22"/>
  <c r="U9" i="22"/>
  <c r="I9" i="22"/>
  <c r="Q18" i="21"/>
  <c r="I18" i="21" s="1"/>
  <c r="R17" i="21"/>
  <c r="Q17" i="21"/>
  <c r="I17" i="21"/>
  <c r="Q16" i="21"/>
  <c r="R16" i="21" s="1"/>
  <c r="R15" i="21"/>
  <c r="Q15" i="21"/>
  <c r="I15" i="21"/>
  <c r="Q14" i="21"/>
  <c r="I14" i="21" s="1"/>
  <c r="R13" i="21"/>
  <c r="Q13" i="21"/>
  <c r="I13" i="21"/>
  <c r="Q12" i="21"/>
  <c r="R12" i="21" s="1"/>
  <c r="R11" i="21"/>
  <c r="Q11" i="21"/>
  <c r="I11" i="21"/>
  <c r="Q10" i="21"/>
  <c r="I10" i="21" s="1"/>
  <c r="R9" i="21"/>
  <c r="Q9" i="21"/>
  <c r="I9" i="21"/>
  <c r="Q8" i="21"/>
  <c r="R8" i="21" s="1"/>
  <c r="I8" i="21" l="1"/>
  <c r="R10" i="21"/>
  <c r="I12" i="21"/>
  <c r="R14" i="21"/>
  <c r="I16" i="21"/>
  <c r="R18" i="21"/>
  <c r="K21" i="11"/>
  <c r="K20" i="11"/>
  <c r="I20" i="11"/>
  <c r="K19" i="11"/>
  <c r="I19" i="11"/>
  <c r="K18" i="11"/>
  <c r="I18" i="11"/>
  <c r="K17" i="11"/>
  <c r="I17" i="11"/>
  <c r="K16" i="11"/>
  <c r="I16" i="11"/>
  <c r="K15" i="11"/>
  <c r="I15" i="11"/>
  <c r="K14" i="11"/>
  <c r="I14" i="11"/>
  <c r="K13" i="11"/>
  <c r="I13" i="11"/>
  <c r="K12" i="11"/>
  <c r="I12" i="11"/>
  <c r="K11" i="11"/>
  <c r="I11" i="11"/>
  <c r="K10" i="11"/>
  <c r="I10" i="11"/>
  <c r="K9" i="11"/>
  <c r="I9" i="11"/>
  <c r="K29" i="20"/>
  <c r="K28" i="20"/>
  <c r="K27" i="20"/>
  <c r="K26" i="20"/>
  <c r="K25" i="20"/>
  <c r="K24" i="20"/>
  <c r="K23" i="20"/>
  <c r="K22" i="20"/>
  <c r="K21" i="20"/>
  <c r="K20" i="20"/>
  <c r="I20" i="20"/>
  <c r="K19" i="20"/>
  <c r="I19" i="20"/>
  <c r="K18" i="20"/>
  <c r="I18" i="20"/>
  <c r="K17" i="20"/>
  <c r="I17" i="20"/>
  <c r="K16" i="20"/>
  <c r="I16" i="20"/>
  <c r="K15" i="20"/>
  <c r="I15" i="20"/>
  <c r="K14" i="20"/>
  <c r="I14" i="20"/>
  <c r="K13" i="20"/>
  <c r="I13" i="20"/>
  <c r="K12" i="20"/>
  <c r="I12" i="20"/>
  <c r="K11" i="20"/>
  <c r="I11" i="20"/>
  <c r="K10" i="20"/>
  <c r="I10" i="20"/>
  <c r="K9" i="20"/>
  <c r="I9" i="20"/>
  <c r="K37" i="19"/>
  <c r="K36" i="19"/>
  <c r="I36" i="19"/>
  <c r="K35" i="19"/>
  <c r="I35" i="19"/>
  <c r="K34" i="19"/>
  <c r="I34" i="19"/>
  <c r="K33" i="19"/>
  <c r="I33" i="19"/>
  <c r="K32" i="19"/>
  <c r="I32" i="19"/>
  <c r="K31" i="19"/>
  <c r="I31" i="19"/>
  <c r="K26" i="19"/>
  <c r="I26" i="19"/>
  <c r="K25" i="19"/>
  <c r="I25" i="19"/>
  <c r="K24" i="19"/>
  <c r="I24" i="19"/>
  <c r="K23" i="19"/>
  <c r="I23" i="19"/>
  <c r="K22" i="19"/>
  <c r="I22" i="19"/>
  <c r="K21" i="19"/>
  <c r="I21" i="19"/>
  <c r="K20" i="19"/>
  <c r="I20" i="19"/>
  <c r="K15" i="19"/>
  <c r="K14" i="19"/>
  <c r="I14" i="19"/>
  <c r="K13" i="19"/>
  <c r="I13" i="19"/>
  <c r="K12" i="19"/>
  <c r="I12" i="19"/>
  <c r="K11" i="19"/>
  <c r="I11" i="19"/>
  <c r="K10" i="19"/>
  <c r="I10" i="19"/>
  <c r="K9" i="19"/>
  <c r="I9" i="19"/>
  <c r="Q27" i="18"/>
  <c r="R27" i="18" s="1"/>
  <c r="Q26" i="18"/>
  <c r="R26" i="18" s="1"/>
  <c r="Q25" i="18"/>
  <c r="R25" i="18" s="1"/>
  <c r="Q24" i="18"/>
  <c r="R24" i="18" s="1"/>
  <c r="Q23" i="18"/>
  <c r="R23" i="18" s="1"/>
  <c r="Q22" i="18"/>
  <c r="R22" i="18" s="1"/>
  <c r="Q21" i="18"/>
  <c r="R21" i="18" s="1"/>
  <c r="Q20" i="18"/>
  <c r="R20" i="18" s="1"/>
  <c r="Q19" i="18"/>
  <c r="I19" i="18" s="1"/>
  <c r="R18" i="18"/>
  <c r="Q18" i="18"/>
  <c r="I18" i="18"/>
  <c r="Q17" i="18"/>
  <c r="R17" i="18" s="1"/>
  <c r="Q16" i="18"/>
  <c r="R16" i="18" s="1"/>
  <c r="Q15" i="18"/>
  <c r="I15" i="18" s="1"/>
  <c r="R14" i="18"/>
  <c r="Q14" i="18"/>
  <c r="I14" i="18"/>
  <c r="Q13" i="18"/>
  <c r="R13" i="18" s="1"/>
  <c r="Q12" i="18"/>
  <c r="R12" i="18" s="1"/>
  <c r="Q11" i="18"/>
  <c r="I11" i="18" s="1"/>
  <c r="R10" i="18"/>
  <c r="Q10" i="18"/>
  <c r="I10" i="18"/>
  <c r="Q9" i="18"/>
  <c r="R9" i="18" s="1"/>
  <c r="Q8" i="18"/>
  <c r="R8" i="18" s="1"/>
  <c r="I8" i="18" l="1"/>
  <c r="I12" i="18"/>
  <c r="I16" i="18"/>
  <c r="I9" i="18"/>
  <c r="R11" i="18"/>
  <c r="I13" i="18"/>
  <c r="R15" i="18"/>
  <c r="I17" i="18"/>
  <c r="R19" i="18"/>
  <c r="K19" i="17"/>
  <c r="I19" i="17"/>
  <c r="K18" i="17"/>
  <c r="I18" i="17"/>
  <c r="K17" i="17"/>
  <c r="I17" i="17"/>
  <c r="K16" i="17"/>
  <c r="I16" i="17"/>
  <c r="K15" i="17"/>
  <c r="I15" i="17"/>
  <c r="K14" i="17"/>
  <c r="I14" i="17"/>
  <c r="K13" i="17"/>
  <c r="I13" i="17"/>
  <c r="K12" i="17"/>
  <c r="I12" i="17"/>
  <c r="K11" i="17"/>
  <c r="I11" i="17"/>
  <c r="K10" i="17"/>
  <c r="I10" i="17"/>
  <c r="K9" i="17"/>
  <c r="I9" i="17"/>
  <c r="K23" i="16"/>
  <c r="I23" i="16"/>
  <c r="K22" i="16"/>
  <c r="I22" i="16"/>
  <c r="K21" i="16"/>
  <c r="I21" i="16"/>
  <c r="K20" i="16"/>
  <c r="I20" i="16"/>
  <c r="K19" i="16"/>
  <c r="I19" i="16"/>
  <c r="K14" i="16"/>
  <c r="I14" i="16"/>
  <c r="K13" i="16"/>
  <c r="I13" i="16"/>
  <c r="K12" i="16"/>
  <c r="I12" i="16"/>
  <c r="K11" i="16"/>
  <c r="I11" i="16"/>
  <c r="K10" i="16"/>
  <c r="I10" i="16"/>
  <c r="K9" i="16"/>
  <c r="I9" i="16"/>
  <c r="K21" i="15"/>
  <c r="K20" i="15"/>
  <c r="K19" i="15"/>
  <c r="I19" i="15"/>
  <c r="K18" i="15"/>
  <c r="I18" i="15"/>
  <c r="K17" i="15"/>
  <c r="I17" i="15"/>
  <c r="K16" i="15"/>
  <c r="I16" i="15"/>
  <c r="K15" i="15"/>
  <c r="I15" i="15"/>
  <c r="K14" i="15"/>
  <c r="I14" i="15"/>
  <c r="K13" i="15"/>
  <c r="I13" i="15"/>
  <c r="K12" i="15"/>
  <c r="I12" i="15"/>
  <c r="K11" i="15"/>
  <c r="I11" i="15"/>
  <c r="K10" i="15"/>
  <c r="I10" i="15"/>
  <c r="K9" i="15"/>
  <c r="I9" i="15"/>
  <c r="K8" i="15"/>
  <c r="I8" i="15"/>
  <c r="K16" i="14"/>
  <c r="K15" i="14"/>
  <c r="I15" i="14"/>
  <c r="K14" i="14"/>
  <c r="I14" i="14"/>
  <c r="K13" i="14"/>
  <c r="I13" i="14"/>
  <c r="K12" i="14"/>
  <c r="I12" i="14"/>
  <c r="K11" i="14"/>
  <c r="I11" i="14"/>
  <c r="K10" i="14"/>
  <c r="I10" i="14"/>
  <c r="K9" i="14"/>
  <c r="I9" i="14"/>
  <c r="K8" i="14"/>
  <c r="I8" i="14"/>
  <c r="S11" i="13"/>
  <c r="I11" i="13"/>
  <c r="S10" i="13"/>
  <c r="I10" i="13"/>
  <c r="S9" i="13"/>
  <c r="I9" i="13"/>
  <c r="S8" i="13"/>
  <c r="I8" i="13"/>
  <c r="Q17" i="12"/>
  <c r="I17" i="12" s="1"/>
  <c r="R16" i="12"/>
  <c r="Q16" i="12"/>
  <c r="I16" i="12"/>
  <c r="Q15" i="12"/>
  <c r="R15" i="12" s="1"/>
  <c r="Q14" i="12"/>
  <c r="R14" i="12" s="1"/>
  <c r="I14" i="12"/>
  <c r="Q13" i="12"/>
  <c r="I13" i="12" s="1"/>
  <c r="R12" i="12"/>
  <c r="Q12" i="12"/>
  <c r="I12" i="12"/>
  <c r="Q11" i="12"/>
  <c r="R11" i="12" s="1"/>
  <c r="Q10" i="12"/>
  <c r="R10" i="12" s="1"/>
  <c r="I10" i="12"/>
  <c r="Q9" i="12"/>
  <c r="I9" i="12" s="1"/>
  <c r="R9" i="12" l="1"/>
  <c r="I11" i="12"/>
  <c r="R13" i="12"/>
  <c r="I15" i="12"/>
  <c r="R17" i="12"/>
  <c r="K12" i="10"/>
  <c r="I12" i="10"/>
  <c r="K11" i="10"/>
  <c r="I11" i="10"/>
  <c r="K10" i="10"/>
  <c r="I10" i="10"/>
  <c r="K9" i="10"/>
  <c r="I9" i="10"/>
  <c r="Q16" i="9"/>
  <c r="I16" i="9" s="1"/>
  <c r="Q15" i="9"/>
  <c r="R15" i="9" s="1"/>
  <c r="I15" i="9"/>
  <c r="Q14" i="9"/>
  <c r="R14" i="9" s="1"/>
  <c r="Q13" i="9"/>
  <c r="R13" i="9" s="1"/>
  <c r="I13" i="9"/>
  <c r="Q12" i="9"/>
  <c r="I12" i="9" s="1"/>
  <c r="Q11" i="9"/>
  <c r="R11" i="9" s="1"/>
  <c r="I11" i="9"/>
  <c r="Q10" i="9"/>
  <c r="R10" i="9" s="1"/>
  <c r="Q9" i="9"/>
  <c r="R9" i="9" s="1"/>
  <c r="I9" i="9"/>
  <c r="Q8" i="9"/>
  <c r="I8" i="9" s="1"/>
  <c r="R8" i="9" l="1"/>
  <c r="I10" i="9"/>
  <c r="R12" i="9"/>
  <c r="I14" i="9"/>
  <c r="R16" i="9"/>
  <c r="Q15" i="8"/>
  <c r="R15" i="8" s="1"/>
  <c r="I15" i="8"/>
  <c r="Q14" i="8"/>
  <c r="I14" i="8" s="1"/>
  <c r="Q13" i="8"/>
  <c r="R13" i="8" s="1"/>
  <c r="Q12" i="8"/>
  <c r="R12" i="8" s="1"/>
  <c r="Q11" i="8"/>
  <c r="R11" i="8" s="1"/>
  <c r="I11" i="8"/>
  <c r="Q10" i="8"/>
  <c r="R10" i="8" s="1"/>
  <c r="I10" i="8"/>
  <c r="R9" i="8"/>
  <c r="Q9" i="8"/>
  <c r="I9" i="8" s="1"/>
  <c r="Q8" i="8"/>
  <c r="R8" i="8" s="1"/>
  <c r="R14" i="8" l="1"/>
  <c r="I12" i="8"/>
  <c r="I13" i="8"/>
  <c r="I8" i="8"/>
  <c r="N21" i="7"/>
  <c r="I21" i="7"/>
  <c r="N20" i="7"/>
  <c r="I20" i="7"/>
  <c r="N19" i="7"/>
  <c r="I19" i="7"/>
  <c r="N18" i="7"/>
  <c r="I18" i="7"/>
  <c r="N17" i="7"/>
  <c r="I17" i="7"/>
  <c r="N14" i="7"/>
  <c r="I14" i="7"/>
  <c r="N13" i="7"/>
  <c r="I13" i="7"/>
  <c r="N12" i="7"/>
  <c r="I12" i="7"/>
  <c r="N11" i="7"/>
  <c r="I11" i="7"/>
  <c r="N10" i="7"/>
  <c r="I10" i="7"/>
  <c r="N9" i="7"/>
  <c r="I9" i="7"/>
  <c r="N20" i="6"/>
  <c r="I20" i="6"/>
  <c r="N19" i="6"/>
  <c r="I19" i="6"/>
  <c r="N18" i="6"/>
  <c r="I18" i="6"/>
  <c r="N17" i="6"/>
  <c r="I17" i="6"/>
  <c r="N14" i="6"/>
  <c r="I14" i="6"/>
  <c r="N13" i="6"/>
  <c r="N11" i="6"/>
  <c r="N79" i="5"/>
  <c r="I79" i="5"/>
  <c r="N78" i="5"/>
  <c r="I78" i="5"/>
  <c r="N77" i="5"/>
  <c r="I77" i="5"/>
  <c r="N76" i="5"/>
  <c r="I76" i="5"/>
  <c r="N75" i="5"/>
  <c r="I75" i="5"/>
  <c r="N74" i="5"/>
  <c r="I74" i="5"/>
  <c r="N70" i="5"/>
  <c r="I70" i="5"/>
  <c r="N69" i="5"/>
  <c r="I69" i="5"/>
  <c r="N68" i="5"/>
  <c r="I68" i="5"/>
  <c r="N67" i="5"/>
  <c r="I67" i="5"/>
  <c r="N66" i="5"/>
  <c r="I66" i="5"/>
  <c r="N65" i="5"/>
  <c r="I65" i="5"/>
  <c r="N61" i="5"/>
  <c r="I61" i="5"/>
  <c r="N60" i="5"/>
  <c r="I60" i="5"/>
  <c r="N59" i="5"/>
  <c r="I59" i="5"/>
  <c r="N58" i="5"/>
  <c r="I58" i="5"/>
  <c r="N57" i="5"/>
  <c r="I57" i="5"/>
  <c r="N56" i="5"/>
  <c r="I56" i="5"/>
  <c r="N52" i="5"/>
  <c r="I52" i="5"/>
  <c r="N51" i="5"/>
  <c r="I51" i="5"/>
  <c r="N50" i="5"/>
  <c r="I50" i="5"/>
  <c r="N49" i="5"/>
  <c r="I49" i="5"/>
  <c r="N48" i="5"/>
  <c r="I48" i="5"/>
  <c r="N47" i="5"/>
  <c r="I47" i="5"/>
  <c r="N40" i="5"/>
  <c r="I40" i="5"/>
  <c r="N39" i="5"/>
  <c r="I39" i="5"/>
  <c r="N38" i="5"/>
  <c r="I38" i="5"/>
  <c r="N37" i="5"/>
  <c r="I37" i="5"/>
  <c r="N36" i="5"/>
  <c r="I36" i="5"/>
  <c r="N35" i="5"/>
  <c r="N31" i="5"/>
  <c r="I31" i="5"/>
  <c r="N30" i="5"/>
  <c r="I30" i="5"/>
  <c r="N29" i="5"/>
  <c r="I29" i="5"/>
  <c r="N28" i="5"/>
  <c r="I28" i="5"/>
  <c r="N27" i="5"/>
  <c r="I27" i="5"/>
  <c r="N26" i="5"/>
  <c r="I26" i="5"/>
  <c r="N22" i="5"/>
  <c r="I22" i="5"/>
  <c r="N21" i="5"/>
  <c r="I21" i="5"/>
  <c r="N20" i="5"/>
  <c r="I20" i="5"/>
  <c r="N19" i="5"/>
  <c r="I19" i="5"/>
  <c r="N18" i="5"/>
  <c r="I18" i="5"/>
  <c r="N17" i="5"/>
  <c r="I17" i="5"/>
  <c r="N13" i="5"/>
  <c r="I13" i="5"/>
  <c r="N12" i="5"/>
  <c r="I12" i="5"/>
  <c r="N11" i="5"/>
  <c r="I11" i="5"/>
  <c r="N10" i="5"/>
  <c r="I10" i="5"/>
  <c r="N9" i="5"/>
  <c r="I9" i="5"/>
  <c r="N8" i="5"/>
  <c r="I8" i="5"/>
  <c r="N50" i="4"/>
  <c r="I50" i="4"/>
  <c r="N49" i="4"/>
  <c r="I49" i="4"/>
  <c r="N48" i="4"/>
  <c r="I48" i="4"/>
  <c r="N47" i="4"/>
  <c r="I47" i="4"/>
  <c r="N46" i="4"/>
  <c r="I46" i="4"/>
  <c r="N45" i="4"/>
  <c r="I45" i="4"/>
  <c r="N40" i="4"/>
  <c r="I40" i="4"/>
  <c r="N39" i="4"/>
  <c r="N38" i="4"/>
  <c r="I38" i="4"/>
  <c r="N37" i="4"/>
  <c r="I37" i="4"/>
  <c r="N36" i="4"/>
  <c r="I36" i="4"/>
  <c r="N35" i="4"/>
  <c r="I35" i="4"/>
  <c r="N31" i="4"/>
  <c r="I31" i="4"/>
  <c r="N30" i="4"/>
  <c r="I30" i="4"/>
  <c r="N29" i="4"/>
  <c r="I29" i="4"/>
  <c r="N28" i="4"/>
  <c r="I28" i="4"/>
  <c r="N27" i="4"/>
  <c r="I27" i="4"/>
  <c r="N26" i="4"/>
  <c r="I26" i="4"/>
  <c r="N22" i="4"/>
  <c r="I22" i="4"/>
  <c r="N21" i="4"/>
  <c r="I21" i="4"/>
  <c r="N20" i="4"/>
  <c r="I20" i="4"/>
  <c r="N19" i="4"/>
  <c r="I19" i="4"/>
  <c r="N18" i="4"/>
  <c r="I18" i="4"/>
  <c r="N17" i="4"/>
  <c r="I17" i="4"/>
  <c r="N13" i="4"/>
  <c r="N12" i="4"/>
  <c r="I12" i="4"/>
  <c r="N11" i="4"/>
  <c r="I11" i="4"/>
  <c r="N10" i="4"/>
  <c r="I10" i="4"/>
  <c r="N9" i="4"/>
  <c r="I9" i="4"/>
  <c r="N8" i="4"/>
  <c r="I8" i="4"/>
  <c r="N23" i="3"/>
  <c r="I23" i="3"/>
  <c r="N22" i="3"/>
  <c r="I22" i="3"/>
  <c r="N21" i="3"/>
  <c r="I21" i="3"/>
  <c r="N20" i="3"/>
  <c r="I20" i="3"/>
  <c r="N19" i="3"/>
  <c r="I19" i="3"/>
  <c r="N14" i="3"/>
  <c r="I14" i="3"/>
  <c r="N13" i="3"/>
  <c r="I13" i="3"/>
  <c r="N12" i="3"/>
  <c r="I12" i="3"/>
  <c r="N11" i="3"/>
  <c r="I11" i="3"/>
  <c r="N10" i="3"/>
  <c r="I10" i="3"/>
  <c r="N9" i="3"/>
  <c r="I9" i="3"/>
  <c r="N23" i="2"/>
  <c r="I23" i="2"/>
  <c r="N22" i="2"/>
  <c r="I22" i="2"/>
  <c r="N21" i="2"/>
  <c r="I21" i="2"/>
  <c r="N20" i="2"/>
  <c r="I20" i="2"/>
  <c r="N19" i="2"/>
  <c r="I19" i="2"/>
  <c r="N14" i="2"/>
  <c r="I14" i="2"/>
  <c r="N13" i="2"/>
  <c r="I13" i="2"/>
  <c r="N12" i="2"/>
  <c r="I12" i="2"/>
  <c r="N11" i="2"/>
  <c r="I11" i="2"/>
  <c r="N10" i="2"/>
  <c r="I10" i="2"/>
  <c r="N9" i="2"/>
  <c r="I9" i="2"/>
</calcChain>
</file>

<file path=xl/sharedStrings.xml><?xml version="1.0" encoding="utf-8"?>
<sst xmlns="http://schemas.openxmlformats.org/spreadsheetml/2006/main" count="5667" uniqueCount="1560">
  <si>
    <t>Lietuvos LAF atviros taurės varžybos</t>
  </si>
  <si>
    <t>Lietuvos LAF sporto klubų žiemos taurės varžybos</t>
  </si>
  <si>
    <t xml:space="preserve">   </t>
  </si>
  <si>
    <t>2018 m. sausio 27 d.</t>
  </si>
  <si>
    <t>Vilnius</t>
  </si>
  <si>
    <t>Varžybų vyriausioji teisėja</t>
  </si>
  <si>
    <t>Zita</t>
  </si>
  <si>
    <t>TINDŽIULIENĖ</t>
  </si>
  <si>
    <t>/Nacionalinė kategorija/</t>
  </si>
  <si>
    <t>Varžybų vyriausioji sekretorė</t>
  </si>
  <si>
    <t>Remigija</t>
  </si>
  <si>
    <t>RAIŠIENĖ</t>
  </si>
  <si>
    <t>Varžybų techninis delegatas</t>
  </si>
  <si>
    <t>Alfonsas</t>
  </si>
  <si>
    <t>BULIUOLIS</t>
  </si>
  <si>
    <t>/Tarptautinė kategorija/</t>
  </si>
  <si>
    <t>Lietuvos LAF atviros taurės varžybos, Lietuvos LAF sporto klubų žiemos taurės varžybos</t>
  </si>
  <si>
    <t>2018 m. sausio 27 d., Vilnius</t>
  </si>
  <si>
    <t>60 m barjerinis bėgimas Moterys</t>
  </si>
  <si>
    <t>1</t>
  </si>
  <si>
    <t>bėgimas iš 2</t>
  </si>
  <si>
    <t>Takas</t>
  </si>
  <si>
    <t>Nr.</t>
  </si>
  <si>
    <t xml:space="preserve">Vardas </t>
  </si>
  <si>
    <t>pavardė</t>
  </si>
  <si>
    <t>Gimimo data</t>
  </si>
  <si>
    <t>Komanda</t>
  </si>
  <si>
    <t>SUC</t>
  </si>
  <si>
    <t>Klubas</t>
  </si>
  <si>
    <t>Tšk.</t>
  </si>
  <si>
    <t>Par. bėg.</t>
  </si>
  <si>
    <t>R.l.</t>
  </si>
  <si>
    <t>Finalas</t>
  </si>
  <si>
    <t>Kv.l.</t>
  </si>
  <si>
    <t>Treneris</t>
  </si>
  <si>
    <t>Beatričė</t>
  </si>
  <si>
    <t>Černiūtė</t>
  </si>
  <si>
    <t>2000-04-28</t>
  </si>
  <si>
    <t>Kaunas</t>
  </si>
  <si>
    <t>"Startas"</t>
  </si>
  <si>
    <t>"Šilainiai" 1</t>
  </si>
  <si>
    <t>I.Jakubaitytė</t>
  </si>
  <si>
    <t>10.11</t>
  </si>
  <si>
    <t>2</t>
  </si>
  <si>
    <t>Gintarė</t>
  </si>
  <si>
    <t>Griciūtė</t>
  </si>
  <si>
    <t>2000-11-23</t>
  </si>
  <si>
    <t>Klaipėda</t>
  </si>
  <si>
    <t>LAM</t>
  </si>
  <si>
    <t>A.Vilčinskienė,R.Adomaitienė</t>
  </si>
  <si>
    <t>9.49</t>
  </si>
  <si>
    <t>3</t>
  </si>
  <si>
    <t>Irma</t>
  </si>
  <si>
    <t>Mačiukaitė</t>
  </si>
  <si>
    <t>1991-08-08</t>
  </si>
  <si>
    <t>Pasvalys</t>
  </si>
  <si>
    <t>"Svalė"</t>
  </si>
  <si>
    <t>K. Mačėnas</t>
  </si>
  <si>
    <t>9.09</t>
  </si>
  <si>
    <t>8.61(16)</t>
  </si>
  <si>
    <t>4</t>
  </si>
  <si>
    <t>Gabrielė</t>
  </si>
  <si>
    <t>Čeponytė</t>
  </si>
  <si>
    <t>2000-02-04</t>
  </si>
  <si>
    <t>KMK1</t>
  </si>
  <si>
    <t>N.Sabaliauskienė</t>
  </si>
  <si>
    <t>9.16</t>
  </si>
  <si>
    <t>9.16(18)</t>
  </si>
  <si>
    <t>5</t>
  </si>
  <si>
    <t>Aurėja</t>
  </si>
  <si>
    <t>Vaičekauskaitė</t>
  </si>
  <si>
    <t>2001-03-08</t>
  </si>
  <si>
    <t>Klaipėda ind.</t>
  </si>
  <si>
    <t>Start U</t>
  </si>
  <si>
    <t>O.Grybauskienė</t>
  </si>
  <si>
    <t>-</t>
  </si>
  <si>
    <t>9.63(17)</t>
  </si>
  <si>
    <t>6</t>
  </si>
  <si>
    <t>Iveta</t>
  </si>
  <si>
    <t>Varnelytė</t>
  </si>
  <si>
    <t>2000-01-25</t>
  </si>
  <si>
    <t>Marijampolė</t>
  </si>
  <si>
    <t>"Sūduva"</t>
  </si>
  <si>
    <t>MLASK</t>
  </si>
  <si>
    <t>R.Bindokienė</t>
  </si>
  <si>
    <t>10.56</t>
  </si>
  <si>
    <t>Galdikaitė</t>
  </si>
  <si>
    <t>2001-12-21</t>
  </si>
  <si>
    <t>"Nikė" 1</t>
  </si>
  <si>
    <t>V.Baronienė</t>
  </si>
  <si>
    <t>Viktorija</t>
  </si>
  <si>
    <t>Lunskytė</t>
  </si>
  <si>
    <t>2001-03-04</t>
  </si>
  <si>
    <t>Šiauliai ind.</t>
  </si>
  <si>
    <t>ŠLASC</t>
  </si>
  <si>
    <t>"Piramidė"</t>
  </si>
  <si>
    <t>E. Reinotas</t>
  </si>
  <si>
    <t>9.26</t>
  </si>
  <si>
    <t>9.26(18)</t>
  </si>
  <si>
    <t>Rasa</t>
  </si>
  <si>
    <t>Mažeikaitė</t>
  </si>
  <si>
    <t>1997-06-17</t>
  </si>
  <si>
    <t>Šiauliai</t>
  </si>
  <si>
    <t>J. Baikštienė</t>
  </si>
  <si>
    <t>8.99</t>
  </si>
  <si>
    <t>8.99(18)</t>
  </si>
  <si>
    <t>Paula</t>
  </si>
  <si>
    <t>Sprudzane</t>
  </si>
  <si>
    <t>1999-03-19</t>
  </si>
  <si>
    <t>Latvija</t>
  </si>
  <si>
    <t>E.Voitkevičs</t>
  </si>
  <si>
    <t>8.57(17)</t>
  </si>
  <si>
    <t>Kotryna</t>
  </si>
  <si>
    <t>Kairytė</t>
  </si>
  <si>
    <t>1998-09-30</t>
  </si>
  <si>
    <t>VMSC</t>
  </si>
  <si>
    <t>Šuolis</t>
  </si>
  <si>
    <t>E. Žiupkienė</t>
  </si>
  <si>
    <t>9.59(15)</t>
  </si>
  <si>
    <t>60 m barjerinis bėgimas Vyrai</t>
  </si>
  <si>
    <t>Tomas</t>
  </si>
  <si>
    <t>Bendoraitis</t>
  </si>
  <si>
    <t>1992-06-12</t>
  </si>
  <si>
    <t>KTU</t>
  </si>
  <si>
    <t>A.Skujytė,E.Karaškienė</t>
  </si>
  <si>
    <t>9.52</t>
  </si>
  <si>
    <t>Malakauskas</t>
  </si>
  <si>
    <t>1992-07-14</t>
  </si>
  <si>
    <t>E.Norvilas, A.Vilčinskienė</t>
  </si>
  <si>
    <t>8.53</t>
  </si>
  <si>
    <t>8.09(15)</t>
  </si>
  <si>
    <t>Martynas</t>
  </si>
  <si>
    <t>Vrašinskas</t>
  </si>
  <si>
    <t>1995-09-30</t>
  </si>
  <si>
    <t>Kaunas,Klaipėda</t>
  </si>
  <si>
    <t>"Startas", KTU</t>
  </si>
  <si>
    <t>COSMA 1</t>
  </si>
  <si>
    <t>N.Gedgaudienė,D.Senkus</t>
  </si>
  <si>
    <t>8.08</t>
  </si>
  <si>
    <t>7.91(17)</t>
  </si>
  <si>
    <t>Domantas</t>
  </si>
  <si>
    <t>Barcys</t>
  </si>
  <si>
    <t>1997-09-22</t>
  </si>
  <si>
    <t>N.Sabaliauskienė,A.Dobregienė</t>
  </si>
  <si>
    <t>8.31(17)</t>
  </si>
  <si>
    <t>Robertas</t>
  </si>
  <si>
    <t>Kazbaras</t>
  </si>
  <si>
    <t>2000-06-05</t>
  </si>
  <si>
    <t>Edvinas</t>
  </si>
  <si>
    <t>Gylys</t>
  </si>
  <si>
    <t>2001-02-07</t>
  </si>
  <si>
    <t>ŠSG, ŠLASC</t>
  </si>
  <si>
    <t>J. Baikštienė, T. Skalikas</t>
  </si>
  <si>
    <t>9.46(0.99)</t>
  </si>
  <si>
    <t>Gabrielius</t>
  </si>
  <si>
    <t>Bžeskis</t>
  </si>
  <si>
    <t>1998-07-30</t>
  </si>
  <si>
    <t>"Žvaigždė"</t>
  </si>
  <si>
    <t>A.Gavėnas,A.Dobregienė</t>
  </si>
  <si>
    <t>8.47</t>
  </si>
  <si>
    <t>8.47(18)</t>
  </si>
  <si>
    <t>Rapolas</t>
  </si>
  <si>
    <t>Saulius</t>
  </si>
  <si>
    <t>1996-02-15</t>
  </si>
  <si>
    <t>8.01</t>
  </si>
  <si>
    <t>7.93(16)</t>
  </si>
  <si>
    <t>Edgaras</t>
  </si>
  <si>
    <t>Benkunskas</t>
  </si>
  <si>
    <t>1999-05-28</t>
  </si>
  <si>
    <t>COSMA 2</t>
  </si>
  <si>
    <t>8.37</t>
  </si>
  <si>
    <t>8.37(18)</t>
  </si>
  <si>
    <t>Maksim</t>
  </si>
  <si>
    <t>Bolotin</t>
  </si>
  <si>
    <t>1998-05-12</t>
  </si>
  <si>
    <t>E. Žiupkienė, T. Krasauskienė</t>
  </si>
  <si>
    <t>8.66</t>
  </si>
  <si>
    <t>8.60(17)</t>
  </si>
  <si>
    <t>60 m bėgimas Moterys</t>
  </si>
  <si>
    <t>bėgimas iš 5</t>
  </si>
  <si>
    <t>SB</t>
  </si>
  <si>
    <t>PB</t>
  </si>
  <si>
    <t>Vaiva</t>
  </si>
  <si>
    <t>Ramanauskaitė</t>
  </si>
  <si>
    <t>2000-04-13</t>
  </si>
  <si>
    <t>"Šilainiai"</t>
  </si>
  <si>
    <t>8.59</t>
  </si>
  <si>
    <t>Emilija</t>
  </si>
  <si>
    <t>Lik</t>
  </si>
  <si>
    <t>2001-06-05</t>
  </si>
  <si>
    <t>Vilnius ind.</t>
  </si>
  <si>
    <t>Midlongas</t>
  </si>
  <si>
    <t>I.Krakoviak-Tolstika,A.Tolstiks</t>
  </si>
  <si>
    <t>8.20</t>
  </si>
  <si>
    <t>7.87</t>
  </si>
  <si>
    <t>7.81(16)</t>
  </si>
  <si>
    <t>Gunda</t>
  </si>
  <si>
    <t>Jakimavičiūtė</t>
  </si>
  <si>
    <t>2000-05-01</t>
  </si>
  <si>
    <t>8.05</t>
  </si>
  <si>
    <t>Silvija</t>
  </si>
  <si>
    <t>Baubonytė</t>
  </si>
  <si>
    <t>1996-11-09</t>
  </si>
  <si>
    <t>"Startas", LSU</t>
  </si>
  <si>
    <t>"Maratonas"</t>
  </si>
  <si>
    <t>J.Čižauskas</t>
  </si>
  <si>
    <t>Alisa</t>
  </si>
  <si>
    <t>Gaivoronskytė  </t>
  </si>
  <si>
    <t>2000-10-17</t>
  </si>
  <si>
    <t>DQ</t>
  </si>
  <si>
    <t>Milena</t>
  </si>
  <si>
    <t>Kamskaitė</t>
  </si>
  <si>
    <t>1999-06-22</t>
  </si>
  <si>
    <t>S. Liepinatis, E. Žiupkienė</t>
  </si>
  <si>
    <t>8.58</t>
  </si>
  <si>
    <t>Ivickytė</t>
  </si>
  <si>
    <t>1997-02-09</t>
  </si>
  <si>
    <t>NT</t>
  </si>
  <si>
    <t>P.Žukienė V.Kozlov</t>
  </si>
  <si>
    <t>8.19</t>
  </si>
  <si>
    <t>Kaminskaitė</t>
  </si>
  <si>
    <t>2000-05-11</t>
  </si>
  <si>
    <t>Panevėžys,Kėdainiai</t>
  </si>
  <si>
    <t>R.Sargūno g-ja</t>
  </si>
  <si>
    <t>"Greitas spurtas"</t>
  </si>
  <si>
    <t>R.Jakubauskas, R.Sakalauskienė</t>
  </si>
  <si>
    <t>7.78</t>
  </si>
  <si>
    <t>7.78(18)</t>
  </si>
  <si>
    <t>Gabija</t>
  </si>
  <si>
    <t>Kuprytė</t>
  </si>
  <si>
    <t>2000-05-20</t>
  </si>
  <si>
    <t>Plungė</t>
  </si>
  <si>
    <t>SM</t>
  </si>
  <si>
    <t>R.Šilenskienė</t>
  </si>
  <si>
    <t>8.03</t>
  </si>
  <si>
    <t>Kamilė</t>
  </si>
  <si>
    <t>Ženevičiūtė</t>
  </si>
  <si>
    <t>2002-09-26</t>
  </si>
  <si>
    <t>8.41</t>
  </si>
  <si>
    <t>Agnė</t>
  </si>
  <si>
    <t>Rimkūnaitė</t>
  </si>
  <si>
    <t>1999-07-22</t>
  </si>
  <si>
    <t>D.Jankauskaitė,N.Sabaliauskienė</t>
  </si>
  <si>
    <t>8.75</t>
  </si>
  <si>
    <t>Ieva</t>
  </si>
  <si>
    <t>Sobolevska</t>
  </si>
  <si>
    <t>2002-04-11</t>
  </si>
  <si>
    <t>Midlongas ind.</t>
  </si>
  <si>
    <t>J.Strumskytė-Razgūnė</t>
  </si>
  <si>
    <t>8.51</t>
  </si>
  <si>
    <t>Aistė</t>
  </si>
  <si>
    <t>Staurylaitė</t>
  </si>
  <si>
    <t>1997-01-08</t>
  </si>
  <si>
    <t>LSU</t>
  </si>
  <si>
    <t>8.09</t>
  </si>
  <si>
    <t>Tonkovičiūtė</t>
  </si>
  <si>
    <t>1998-03-30</t>
  </si>
  <si>
    <t>M.Skrabulis,I. Krakoviak-Tolstika, A.Tolstiks</t>
  </si>
  <si>
    <t>7.70</t>
  </si>
  <si>
    <t>7.66(16)</t>
  </si>
  <si>
    <t>Monika</t>
  </si>
  <si>
    <t>Ubeikaitė</t>
  </si>
  <si>
    <t>2000-05-21</t>
  </si>
  <si>
    <t xml:space="preserve">Panevėžys,Utena </t>
  </si>
  <si>
    <t>R.Jakubauskas, M.Saliamonas</t>
  </si>
  <si>
    <t>7.96</t>
  </si>
  <si>
    <t>7.85(17)</t>
  </si>
  <si>
    <t>Rudytė</t>
  </si>
  <si>
    <t>1996-08-13</t>
  </si>
  <si>
    <t>VMSC,VU</t>
  </si>
  <si>
    <t>I.Jefimova</t>
  </si>
  <si>
    <t>8.35</t>
  </si>
  <si>
    <t>Grėtė</t>
  </si>
  <si>
    <t>Vosyliūtė</t>
  </si>
  <si>
    <t>2001-11-25</t>
  </si>
  <si>
    <t>8.72</t>
  </si>
  <si>
    <t>Greta</t>
  </si>
  <si>
    <t>Valatkaitytė</t>
  </si>
  <si>
    <t>1999-04-14</t>
  </si>
  <si>
    <t>O.Pavilionienė</t>
  </si>
  <si>
    <t>8.55</t>
  </si>
  <si>
    <t>Juana</t>
  </si>
  <si>
    <t>Beganskaitė</t>
  </si>
  <si>
    <t>2001-01-23</t>
  </si>
  <si>
    <t>Akvilė</t>
  </si>
  <si>
    <t>Andriukaitytė</t>
  </si>
  <si>
    <t>2000-03-09</t>
  </si>
  <si>
    <t>Panevėžys,Šakiai</t>
  </si>
  <si>
    <t>R.Jakubauskas, A.Ulinskas</t>
  </si>
  <si>
    <t>7.57</t>
  </si>
  <si>
    <t>7.57(18)</t>
  </si>
  <si>
    <t>Unskinaitė</t>
  </si>
  <si>
    <t>1998-01-02</t>
  </si>
  <si>
    <t>Kaunas, Klaipėda</t>
  </si>
  <si>
    <t>J.Čižauskas,D.D.Senkai</t>
  </si>
  <si>
    <t>7.87(18)</t>
  </si>
  <si>
    <t>Erika</t>
  </si>
  <si>
    <t>Chvedevičiūtė</t>
  </si>
  <si>
    <t>1999-10-25</t>
  </si>
  <si>
    <t>Švenčionys</t>
  </si>
  <si>
    <t>ŠRSC</t>
  </si>
  <si>
    <t>"Aitvaras"</t>
  </si>
  <si>
    <t>DNS</t>
  </si>
  <si>
    <t>V.Nekrašas,R.Turla</t>
  </si>
  <si>
    <t>8.25</t>
  </si>
  <si>
    <t>Samanta</t>
  </si>
  <si>
    <t>Mikelionytė</t>
  </si>
  <si>
    <t>2001-07-29</t>
  </si>
  <si>
    <t>Alytus ind.</t>
  </si>
  <si>
    <t>ASRC</t>
  </si>
  <si>
    <t>ALASK 2</t>
  </si>
  <si>
    <t>V.Šmidtas, V.Rasiukevičienė</t>
  </si>
  <si>
    <t>Gargasaitė</t>
  </si>
  <si>
    <t>1998-06-14</t>
  </si>
  <si>
    <t>8.43</t>
  </si>
  <si>
    <t>Diana</t>
  </si>
  <si>
    <t>Džavachidis</t>
  </si>
  <si>
    <t>1992-12-30</t>
  </si>
  <si>
    <t>COSMA 3</t>
  </si>
  <si>
    <t>M. Skrabulis, D. Skirmantienė</t>
  </si>
  <si>
    <t>7.74(13)</t>
  </si>
  <si>
    <t>t.p</t>
  </si>
  <si>
    <t>Karolina</t>
  </si>
  <si>
    <t>Deliautaitė</t>
  </si>
  <si>
    <t>1995-08-09</t>
  </si>
  <si>
    <t>J.Čižauskas,J.Beržinskienė</t>
  </si>
  <si>
    <t>7.55</t>
  </si>
  <si>
    <t>7.46(17)</t>
  </si>
  <si>
    <t>Kornelija</t>
  </si>
  <si>
    <t>Okunevič</t>
  </si>
  <si>
    <t>1999-05-06</t>
  </si>
  <si>
    <t>R. Snarskienė</t>
  </si>
  <si>
    <t>8.02</t>
  </si>
  <si>
    <t>Augustė</t>
  </si>
  <si>
    <t>Markevičiūtė</t>
  </si>
  <si>
    <t>2002-01-30</t>
  </si>
  <si>
    <t>Kaunas ind.</t>
  </si>
  <si>
    <t>Be1</t>
  </si>
  <si>
    <t>G.Šerėnienė</t>
  </si>
  <si>
    <t>Nerilė</t>
  </si>
  <si>
    <t>Martusevičiūtė</t>
  </si>
  <si>
    <t>2002-11-06</t>
  </si>
  <si>
    <t>V.Kozlov P.Žukienė</t>
  </si>
  <si>
    <t>8.60</t>
  </si>
  <si>
    <t>60 m bėgimas Vyrai</t>
  </si>
  <si>
    <t>bėgimas iš 8</t>
  </si>
  <si>
    <t>Čelkis</t>
  </si>
  <si>
    <t>2001-11-11</t>
  </si>
  <si>
    <t>V. Šmidtas</t>
  </si>
  <si>
    <t>7.74</t>
  </si>
  <si>
    <t>Dariuš</t>
  </si>
  <si>
    <t>Križanovskij</t>
  </si>
  <si>
    <t>1998-06-12</t>
  </si>
  <si>
    <t>7.41</t>
  </si>
  <si>
    <t>Roberts Janis</t>
  </si>
  <si>
    <t>Zalitis</t>
  </si>
  <si>
    <t>2000-09-14</t>
  </si>
  <si>
    <t>7.16</t>
  </si>
  <si>
    <t>7.16(18)</t>
  </si>
  <si>
    <t>Benas</t>
  </si>
  <si>
    <t>Kontrimavičius</t>
  </si>
  <si>
    <t>1999-06-04</t>
  </si>
  <si>
    <t>M. Skrabulis, D. Matusevičienė</t>
  </si>
  <si>
    <t>7.09</t>
  </si>
  <si>
    <t>7.02(17)</t>
  </si>
  <si>
    <t>Mantas</t>
  </si>
  <si>
    <t>Masaitis</t>
  </si>
  <si>
    <t>2001-01-17</t>
  </si>
  <si>
    <t>7.51</t>
  </si>
  <si>
    <t>Justinas</t>
  </si>
  <si>
    <t>Kulda</t>
  </si>
  <si>
    <t>2002-08-12</t>
  </si>
  <si>
    <t>7.73</t>
  </si>
  <si>
    <t>7.40</t>
  </si>
  <si>
    <t>Radzevičius</t>
  </si>
  <si>
    <t>2001-08-09</t>
  </si>
  <si>
    <t>Marijampolė ind.</t>
  </si>
  <si>
    <t>G.Janušauskas,V.Komisaraitis</t>
  </si>
  <si>
    <t>7.15</t>
  </si>
  <si>
    <t>7.15(18)</t>
  </si>
  <si>
    <t>Šarūnas</t>
  </si>
  <si>
    <t>Totoraitis</t>
  </si>
  <si>
    <t>1996-03-09</t>
  </si>
  <si>
    <t>VU</t>
  </si>
  <si>
    <t>J.Armonienė</t>
  </si>
  <si>
    <t>7.07</t>
  </si>
  <si>
    <t>7.07(18)</t>
  </si>
  <si>
    <t>Einius</t>
  </si>
  <si>
    <t>Normantas</t>
  </si>
  <si>
    <t>1998-10-21</t>
  </si>
  <si>
    <t>LAA</t>
  </si>
  <si>
    <t>J.Beržinskienė</t>
  </si>
  <si>
    <t>7.47</t>
  </si>
  <si>
    <t>Henrikas</t>
  </si>
  <si>
    <t>Volvačiovas</t>
  </si>
  <si>
    <t>1999-07-12</t>
  </si>
  <si>
    <t xml:space="preserve">Panevėžys </t>
  </si>
  <si>
    <t>KKSC</t>
  </si>
  <si>
    <t>K.Sabalytė</t>
  </si>
  <si>
    <t>7.67</t>
  </si>
  <si>
    <t>Mikas</t>
  </si>
  <si>
    <t>Beinorius</t>
  </si>
  <si>
    <t>1994-05-19</t>
  </si>
  <si>
    <t>7.34</t>
  </si>
  <si>
    <t>Arnas</t>
  </si>
  <si>
    <t>Kučinskas</t>
  </si>
  <si>
    <t>1995-05-06</t>
  </si>
  <si>
    <t>"Beržyno žiogelis"</t>
  </si>
  <si>
    <t>L. Maceika, V. Bogomolovas</t>
  </si>
  <si>
    <t>7.07(17)</t>
  </si>
  <si>
    <t>Gediminas</t>
  </si>
  <si>
    <t>Truskauskas</t>
  </si>
  <si>
    <t>D. Skirmantienė, M. Skrabulis</t>
  </si>
  <si>
    <t>6.99(16)</t>
  </si>
  <si>
    <t>Vladas</t>
  </si>
  <si>
    <t>Kunigonis</t>
  </si>
  <si>
    <t>2001-10-03</t>
  </si>
  <si>
    <t>7.48</t>
  </si>
  <si>
    <t>Paulius</t>
  </si>
  <si>
    <t>Veikalas</t>
  </si>
  <si>
    <t>2002-04-23</t>
  </si>
  <si>
    <t>Švenčionys ind.</t>
  </si>
  <si>
    <t>Z. Zenkevičius</t>
  </si>
  <si>
    <t>7.61</t>
  </si>
  <si>
    <t>Laurynas</t>
  </si>
  <si>
    <t>Opulskis</t>
  </si>
  <si>
    <t>2000-05-16</t>
  </si>
  <si>
    <t>"Nikė" 2</t>
  </si>
  <si>
    <t>7.32</t>
  </si>
  <si>
    <t>Dominykas</t>
  </si>
  <si>
    <t>Urbonas</t>
  </si>
  <si>
    <t>1997-06-25</t>
  </si>
  <si>
    <t>L. Maceika</t>
  </si>
  <si>
    <t>7.13</t>
  </si>
  <si>
    <t>7.12(17)</t>
  </si>
  <si>
    <t>Giedrius</t>
  </si>
  <si>
    <t>Rupeika</t>
  </si>
  <si>
    <t>1992-09-10</t>
  </si>
  <si>
    <t>7.03</t>
  </si>
  <si>
    <t>Augustinas</t>
  </si>
  <si>
    <t>Kazlauskas</t>
  </si>
  <si>
    <t>2001-10-14</t>
  </si>
  <si>
    <t>"Stadija"</t>
  </si>
  <si>
    <t>D. Šaučikovas</t>
  </si>
  <si>
    <t>7.46</t>
  </si>
  <si>
    <t>Jančiauskas</t>
  </si>
  <si>
    <t>2002-08-02</t>
  </si>
  <si>
    <t>8.86</t>
  </si>
  <si>
    <t>Jasinskas</t>
  </si>
  <si>
    <t>1997-02-18</t>
  </si>
  <si>
    <t>7.60</t>
  </si>
  <si>
    <t>Vilius</t>
  </si>
  <si>
    <t>Pakalniškis</t>
  </si>
  <si>
    <t>1999-05-13</t>
  </si>
  <si>
    <t>7.25</t>
  </si>
  <si>
    <t>Rokas</t>
  </si>
  <si>
    <t>Silkinis</t>
  </si>
  <si>
    <t>1995-06-23</t>
  </si>
  <si>
    <t>7.12</t>
  </si>
  <si>
    <t>7.12(18)</t>
  </si>
  <si>
    <t>Šeštokas</t>
  </si>
  <si>
    <t>1996-04-18</t>
  </si>
  <si>
    <t>7.01</t>
  </si>
  <si>
    <t>7.01(18)</t>
  </si>
  <si>
    <t>Kipras</t>
  </si>
  <si>
    <t>Čepaitis</t>
  </si>
  <si>
    <t>2001-04-09</t>
  </si>
  <si>
    <t>Julius</t>
  </si>
  <si>
    <t>Babinskas</t>
  </si>
  <si>
    <t>2002-06-16</t>
  </si>
  <si>
    <t>7.92</t>
  </si>
  <si>
    <t>7.58</t>
  </si>
  <si>
    <t>Lukas</t>
  </si>
  <si>
    <t>Mančinskas</t>
  </si>
  <si>
    <t>2001-06-27</t>
  </si>
  <si>
    <t>Nojus</t>
  </si>
  <si>
    <t>Budavičius</t>
  </si>
  <si>
    <t>1999-05-14</t>
  </si>
  <si>
    <t>Toleikis</t>
  </si>
  <si>
    <t>1999-01-03</t>
  </si>
  <si>
    <t>E.Norvilas</t>
  </si>
  <si>
    <t>6.99</t>
  </si>
  <si>
    <t>6.99(18)</t>
  </si>
  <si>
    <t>t.p.</t>
  </si>
  <si>
    <t>Danas</t>
  </si>
  <si>
    <t>Sodaitis</t>
  </si>
  <si>
    <t>1989-04-25</t>
  </si>
  <si>
    <t>M. Skrabulis</t>
  </si>
  <si>
    <t>Kasparas</t>
  </si>
  <si>
    <t>Repšys</t>
  </si>
  <si>
    <t>1999-02-15</t>
  </si>
  <si>
    <t>7.80</t>
  </si>
  <si>
    <t>7</t>
  </si>
  <si>
    <t>Elonas</t>
  </si>
  <si>
    <t>Dalinskas</t>
  </si>
  <si>
    <t>2002-04-04</t>
  </si>
  <si>
    <t>ALASK 1</t>
  </si>
  <si>
    <t>Mačionis</t>
  </si>
  <si>
    <t>1999-09-17</t>
  </si>
  <si>
    <t>Irmantas</t>
  </si>
  <si>
    <t>Birbalas</t>
  </si>
  <si>
    <t>1996-05-16</t>
  </si>
  <si>
    <t>V.Šilinskas</t>
  </si>
  <si>
    <t>7.10</t>
  </si>
  <si>
    <t>7.10(18)</t>
  </si>
  <si>
    <t>Kostas</t>
  </si>
  <si>
    <t>Skrabulis</t>
  </si>
  <si>
    <t>1992-08-04</t>
  </si>
  <si>
    <t>6.85</t>
  </si>
  <si>
    <t>6.85(18)</t>
  </si>
  <si>
    <t>Deividas</t>
  </si>
  <si>
    <t>Feldmanas</t>
  </si>
  <si>
    <t>1999-02-08</t>
  </si>
  <si>
    <t>7.45</t>
  </si>
  <si>
    <t>Strazdas</t>
  </si>
  <si>
    <t>1999-07-11</t>
  </si>
  <si>
    <t>7.79</t>
  </si>
  <si>
    <t>8</t>
  </si>
  <si>
    <t>Kalindra</t>
  </si>
  <si>
    <t>2002-09-24</t>
  </si>
  <si>
    <t>1994-09-07</t>
  </si>
  <si>
    <t>7.23</t>
  </si>
  <si>
    <t>Roberts</t>
  </si>
  <si>
    <t>Vidžus</t>
  </si>
  <si>
    <t>1992-12-03</t>
  </si>
  <si>
    <t>V.Lacis</t>
  </si>
  <si>
    <t>6.87(16)</t>
  </si>
  <si>
    <t>Ugnius</t>
  </si>
  <si>
    <t>Savickas</t>
  </si>
  <si>
    <t>1992-01-22</t>
  </si>
  <si>
    <t>6.83</t>
  </si>
  <si>
    <t>6.81(15)</t>
  </si>
  <si>
    <t>Tomaš</t>
  </si>
  <si>
    <t>Paškovski</t>
  </si>
  <si>
    <t>2000-03-12</t>
  </si>
  <si>
    <t>7.44</t>
  </si>
  <si>
    <t>Karza</t>
  </si>
  <si>
    <t>2001-09-16</t>
  </si>
  <si>
    <t>7.75</t>
  </si>
  <si>
    <t>Vieta</t>
  </si>
  <si>
    <t>Suvestinė</t>
  </si>
  <si>
    <t>10.00</t>
  </si>
  <si>
    <t>DNF</t>
  </si>
  <si>
    <t>9</t>
  </si>
  <si>
    <t>10</t>
  </si>
  <si>
    <t>11</t>
  </si>
  <si>
    <t>Trišuolis Moterys</t>
  </si>
  <si>
    <t>B a n d y m a i</t>
  </si>
  <si>
    <t>Eilė</t>
  </si>
  <si>
    <t xml:space="preserve">4 </t>
  </si>
  <si>
    <t>Ger.rez.</t>
  </si>
  <si>
    <t>Aina</t>
  </si>
  <si>
    <t>Grikšaitė</t>
  </si>
  <si>
    <t>1994-11-23</t>
  </si>
  <si>
    <t>SPÅRVÄGEN FK</t>
  </si>
  <si>
    <t>X</t>
  </si>
  <si>
    <t>A.Tolstiks,L.Nikitin</t>
  </si>
  <si>
    <t>11.61</t>
  </si>
  <si>
    <t>11.61(18)</t>
  </si>
  <si>
    <t>Dovilė</t>
  </si>
  <si>
    <t>Ragauskaitė</t>
  </si>
  <si>
    <t>1998-03-17</t>
  </si>
  <si>
    <t>Vilnius,Švenčionys</t>
  </si>
  <si>
    <t>VMSC,ŠRSC</t>
  </si>
  <si>
    <t>K.Šapka,V.Nekrašas</t>
  </si>
  <si>
    <t>11.63</t>
  </si>
  <si>
    <t>11.80(17)</t>
  </si>
  <si>
    <t>Kristina</t>
  </si>
  <si>
    <t>Jašauskaitė</t>
  </si>
  <si>
    <t>2000-03-28</t>
  </si>
  <si>
    <t>Šilutė</t>
  </si>
  <si>
    <t>L. Leikuvienė</t>
  </si>
  <si>
    <t>11.90</t>
  </si>
  <si>
    <t>11.90(18)</t>
  </si>
  <si>
    <t>Sandra</t>
  </si>
  <si>
    <t>Alejūnaitė</t>
  </si>
  <si>
    <t>1999-08-05</t>
  </si>
  <si>
    <t>Vilnius,Šiauliai</t>
  </si>
  <si>
    <t>A.Tolstiks,I.Krakoviak-Tolstika,J.Baikštienė</t>
  </si>
  <si>
    <t>11.94</t>
  </si>
  <si>
    <t>12.01(17)</t>
  </si>
  <si>
    <t>Patricija</t>
  </si>
  <si>
    <t>Muravjova</t>
  </si>
  <si>
    <t>2000-12-02</t>
  </si>
  <si>
    <t>I.Zalite</t>
  </si>
  <si>
    <t>12.43</t>
  </si>
  <si>
    <t>12.43(18)</t>
  </si>
  <si>
    <t>Dargytė</t>
  </si>
  <si>
    <t>1997-07-28</t>
  </si>
  <si>
    <t>Kaunas, Kėdainiai</t>
  </si>
  <si>
    <t>A.Gavelytė</t>
  </si>
  <si>
    <t>12.44</t>
  </si>
  <si>
    <t>12.44(18)</t>
  </si>
  <si>
    <t>Žaneta</t>
  </si>
  <si>
    <t>Levkovič</t>
  </si>
  <si>
    <t>1998-09-21</t>
  </si>
  <si>
    <t>K.Šapka,A.Vilčinskienė</t>
  </si>
  <si>
    <t>12.26</t>
  </si>
  <si>
    <t>12.45(15)</t>
  </si>
  <si>
    <t>Simona</t>
  </si>
  <si>
    <t>Grybaitė</t>
  </si>
  <si>
    <t>1998-02-10</t>
  </si>
  <si>
    <t>A.Gricevičius</t>
  </si>
  <si>
    <t>13.05(17)</t>
  </si>
  <si>
    <t>Trišuolis Vyrai</t>
  </si>
  <si>
    <t>Petrosevičius</t>
  </si>
  <si>
    <t>1997-01-28</t>
  </si>
  <si>
    <t>Kaunas,Kėdainiai</t>
  </si>
  <si>
    <t>A.Gavelytė,A.Baranauskas,V.Kiaulakis</t>
  </si>
  <si>
    <t>13.43</t>
  </si>
  <si>
    <t>13.43(18)</t>
  </si>
  <si>
    <t>Urbonavičius</t>
  </si>
  <si>
    <t>1995-08-13</t>
  </si>
  <si>
    <t>13.69</t>
  </si>
  <si>
    <t>13.69(18)</t>
  </si>
  <si>
    <t>Rimvydas</t>
  </si>
  <si>
    <t>Augys</t>
  </si>
  <si>
    <t>1995-03-12</t>
  </si>
  <si>
    <t>Raseiniai</t>
  </si>
  <si>
    <t>,,Šokliukas"</t>
  </si>
  <si>
    <t>E.Petrokas,A.Baranauskas</t>
  </si>
  <si>
    <t>13.76</t>
  </si>
  <si>
    <t>13.76(18)</t>
  </si>
  <si>
    <t>Elvinas</t>
  </si>
  <si>
    <t>Brazauskas</t>
  </si>
  <si>
    <t>1997-01-17</t>
  </si>
  <si>
    <t>13.92</t>
  </si>
  <si>
    <t>13.92(18)</t>
  </si>
  <si>
    <t>Krikštanavičius</t>
  </si>
  <si>
    <t>1998-11-27</t>
  </si>
  <si>
    <t>KMK2</t>
  </si>
  <si>
    <t>14.10</t>
  </si>
  <si>
    <t>14.10(18)</t>
  </si>
  <si>
    <t>Junevičius</t>
  </si>
  <si>
    <t>2001-10-08</t>
  </si>
  <si>
    <t>A.Tolstiks,I.Krakoviak-Tolstika</t>
  </si>
  <si>
    <t>14.11</t>
  </si>
  <si>
    <t>14.11(18)</t>
  </si>
  <si>
    <t>Dovydas</t>
  </si>
  <si>
    <t>Maciukevičius</t>
  </si>
  <si>
    <t>1997-12-27</t>
  </si>
  <si>
    <t>Vilnius,Šilutė</t>
  </si>
  <si>
    <t>K.Šapka,S.Oželis</t>
  </si>
  <si>
    <t>14.38</t>
  </si>
  <si>
    <t>14.82(17)</t>
  </si>
  <si>
    <t>Vaitkevičius</t>
  </si>
  <si>
    <t>1998-05-19</t>
  </si>
  <si>
    <t>Vilnius,Alytus</t>
  </si>
  <si>
    <t>A.Tolstiks,I.Krakoviak-Tolstika,Ž.Leskauskas</t>
  </si>
  <si>
    <t>14.23</t>
  </si>
  <si>
    <t>14.47(16)</t>
  </si>
  <si>
    <t>Aurimas</t>
  </si>
  <si>
    <t>Gražulis</t>
  </si>
  <si>
    <t>2000-06-28</t>
  </si>
  <si>
    <t>14.32</t>
  </si>
  <si>
    <t>14.32(18)</t>
  </si>
  <si>
    <t>1500 m bėgimas Moterys</t>
  </si>
  <si>
    <t>Rezultatas</t>
  </si>
  <si>
    <t>Loreta</t>
  </si>
  <si>
    <t>Kančytė</t>
  </si>
  <si>
    <t>1994-07-20</t>
  </si>
  <si>
    <t>R.Kančys,I.Juodeškienė</t>
  </si>
  <si>
    <t>5:05.09(16)</t>
  </si>
  <si>
    <t>Ugnė</t>
  </si>
  <si>
    <t>Žvinklytė</t>
  </si>
  <si>
    <t>2001-04-12</t>
  </si>
  <si>
    <t>Auksė</t>
  </si>
  <si>
    <t>Linkutė</t>
  </si>
  <si>
    <t>1999-12-24</t>
  </si>
  <si>
    <t>ŠSG</t>
  </si>
  <si>
    <t>P.Šaučikovas, M.Malinauskas</t>
  </si>
  <si>
    <t>3:22.06</t>
  </si>
  <si>
    <t>7:27.90</t>
  </si>
  <si>
    <t>Eimantė</t>
  </si>
  <si>
    <t>Ramoškaitė</t>
  </si>
  <si>
    <t>2001-12-12</t>
  </si>
  <si>
    <t>Panevėžys ind.</t>
  </si>
  <si>
    <t>A.Sniečkus, M.Sniečkus</t>
  </si>
  <si>
    <t>5:08.3(17)</t>
  </si>
  <si>
    <t>3:15.24</t>
  </si>
  <si>
    <t>1500 m bėgimas Vyrai</t>
  </si>
  <si>
    <t>Simas</t>
  </si>
  <si>
    <t>Bertašius</t>
  </si>
  <si>
    <t>1993-10-31</t>
  </si>
  <si>
    <t>Vilnius, Raseiniai</t>
  </si>
  <si>
    <t>J. Garalevičius, E. Petrokas</t>
  </si>
  <si>
    <t>3:52.80(17)</t>
  </si>
  <si>
    <t>Eduardas Rimas</t>
  </si>
  <si>
    <t>Survilas</t>
  </si>
  <si>
    <t>2000-07-28</t>
  </si>
  <si>
    <t>Saulė</t>
  </si>
  <si>
    <t>H.Statkus</t>
  </si>
  <si>
    <t>3:57.57(17)</t>
  </si>
  <si>
    <t>Tarasevičius</t>
  </si>
  <si>
    <t>1994-06-30</t>
  </si>
  <si>
    <t>Švenčionys,Alytus</t>
  </si>
  <si>
    <t>Z.Zenkevičius,A.Klebauskas</t>
  </si>
  <si>
    <t>Robert</t>
  </si>
  <si>
    <t>Antanovič</t>
  </si>
  <si>
    <t>1998-05-01</t>
  </si>
  <si>
    <t>P. Žukienė,V.Kozlov</t>
  </si>
  <si>
    <t>4:02.58(16)</t>
  </si>
  <si>
    <t>Valinčius</t>
  </si>
  <si>
    <t>2000-01-20</t>
  </si>
  <si>
    <t>V.Komisaraitis,A.Šalčius</t>
  </si>
  <si>
    <t>Janušis</t>
  </si>
  <si>
    <t>1991-06-27</t>
  </si>
  <si>
    <t>4:18.03</t>
  </si>
  <si>
    <t>Modestas</t>
  </si>
  <si>
    <t>Rusevičius</t>
  </si>
  <si>
    <t>1997-07-16</t>
  </si>
  <si>
    <t>Kaunas,Marijampolė</t>
  </si>
  <si>
    <t>R. Kančys, V. Komirasaitis</t>
  </si>
  <si>
    <t>4:18.44</t>
  </si>
  <si>
    <t>Bendžius</t>
  </si>
  <si>
    <t>2000-06-16</t>
  </si>
  <si>
    <t>Šiauliai,Šilutė</t>
  </si>
  <si>
    <t>A.Kitanov, R.Razmaitė,S.Oželis</t>
  </si>
  <si>
    <t>Justas</t>
  </si>
  <si>
    <t>Sažinas</t>
  </si>
  <si>
    <t>2002-05-05</t>
  </si>
  <si>
    <t>R.Turla</t>
  </si>
  <si>
    <t>Aivaras</t>
  </si>
  <si>
    <t>Čekanavičius</t>
  </si>
  <si>
    <t>1992-09-17</t>
  </si>
  <si>
    <t>Švenčionys,Jonava</t>
  </si>
  <si>
    <t>Miliūnas</t>
  </si>
  <si>
    <t>1996-07-17</t>
  </si>
  <si>
    <t>"Startas",KTU</t>
  </si>
  <si>
    <t>A.Miliauskas</t>
  </si>
  <si>
    <t>4:21.76</t>
  </si>
  <si>
    <t>12</t>
  </si>
  <si>
    <t>Linas</t>
  </si>
  <si>
    <t>Šinkūnas</t>
  </si>
  <si>
    <t>2000-02-17</t>
  </si>
  <si>
    <t>4:22.77</t>
  </si>
  <si>
    <t>13</t>
  </si>
  <si>
    <t>Vaidas</t>
  </si>
  <si>
    <t>Janonis</t>
  </si>
  <si>
    <t>2001-12-13</t>
  </si>
  <si>
    <t>4:32.18</t>
  </si>
  <si>
    <t>Rutulio stūmimas Moterys</t>
  </si>
  <si>
    <t>Urtė</t>
  </si>
  <si>
    <t>Bačianskaitė</t>
  </si>
  <si>
    <t>2000-09-17</t>
  </si>
  <si>
    <t>A.Dobregienė</t>
  </si>
  <si>
    <t>10.14</t>
  </si>
  <si>
    <t>Valerija</t>
  </si>
  <si>
    <t>Kolontaj</t>
  </si>
  <si>
    <t>1999-08-01</t>
  </si>
  <si>
    <t xml:space="preserve">S.Liepinaitis </t>
  </si>
  <si>
    <t>11.39</t>
  </si>
  <si>
    <t>11.39(18)</t>
  </si>
  <si>
    <t>Jonkutė</t>
  </si>
  <si>
    <t>1999-03-13</t>
  </si>
  <si>
    <t>J. Radžius</t>
  </si>
  <si>
    <t>11.53</t>
  </si>
  <si>
    <t>11.53(18)</t>
  </si>
  <si>
    <t>Miglė</t>
  </si>
  <si>
    <t>Paulikaitė</t>
  </si>
  <si>
    <t>2000-02-21</t>
  </si>
  <si>
    <t>13.35</t>
  </si>
  <si>
    <t>13.35(18)</t>
  </si>
  <si>
    <t>Marija</t>
  </si>
  <si>
    <t>Šyvytė</t>
  </si>
  <si>
    <t>1999-04-08</t>
  </si>
  <si>
    <t>Utena</t>
  </si>
  <si>
    <t>DSC</t>
  </si>
  <si>
    <t>ULAK</t>
  </si>
  <si>
    <t>V.Zarankienė</t>
  </si>
  <si>
    <t>12.28</t>
  </si>
  <si>
    <t>12.28(18)</t>
  </si>
  <si>
    <t>Sonata</t>
  </si>
  <si>
    <t>2001-02-14</t>
  </si>
  <si>
    <t>J. Radžius, R.Šinkūnas</t>
  </si>
  <si>
    <t>13.80</t>
  </si>
  <si>
    <t>13.80(18)</t>
  </si>
  <si>
    <t>Eglė</t>
  </si>
  <si>
    <t>Zarankaitė</t>
  </si>
  <si>
    <t>2000-12-22</t>
  </si>
  <si>
    <t>11.23</t>
  </si>
  <si>
    <t>11.32(17)</t>
  </si>
  <si>
    <t>Vera</t>
  </si>
  <si>
    <t>Antonova</t>
  </si>
  <si>
    <t>2000-08-26</t>
  </si>
  <si>
    <t xml:space="preserve">Klaipėda </t>
  </si>
  <si>
    <t>A.Šilauskas, V.Murašovas</t>
  </si>
  <si>
    <t>12.56</t>
  </si>
  <si>
    <t>12.56(18)</t>
  </si>
  <si>
    <t>Tkačiova</t>
  </si>
  <si>
    <t>1999-02-24</t>
  </si>
  <si>
    <t>A.Pleskys</t>
  </si>
  <si>
    <t>13.49</t>
  </si>
  <si>
    <t>14.45(17)</t>
  </si>
  <si>
    <t>Šuolis į aukštį Moterys</t>
  </si>
  <si>
    <t>Vardas</t>
  </si>
  <si>
    <t>Rez.</t>
  </si>
  <si>
    <t>1,55</t>
  </si>
  <si>
    <t>1,60</t>
  </si>
  <si>
    <t>1,65</t>
  </si>
  <si>
    <t>1,70</t>
  </si>
  <si>
    <t>1,75</t>
  </si>
  <si>
    <t>1,80</t>
  </si>
  <si>
    <t>Baikštytė</t>
  </si>
  <si>
    <t>1999-05-08</t>
  </si>
  <si>
    <t>O</t>
  </si>
  <si>
    <t>XXX</t>
  </si>
  <si>
    <t>1.79</t>
  </si>
  <si>
    <t>1.80(17)</t>
  </si>
  <si>
    <t>Madara</t>
  </si>
  <si>
    <t>Onužane Salina</t>
  </si>
  <si>
    <t>1989-07-06</t>
  </si>
  <si>
    <t>XO</t>
  </si>
  <si>
    <t>L.Haritonovs</t>
  </si>
  <si>
    <t>1.77</t>
  </si>
  <si>
    <t>1.83(14)</t>
  </si>
  <si>
    <t>Tirevičiūtė</t>
  </si>
  <si>
    <t>2000-05-26</t>
  </si>
  <si>
    <t>Vilnius,Palanga</t>
  </si>
  <si>
    <t>T.Krasauskienė,A.Bajoras</t>
  </si>
  <si>
    <t>1.65</t>
  </si>
  <si>
    <t>1.77(17)</t>
  </si>
  <si>
    <t>Vėjūnė</t>
  </si>
  <si>
    <t>Maceikaitė</t>
  </si>
  <si>
    <t>2000-09-10</t>
  </si>
  <si>
    <t>XXO</t>
  </si>
  <si>
    <t>1.68(15)</t>
  </si>
  <si>
    <t>Agnietė</t>
  </si>
  <si>
    <t>Gumauskaitė</t>
  </si>
  <si>
    <t>2000-07-14</t>
  </si>
  <si>
    <t>NM</t>
  </si>
  <si>
    <t>N.Gedgaudienė</t>
  </si>
  <si>
    <t>1.45</t>
  </si>
  <si>
    <t>Elzė Viktorija</t>
  </si>
  <si>
    <t>Kazlauskaitė</t>
  </si>
  <si>
    <t>T. Krasauskienė</t>
  </si>
  <si>
    <t>1.60</t>
  </si>
  <si>
    <t>1.60(18)</t>
  </si>
  <si>
    <t>3000 m bėgimas Moterys</t>
  </si>
  <si>
    <t>Vaidžiulytė</t>
  </si>
  <si>
    <t>1998-04-17</t>
  </si>
  <si>
    <t>10:05.92(17)</t>
  </si>
  <si>
    <t>Paužaitė</t>
  </si>
  <si>
    <t>1997-05-30</t>
  </si>
  <si>
    <t>Karinauskaitė</t>
  </si>
  <si>
    <t>2001-02-11</t>
  </si>
  <si>
    <t>J. Beržanskis</t>
  </si>
  <si>
    <t>10:17.15</t>
  </si>
  <si>
    <t>10:17.15(18)</t>
  </si>
  <si>
    <t>Labanauskaitė</t>
  </si>
  <si>
    <t>1994-10-20</t>
  </si>
  <si>
    <t>R. Kergytė-Dauskurdienė</t>
  </si>
  <si>
    <t>11:11.50</t>
  </si>
  <si>
    <t>11:11.50(18)</t>
  </si>
  <si>
    <t>Syryca</t>
  </si>
  <si>
    <t>2000-03-31</t>
  </si>
  <si>
    <t>R.Sausaitis,J.Strumskytė-Razgūnė</t>
  </si>
  <si>
    <t>10:58.49(16)</t>
  </si>
  <si>
    <t>Vilmantė</t>
  </si>
  <si>
    <t>Gruodytė</t>
  </si>
  <si>
    <t>1998-02-14</t>
  </si>
  <si>
    <t>11:28.92(15)</t>
  </si>
  <si>
    <t>Renata</t>
  </si>
  <si>
    <t>Butkytė</t>
  </si>
  <si>
    <t>1996-11-22</t>
  </si>
  <si>
    <t>11:42.26(17)</t>
  </si>
  <si>
    <t>Giedrė</t>
  </si>
  <si>
    <t>Račiukaitytė</t>
  </si>
  <si>
    <t>1999-03-25</t>
  </si>
  <si>
    <t>Vilkaviškis</t>
  </si>
  <si>
    <t>VLASK</t>
  </si>
  <si>
    <t>R. Akucevičiūtė</t>
  </si>
  <si>
    <t>11:49.32</t>
  </si>
  <si>
    <t>11:49.32(18)</t>
  </si>
  <si>
    <t>Vilma</t>
  </si>
  <si>
    <t>Marcinkevičiūtė</t>
  </si>
  <si>
    <t>1999-01-11</t>
  </si>
  <si>
    <t>Pakruojis</t>
  </si>
  <si>
    <t>SC</t>
  </si>
  <si>
    <t>A.Macevičius</t>
  </si>
  <si>
    <t>12:37.20</t>
  </si>
  <si>
    <t>11:55.74(16)</t>
  </si>
  <si>
    <t>3000 m bėgimas Vyrai</t>
  </si>
  <si>
    <t>Egidijus</t>
  </si>
  <si>
    <t>Adomkaitis</t>
  </si>
  <si>
    <t>1987-02-19</t>
  </si>
  <si>
    <t>F.O.C.U.S. running</t>
  </si>
  <si>
    <t>P.Rakštikas</t>
  </si>
  <si>
    <t>8:36.03</t>
  </si>
  <si>
    <t>8:36.03(18)</t>
  </si>
  <si>
    <t>Evaldas</t>
  </si>
  <si>
    <t>Gustaitis</t>
  </si>
  <si>
    <t>1995-05-02</t>
  </si>
  <si>
    <t>V.Komisaraitis,A.Buliuolis</t>
  </si>
  <si>
    <t>Artūrs Niklavs</t>
  </si>
  <si>
    <t>Medveds</t>
  </si>
  <si>
    <t>1999-11-17</t>
  </si>
  <si>
    <t>M.Pūpola</t>
  </si>
  <si>
    <t>8:56.38(17)</t>
  </si>
  <si>
    <t>Alminas</t>
  </si>
  <si>
    <t>1994-11-10</t>
  </si>
  <si>
    <t>9:16.58</t>
  </si>
  <si>
    <t>Bizimavičius</t>
  </si>
  <si>
    <t>1992-11-08</t>
  </si>
  <si>
    <t>R.Kančys, L.Kančytė</t>
  </si>
  <si>
    <t>9:33.90</t>
  </si>
  <si>
    <t>9:07.89(17)</t>
  </si>
  <si>
    <t>Ernestas</t>
  </si>
  <si>
    <t>Danilovas</t>
  </si>
  <si>
    <t>1999-06-17</t>
  </si>
  <si>
    <t>Kelmė</t>
  </si>
  <si>
    <t>VJSM</t>
  </si>
  <si>
    <t>G.Kasputis</t>
  </si>
  <si>
    <t>9:15.52</t>
  </si>
  <si>
    <t>Jevgenijus</t>
  </si>
  <si>
    <t>Galuška</t>
  </si>
  <si>
    <t>1990-10-24</t>
  </si>
  <si>
    <t>VOLVERE RUN</t>
  </si>
  <si>
    <t>V.Kozlov, P.Žukienė</t>
  </si>
  <si>
    <t>9:28.17</t>
  </si>
  <si>
    <t>Vincas</t>
  </si>
  <si>
    <t>Jatulis</t>
  </si>
  <si>
    <t>1999-04-04</t>
  </si>
  <si>
    <t>R.Razmaitė, A.Kitanov</t>
  </si>
  <si>
    <t>9:52.27</t>
  </si>
  <si>
    <t>Rimkus</t>
  </si>
  <si>
    <t>1988-01-12</t>
  </si>
  <si>
    <t>9:12.68</t>
  </si>
  <si>
    <t>9:12.68(18)</t>
  </si>
  <si>
    <t>Faustas</t>
  </si>
  <si>
    <t>Marcinkevičius</t>
  </si>
  <si>
    <t>2000-09-12</t>
  </si>
  <si>
    <t>9:30.81</t>
  </si>
  <si>
    <t>Jaunius</t>
  </si>
  <si>
    <t>1996-10-23</t>
  </si>
  <si>
    <t>9:16.50</t>
  </si>
  <si>
    <t>Gintaras</t>
  </si>
  <si>
    <t>Drebulys</t>
  </si>
  <si>
    <t>1980-04-09</t>
  </si>
  <si>
    <t>9:50.49</t>
  </si>
  <si>
    <t xml:space="preserve">Lelis </t>
  </si>
  <si>
    <t>2000-11-11</t>
  </si>
  <si>
    <t xml:space="preserve">Vilniaus r. </t>
  </si>
  <si>
    <t xml:space="preserve">V. Gražys </t>
  </si>
  <si>
    <t>9:38.30</t>
  </si>
  <si>
    <t>Gytis</t>
  </si>
  <si>
    <t>Krivickas</t>
  </si>
  <si>
    <t>1996-03-06</t>
  </si>
  <si>
    <t>9:09.99</t>
  </si>
  <si>
    <t>9:09.99(18)</t>
  </si>
  <si>
    <t>KSM</t>
  </si>
  <si>
    <t>800 m bėgimas Moterys</t>
  </si>
  <si>
    <t>Pavardė</t>
  </si>
  <si>
    <t>Rosita</t>
  </si>
  <si>
    <t>Šimkevičiūtė</t>
  </si>
  <si>
    <t>2001-01-31</t>
  </si>
  <si>
    <t>1:42.23</t>
  </si>
  <si>
    <t xml:space="preserve">Savko </t>
  </si>
  <si>
    <t>2000-01-01</t>
  </si>
  <si>
    <t>1:43.98</t>
  </si>
  <si>
    <t>Jovašaitė</t>
  </si>
  <si>
    <t>1996-07-06</t>
  </si>
  <si>
    <t>2:43.51</t>
  </si>
  <si>
    <t>3:36.35</t>
  </si>
  <si>
    <t>Tamošiūnaitė</t>
  </si>
  <si>
    <t>1987-05-04</t>
  </si>
  <si>
    <t>R. Kančys, L. Kančytė</t>
  </si>
  <si>
    <t>2:46.99</t>
  </si>
  <si>
    <t>1:55.36</t>
  </si>
  <si>
    <t>2000-09-21</t>
  </si>
  <si>
    <t>1:54.96</t>
  </si>
  <si>
    <t>Jogailė</t>
  </si>
  <si>
    <t>Ručinskaitė</t>
  </si>
  <si>
    <t>1999-04-02</t>
  </si>
  <si>
    <t>2:45.13</t>
  </si>
  <si>
    <t>3:37.68</t>
  </si>
  <si>
    <t>Šaltenytė</t>
  </si>
  <si>
    <t>2000-11-25</t>
  </si>
  <si>
    <t>L.Juchnevičienė</t>
  </si>
  <si>
    <t>2:14.21</t>
  </si>
  <si>
    <t>2:13.27(16)</t>
  </si>
  <si>
    <t>2:53.29</t>
  </si>
  <si>
    <t>Morkūnaitė</t>
  </si>
  <si>
    <t>1998-12-27</t>
  </si>
  <si>
    <t>J. Beržanskis,A.Kitanov</t>
  </si>
  <si>
    <t>2:18.19(17)</t>
  </si>
  <si>
    <t>Rimantė</t>
  </si>
  <si>
    <t>Vijeikytė</t>
  </si>
  <si>
    <t>1994-12-19</t>
  </si>
  <si>
    <t>E.Karaškienė</t>
  </si>
  <si>
    <t>2:28.42</t>
  </si>
  <si>
    <t>2:20.82(17)</t>
  </si>
  <si>
    <t>Sendrevičiūtė</t>
  </si>
  <si>
    <t>2000-09-01</t>
  </si>
  <si>
    <t>2:27.22</t>
  </si>
  <si>
    <t>3:16.36</t>
  </si>
  <si>
    <t>Dominyka</t>
  </si>
  <si>
    <t>Petraškaitė</t>
  </si>
  <si>
    <t>2001-05-27</t>
  </si>
  <si>
    <t>2:23.62(17)</t>
  </si>
  <si>
    <t>1:42.52</t>
  </si>
  <si>
    <t>3:13.74</t>
  </si>
  <si>
    <t>Šuolis į tolį Moterys</t>
  </si>
  <si>
    <t>Karina</t>
  </si>
  <si>
    <t>Lipeckaja</t>
  </si>
  <si>
    <t>1996-10-08</t>
  </si>
  <si>
    <t>5.22</t>
  </si>
  <si>
    <t>Vaida</t>
  </si>
  <si>
    <t>Padimanskaitė</t>
  </si>
  <si>
    <t>2000-08-07</t>
  </si>
  <si>
    <t>R.Jakubauskas</t>
  </si>
  <si>
    <t>Regalaitė</t>
  </si>
  <si>
    <t>1998-03-24</t>
  </si>
  <si>
    <t>"Startas",LSU</t>
  </si>
  <si>
    <t>4.93</t>
  </si>
  <si>
    <t>5.56</t>
  </si>
  <si>
    <t>5.56(18)</t>
  </si>
  <si>
    <t>Česnauskytė</t>
  </si>
  <si>
    <t>2000-04-09</t>
  </si>
  <si>
    <t>5.03</t>
  </si>
  <si>
    <t>Skaistė</t>
  </si>
  <si>
    <t>Grigytė</t>
  </si>
  <si>
    <t>1991-02-01</t>
  </si>
  <si>
    <t>D. Maceikienė</t>
  </si>
  <si>
    <t>5.14</t>
  </si>
  <si>
    <t>Kščenavičiūtė</t>
  </si>
  <si>
    <t>2002-04-22</t>
  </si>
  <si>
    <t>Raseiniai ind.</t>
  </si>
  <si>
    <t xml:space="preserve">E.Petrokas </t>
  </si>
  <si>
    <t>5.61</t>
  </si>
  <si>
    <t>5.61(18)</t>
  </si>
  <si>
    <t>Olivija</t>
  </si>
  <si>
    <t>Vaitaitytė</t>
  </si>
  <si>
    <t>2002-03-10</t>
  </si>
  <si>
    <t>6.02(13)</t>
  </si>
  <si>
    <t>Neringa</t>
  </si>
  <si>
    <t>Gedaminskaitė</t>
  </si>
  <si>
    <t>1995-03-23</t>
  </si>
  <si>
    <t>Vilnius,Pasvalys</t>
  </si>
  <si>
    <t>K. Šapka,K.Mačėnas</t>
  </si>
  <si>
    <t>5.04</t>
  </si>
  <si>
    <t>5.52</t>
  </si>
  <si>
    <t>5.52(18)</t>
  </si>
  <si>
    <t>5.05</t>
  </si>
  <si>
    <t>Viltė</t>
  </si>
  <si>
    <t>Narbutaitytė</t>
  </si>
  <si>
    <t>1999-10-03</t>
  </si>
  <si>
    <t>L.Milikauskaitė</t>
  </si>
  <si>
    <t>5.59</t>
  </si>
  <si>
    <t>5.79(15)</t>
  </si>
  <si>
    <t>5.39</t>
  </si>
  <si>
    <t>5.59(14)</t>
  </si>
  <si>
    <t>2000-11-13</t>
  </si>
  <si>
    <t>Jurbarkas</t>
  </si>
  <si>
    <t>L. Stanienė</t>
  </si>
  <si>
    <t>5.65</t>
  </si>
  <si>
    <t>5.65(18)</t>
  </si>
  <si>
    <t>Strupaitė</t>
  </si>
  <si>
    <t>2002-10-10</t>
  </si>
  <si>
    <t>5.77</t>
  </si>
  <si>
    <t>5.77(18)</t>
  </si>
  <si>
    <t>2002-06-27</t>
  </si>
  <si>
    <t>Pasvalys ind.</t>
  </si>
  <si>
    <t>'Lėvuo''</t>
  </si>
  <si>
    <t>E.Žilys</t>
  </si>
  <si>
    <t>5.79</t>
  </si>
  <si>
    <t>5.92(17)</t>
  </si>
  <si>
    <t>Leskauskaitė</t>
  </si>
  <si>
    <t>Alytus</t>
  </si>
  <si>
    <t>Ž. Leskauskas</t>
  </si>
  <si>
    <t>5.52(10)</t>
  </si>
  <si>
    <t>6.09(17)</t>
  </si>
  <si>
    <t>800 m bėgimas Vyrai</t>
  </si>
  <si>
    <t>bėgimas iš 3</t>
  </si>
  <si>
    <t>600 m</t>
  </si>
  <si>
    <t>1000 m</t>
  </si>
  <si>
    <t>Rolandas</t>
  </si>
  <si>
    <t>Riškus</t>
  </si>
  <si>
    <t>1999-10-06</t>
  </si>
  <si>
    <t>H.Statkus,L.Juchnevičienė</t>
  </si>
  <si>
    <t>Jaroslav</t>
  </si>
  <si>
    <t xml:space="preserve">Semaško </t>
  </si>
  <si>
    <t>2000-06-22</t>
  </si>
  <si>
    <t>2:47.48</t>
  </si>
  <si>
    <t>Jakubaitis</t>
  </si>
  <si>
    <t>1:30.41</t>
  </si>
  <si>
    <t>Viskupaitis</t>
  </si>
  <si>
    <t>2:11.87</t>
  </si>
  <si>
    <t>2:54.81</t>
  </si>
  <si>
    <t>Bartusevič</t>
  </si>
  <si>
    <t>1999-07-23</t>
  </si>
  <si>
    <t>1:31.16</t>
  </si>
  <si>
    <t>2:52.61</t>
  </si>
  <si>
    <t>Jankauskis</t>
  </si>
  <si>
    <t>2000-03-03</t>
  </si>
  <si>
    <t>1:33.55</t>
  </si>
  <si>
    <t>2:50.64</t>
  </si>
  <si>
    <t>Arminas</t>
  </si>
  <si>
    <t>Lesčinskas</t>
  </si>
  <si>
    <t>2000-12-03</t>
  </si>
  <si>
    <t>2:34.00</t>
  </si>
  <si>
    <t>1:44.99</t>
  </si>
  <si>
    <t>Darius</t>
  </si>
  <si>
    <t>Černikovskij</t>
  </si>
  <si>
    <t>1998-09-09</t>
  </si>
  <si>
    <t>Vilnius,Vilniaus r.</t>
  </si>
  <si>
    <t>J.Garalevičius,V.Gražys</t>
  </si>
  <si>
    <t>2:02.74</t>
  </si>
  <si>
    <t>1:27.08</t>
  </si>
  <si>
    <t>2:45.01</t>
  </si>
  <si>
    <t>Jonas</t>
  </si>
  <si>
    <t>Beleška</t>
  </si>
  <si>
    <t>1992-09-30</t>
  </si>
  <si>
    <t>E. Karaškienė</t>
  </si>
  <si>
    <t>2:04.03</t>
  </si>
  <si>
    <t>1:27.66</t>
  </si>
  <si>
    <t>Grigalaitis</t>
  </si>
  <si>
    <t>1999-09-03</t>
  </si>
  <si>
    <t>2:07.59</t>
  </si>
  <si>
    <t>2:44.76</t>
  </si>
  <si>
    <t>Algimantas</t>
  </si>
  <si>
    <t>Žemaitaitis</t>
  </si>
  <si>
    <t>1998-01-13</t>
  </si>
  <si>
    <t>2:03.09</t>
  </si>
  <si>
    <t>1:27.98</t>
  </si>
  <si>
    <t>Karolis</t>
  </si>
  <si>
    <t>Ščerbacho</t>
  </si>
  <si>
    <t>2000-01-10</t>
  </si>
  <si>
    <t>1:28.56</t>
  </si>
  <si>
    <t>Gedas</t>
  </si>
  <si>
    <t>Kvedaras</t>
  </si>
  <si>
    <t>1997-05-13</t>
  </si>
  <si>
    <t>M.Krakys</t>
  </si>
  <si>
    <t>2:06.28</t>
  </si>
  <si>
    <t>Jurkus</t>
  </si>
  <si>
    <t>2000-04-05</t>
  </si>
  <si>
    <t>1:27.96</t>
  </si>
  <si>
    <t>Benediktas</t>
  </si>
  <si>
    <t>Mickus</t>
  </si>
  <si>
    <t>1997-03-26</t>
  </si>
  <si>
    <t>1:54.45(17)</t>
  </si>
  <si>
    <t>2:33.05</t>
  </si>
  <si>
    <t>Aleksandr</t>
  </si>
  <si>
    <t>Malyško</t>
  </si>
  <si>
    <t>1987-07-08</t>
  </si>
  <si>
    <t>1:56.86</t>
  </si>
  <si>
    <t>1:54.19(17)</t>
  </si>
  <si>
    <t>1:24.89</t>
  </si>
  <si>
    <t>Tadas</t>
  </si>
  <si>
    <t>Petravičius</t>
  </si>
  <si>
    <t>1999-05-30</t>
  </si>
  <si>
    <t>Šiauliai, Kelmė</t>
  </si>
  <si>
    <t>A.Kitanov, R.Razmaitė,L.Balsytė</t>
  </si>
  <si>
    <t>2:38.95</t>
  </si>
  <si>
    <t>Luneckas</t>
  </si>
  <si>
    <t>1997-07-11</t>
  </si>
  <si>
    <t>1:59.33</t>
  </si>
  <si>
    <t>1:59.33(18)</t>
  </si>
  <si>
    <t>2:38.80</t>
  </si>
  <si>
    <t>Laurinaitis</t>
  </si>
  <si>
    <t>Vilnius, Klaipėda</t>
  </si>
  <si>
    <t>J. Garalevičius, L.Bružas</t>
  </si>
  <si>
    <t>2:00.27(16)</t>
  </si>
  <si>
    <t>2:38.63</t>
  </si>
  <si>
    <t>Arturas</t>
  </si>
  <si>
    <t>Štura</t>
  </si>
  <si>
    <t>1997-05-17</t>
  </si>
  <si>
    <t>1:59.70(16)</t>
  </si>
  <si>
    <t>2:44.47</t>
  </si>
  <si>
    <t>Konradas</t>
  </si>
  <si>
    <t>Naumčikas</t>
  </si>
  <si>
    <t>2000-07-06</t>
  </si>
  <si>
    <t>1:26.25</t>
  </si>
  <si>
    <t>2:41.26</t>
  </si>
  <si>
    <t>Rutulio stūmimas Vyrai</t>
  </si>
  <si>
    <t>Banevičius</t>
  </si>
  <si>
    <t>1991-11-20</t>
  </si>
  <si>
    <t>Klaipėda,Klaip r.</t>
  </si>
  <si>
    <t>V.Murašovas</t>
  </si>
  <si>
    <t>Maisuradzė</t>
  </si>
  <si>
    <t>1997-06-20</t>
  </si>
  <si>
    <t>A.Miliauskas,L.Maleckis</t>
  </si>
  <si>
    <t>13.23</t>
  </si>
  <si>
    <t>Gelažius</t>
  </si>
  <si>
    <t>1998-04-20</t>
  </si>
  <si>
    <t>13.62</t>
  </si>
  <si>
    <t>13.62(18)</t>
  </si>
  <si>
    <t>Vytenis</t>
  </si>
  <si>
    <t>Ivaškevičius</t>
  </si>
  <si>
    <t xml:space="preserve">1992-02-09 </t>
  </si>
  <si>
    <t>Čečkauskas</t>
  </si>
  <si>
    <t>1998-05-17</t>
  </si>
  <si>
    <t>V.R.Murašovai</t>
  </si>
  <si>
    <t>Romas</t>
  </si>
  <si>
    <t>Paškovskij</t>
  </si>
  <si>
    <t>1995-02-28</t>
  </si>
  <si>
    <t>A.Miliauskas,S.Liepinaitis</t>
  </si>
  <si>
    <t>14.73</t>
  </si>
  <si>
    <t>14.73(18)</t>
  </si>
  <si>
    <t>Naubartas</t>
  </si>
  <si>
    <t>Stripeikis</t>
  </si>
  <si>
    <t>2000-03-10</t>
  </si>
  <si>
    <t>16.45(17)</t>
  </si>
  <si>
    <t>Čepys</t>
  </si>
  <si>
    <t>2001-06-18</t>
  </si>
  <si>
    <t>Palanga ind.</t>
  </si>
  <si>
    <t>V.Murašovas, A.Bajoras</t>
  </si>
  <si>
    <t>15.27</t>
  </si>
  <si>
    <t>15.27(18)</t>
  </si>
  <si>
    <t>Liakas</t>
  </si>
  <si>
    <t>2000-04-04</t>
  </si>
  <si>
    <t>16.40</t>
  </si>
  <si>
    <t>17.24(16)</t>
  </si>
  <si>
    <t>Zdanavičius</t>
  </si>
  <si>
    <t>1998-03-23</t>
  </si>
  <si>
    <t>16.41</t>
  </si>
  <si>
    <t>16.41(18)</t>
  </si>
  <si>
    <t>Giedraitis</t>
  </si>
  <si>
    <t>1999-03-22</t>
  </si>
  <si>
    <t>E.Žilys.Z.Balčiauskas</t>
  </si>
  <si>
    <t>16.80</t>
  </si>
  <si>
    <t>16.80(18)</t>
  </si>
  <si>
    <t>Augustas</t>
  </si>
  <si>
    <t>Inda</t>
  </si>
  <si>
    <t>2000-08-04</t>
  </si>
  <si>
    <t>19.63(15)</t>
  </si>
  <si>
    <t>Šuolis į aukštį Vyrai</t>
  </si>
  <si>
    <t>1,90</t>
  </si>
  <si>
    <t>1,95</t>
  </si>
  <si>
    <t>2,00</t>
  </si>
  <si>
    <t>2,05</t>
  </si>
  <si>
    <t>2,10</t>
  </si>
  <si>
    <t>2,15</t>
  </si>
  <si>
    <t>2,20</t>
  </si>
  <si>
    <t>2,23</t>
  </si>
  <si>
    <t>Adrijus</t>
  </si>
  <si>
    <t>Glebauskas</t>
  </si>
  <si>
    <t>1994-11-20</t>
  </si>
  <si>
    <t>A.Baranauskas,A.Gavelytė</t>
  </si>
  <si>
    <t>2.18</t>
  </si>
  <si>
    <t>2.20(17)</t>
  </si>
  <si>
    <t>Dainius</t>
  </si>
  <si>
    <t>Pazdrazdis</t>
  </si>
  <si>
    <t>1997-12-26</t>
  </si>
  <si>
    <t>A. Gavelytė, A. Baranauskas</t>
  </si>
  <si>
    <t>2.10</t>
  </si>
  <si>
    <t>2.10(18)</t>
  </si>
  <si>
    <t>Ščiglo</t>
  </si>
  <si>
    <t>1996-01-23</t>
  </si>
  <si>
    <t>2.05</t>
  </si>
  <si>
    <t>2.06(14)</t>
  </si>
  <si>
    <t>400 m bėgimas Moterys</t>
  </si>
  <si>
    <t>patikslintas</t>
  </si>
  <si>
    <t>PB &lt;1:02,00</t>
  </si>
  <si>
    <t>Dubininkaitė</t>
  </si>
  <si>
    <t>1999-12-28</t>
  </si>
  <si>
    <t>S.Obelienienė</t>
  </si>
  <si>
    <t>1:04.36</t>
  </si>
  <si>
    <t>45.14</t>
  </si>
  <si>
    <t>Violeta</t>
  </si>
  <si>
    <t>Šlempo</t>
  </si>
  <si>
    <t>2000-12-18</t>
  </si>
  <si>
    <t>Gustė</t>
  </si>
  <si>
    <t>Valantinavičiūtė</t>
  </si>
  <si>
    <t>2000-01-14</t>
  </si>
  <si>
    <t>Inga</t>
  </si>
  <si>
    <t>Skilčiūtė</t>
  </si>
  <si>
    <t>1999-09-15</t>
  </si>
  <si>
    <t>Oksana</t>
  </si>
  <si>
    <t>Choda</t>
  </si>
  <si>
    <t>1979-06-02</t>
  </si>
  <si>
    <t>1:01.57</t>
  </si>
  <si>
    <t>1:01.11(01)</t>
  </si>
  <si>
    <t>Vaitulevičiūtė</t>
  </si>
  <si>
    <t>2002-06-09</t>
  </si>
  <si>
    <t>1:01.80</t>
  </si>
  <si>
    <t>1:01.80(18)</t>
  </si>
  <si>
    <t>43.53</t>
  </si>
  <si>
    <t>Jonauskytė</t>
  </si>
  <si>
    <t>2000-09-18</t>
  </si>
  <si>
    <t>59.18(17)</t>
  </si>
  <si>
    <t>Austė</t>
  </si>
  <si>
    <t>Macijauskaitė</t>
  </si>
  <si>
    <t>2000-08-18</t>
  </si>
  <si>
    <t>M.Vadeikis</t>
  </si>
  <si>
    <t>1:02.22</t>
  </si>
  <si>
    <t>44.30</t>
  </si>
  <si>
    <t>Plečkaitytė</t>
  </si>
  <si>
    <t>1998-03-16</t>
  </si>
  <si>
    <t>M. Vadeikis, N. Gedgaudienė</t>
  </si>
  <si>
    <t>1:00.35</t>
  </si>
  <si>
    <t>1:00.35(18)</t>
  </si>
  <si>
    <t>Ula</t>
  </si>
  <si>
    <t>Linkevičiūtė</t>
  </si>
  <si>
    <t>2001-08-17</t>
  </si>
  <si>
    <t>43.54</t>
  </si>
  <si>
    <t>Egita</t>
  </si>
  <si>
    <t>Banevičiūtė</t>
  </si>
  <si>
    <t>2000-02-29</t>
  </si>
  <si>
    <t>L.Balsytė</t>
  </si>
  <si>
    <t>1:00.51</t>
  </si>
  <si>
    <t>1:00.51(18)</t>
  </si>
  <si>
    <t>42.44</t>
  </si>
  <si>
    <t>Zeleniūtė</t>
  </si>
  <si>
    <t>2000-07-03</t>
  </si>
  <si>
    <t>58.67</t>
  </si>
  <si>
    <t>58.46(17)</t>
  </si>
  <si>
    <t>43.00</t>
  </si>
  <si>
    <t>Deimantė</t>
  </si>
  <si>
    <t>Bedalytė</t>
  </si>
  <si>
    <t>2000-06-17</t>
  </si>
  <si>
    <t>58.12</t>
  </si>
  <si>
    <t>58.12(18)</t>
  </si>
  <si>
    <t>40.53</t>
  </si>
  <si>
    <t>Krūminaitė</t>
  </si>
  <si>
    <t>1998-04-24</t>
  </si>
  <si>
    <t>56.87</t>
  </si>
  <si>
    <t>55.73(17)</t>
  </si>
  <si>
    <t>40.17</t>
  </si>
  <si>
    <t>Galvydytė</t>
  </si>
  <si>
    <t>2000-01-17</t>
  </si>
  <si>
    <t xml:space="preserve">Panevėžys,Jonava </t>
  </si>
  <si>
    <t>A.Sniečkus,M.Sniečkus,V.Lebeckienė</t>
  </si>
  <si>
    <t>55.79</t>
  </si>
  <si>
    <t>53.90(17)</t>
  </si>
  <si>
    <t>Rūta</t>
  </si>
  <si>
    <t>Okulič-Kazarinaitė</t>
  </si>
  <si>
    <t>1999-11-08</t>
  </si>
  <si>
    <t>58.00</t>
  </si>
  <si>
    <t>56.16(17)</t>
  </si>
  <si>
    <t>40.10</t>
  </si>
  <si>
    <t>400 m bėgimas Vyrai</t>
  </si>
  <si>
    <t>PB &lt;53,00</t>
  </si>
  <si>
    <t>Buragas</t>
  </si>
  <si>
    <t>2001-05-15</t>
  </si>
  <si>
    <t>Vitlicki</t>
  </si>
  <si>
    <t>2000-05-09</t>
  </si>
  <si>
    <t>40.46</t>
  </si>
  <si>
    <t>Gedminas</t>
  </si>
  <si>
    <t>1998-08-26</t>
  </si>
  <si>
    <t>R. Razmaitė, A. Kitanov</t>
  </si>
  <si>
    <t>59.87</t>
  </si>
  <si>
    <t>Navickas</t>
  </si>
  <si>
    <t>2000-12-17</t>
  </si>
  <si>
    <t>40.87</t>
  </si>
  <si>
    <t>2000-10-26</t>
  </si>
  <si>
    <t>39.02</t>
  </si>
  <si>
    <t>Gustas</t>
  </si>
  <si>
    <t>Levickis</t>
  </si>
  <si>
    <t>2001-01-04</t>
  </si>
  <si>
    <t>40.29</t>
  </si>
  <si>
    <t>Jakas</t>
  </si>
  <si>
    <t>1998-09-18</t>
  </si>
  <si>
    <t>Šiauliai,Tauragė</t>
  </si>
  <si>
    <t>A. Kitanov,R.Razmaitė,A.Šlepavičius</t>
  </si>
  <si>
    <t>56.43</t>
  </si>
  <si>
    <t>39.54</t>
  </si>
  <si>
    <t>Praciukas</t>
  </si>
  <si>
    <t>2000-01-11</t>
  </si>
  <si>
    <t>Miroslav</t>
  </si>
  <si>
    <t>Zniščinskij</t>
  </si>
  <si>
    <t>2000-05-08</t>
  </si>
  <si>
    <t>54.57</t>
  </si>
  <si>
    <t>Barzda</t>
  </si>
  <si>
    <t>2000-08-30</t>
  </si>
  <si>
    <t>56.57</t>
  </si>
  <si>
    <t>37.94</t>
  </si>
  <si>
    <t>Kvederavičius</t>
  </si>
  <si>
    <t>2000-12-23</t>
  </si>
  <si>
    <t>38.44</t>
  </si>
  <si>
    <t>Osvaldas</t>
  </si>
  <si>
    <t>Vrubliauskas</t>
  </si>
  <si>
    <t>1996-12-10</t>
  </si>
  <si>
    <t>Kaunas,Alytus</t>
  </si>
  <si>
    <t>D.Jankauskaitė,N.Sabaliauskienė,V.Šmidtas</t>
  </si>
  <si>
    <t>Mindaugas</t>
  </si>
  <si>
    <t>Malinauskas</t>
  </si>
  <si>
    <t>1990-08-27</t>
  </si>
  <si>
    <t>A.Kitanov, R.Razmaitė</t>
  </si>
  <si>
    <t>55.80</t>
  </si>
  <si>
    <t>38.79</t>
  </si>
  <si>
    <t>Stanevičius</t>
  </si>
  <si>
    <t>2001-09-08</t>
  </si>
  <si>
    <t>39.49</t>
  </si>
  <si>
    <t>Ignas</t>
  </si>
  <si>
    <t>Kaveckas</t>
  </si>
  <si>
    <t>1999-08-17</t>
  </si>
  <si>
    <t>53.13</t>
  </si>
  <si>
    <t>37.66</t>
  </si>
  <si>
    <t>38.00</t>
  </si>
  <si>
    <t>Čepas</t>
  </si>
  <si>
    <t>2001-09-19</t>
  </si>
  <si>
    <t>54.56</t>
  </si>
  <si>
    <t>38.61</t>
  </si>
  <si>
    <t>Deimantas</t>
  </si>
  <si>
    <t>Špučys</t>
  </si>
  <si>
    <t>1991-04-19</t>
  </si>
  <si>
    <t>D.D.Senkai</t>
  </si>
  <si>
    <t>52.29</t>
  </si>
  <si>
    <t>52.29(18)</t>
  </si>
  <si>
    <t>36.68</t>
  </si>
  <si>
    <t>52.50(17)</t>
  </si>
  <si>
    <t>37.54</t>
  </si>
  <si>
    <t>Daknys</t>
  </si>
  <si>
    <t>2000-08-09</t>
  </si>
  <si>
    <t>52.84</t>
  </si>
  <si>
    <t>52.84(18)</t>
  </si>
  <si>
    <t>37.46</t>
  </si>
  <si>
    <t>Artūras</t>
  </si>
  <si>
    <t>Janauskas</t>
  </si>
  <si>
    <t>1987-07-25</t>
  </si>
  <si>
    <t>Klaipėda,Vilnius</t>
  </si>
  <si>
    <t>L.Grinčikaitė-Samuolė</t>
  </si>
  <si>
    <t>50.26(15)</t>
  </si>
  <si>
    <t>36.13</t>
  </si>
  <si>
    <t xml:space="preserve">Daniel </t>
  </si>
  <si>
    <t>Golovacki</t>
  </si>
  <si>
    <t>1996-02-12</t>
  </si>
  <si>
    <t>Kaunas, Švenčionys</t>
  </si>
  <si>
    <t>N.Sabaliauskienė,G.Michniova,D.Jankauskaitė</t>
  </si>
  <si>
    <t>50.25(17)</t>
  </si>
  <si>
    <t>Olegas</t>
  </si>
  <si>
    <t>Ivanikovas</t>
  </si>
  <si>
    <t>51.81</t>
  </si>
  <si>
    <t>51.81(18)</t>
  </si>
  <si>
    <t>36.22</t>
  </si>
  <si>
    <t>Pacevičius</t>
  </si>
  <si>
    <t>1995-05-10</t>
  </si>
  <si>
    <t>49.20</t>
  </si>
  <si>
    <t>48.19(17)</t>
  </si>
  <si>
    <t>33.56</t>
  </si>
  <si>
    <t>Jokūbas</t>
  </si>
  <si>
    <t>Tubutis</t>
  </si>
  <si>
    <t>1999-02-16</t>
  </si>
  <si>
    <t>51.65</t>
  </si>
  <si>
    <t>51.27(17)</t>
  </si>
  <si>
    <t>36.55</t>
  </si>
  <si>
    <t xml:space="preserve">Jatužis </t>
  </si>
  <si>
    <t>1999-01-19</t>
  </si>
  <si>
    <t>Panevėžys</t>
  </si>
  <si>
    <t>A.Sniečkus,M.Sniečkus,R.Jakubauskas</t>
  </si>
  <si>
    <t>51.26</t>
  </si>
  <si>
    <t>51.26(18)</t>
  </si>
  <si>
    <t>35.01</t>
  </si>
  <si>
    <t>Šuolis į tolį Vyrai</t>
  </si>
  <si>
    <t>Lotužis</t>
  </si>
  <si>
    <t>Vilnius,Skuodas</t>
  </si>
  <si>
    <t>K. Šapka,A.Donėla</t>
  </si>
  <si>
    <t>6.43</t>
  </si>
  <si>
    <t>Dairis</t>
  </si>
  <si>
    <t>Rinčs</t>
  </si>
  <si>
    <t>1993-08-03</t>
  </si>
  <si>
    <t>Peteris Pauls</t>
  </si>
  <si>
    <t>Viksne</t>
  </si>
  <si>
    <t>1996-05-20</t>
  </si>
  <si>
    <t>6.50</t>
  </si>
  <si>
    <t>Algirdas</t>
  </si>
  <si>
    <t>Strelčiūnas</t>
  </si>
  <si>
    <t>2000-08-21</t>
  </si>
  <si>
    <t>6.55</t>
  </si>
  <si>
    <t>6.72(17)</t>
  </si>
  <si>
    <t>6.59</t>
  </si>
  <si>
    <t>7.12(16)</t>
  </si>
  <si>
    <t>6.82</t>
  </si>
  <si>
    <t>6.82(18)</t>
  </si>
  <si>
    <t>6.90(17)</t>
  </si>
  <si>
    <t>Raklevičius</t>
  </si>
  <si>
    <t>1999-05-31</t>
  </si>
  <si>
    <t>6.56</t>
  </si>
  <si>
    <t>7.25(17)</t>
  </si>
  <si>
    <t>Vičas</t>
  </si>
  <si>
    <t>1997-06-15</t>
  </si>
  <si>
    <t>A.Tolstiks,I.Krakoviak-Tolstika,A.Bajoras</t>
  </si>
  <si>
    <t>6.87</t>
  </si>
  <si>
    <t>6.87(18)</t>
  </si>
  <si>
    <t>Andriulis</t>
  </si>
  <si>
    <t>1993-06-23</t>
  </si>
  <si>
    <t>6.93</t>
  </si>
  <si>
    <t>6.93(18)</t>
  </si>
  <si>
    <t>Armandas</t>
  </si>
  <si>
    <t>Gegieckas</t>
  </si>
  <si>
    <t>2001-08-22</t>
  </si>
  <si>
    <t>7.19</t>
  </si>
  <si>
    <t>7.30(17)</t>
  </si>
  <si>
    <t>Pinas</t>
  </si>
  <si>
    <t>1999-01-15</t>
  </si>
  <si>
    <t>6.96</t>
  </si>
  <si>
    <t>6.96(18)</t>
  </si>
  <si>
    <t>7.06</t>
  </si>
  <si>
    <t>7.06(18)</t>
  </si>
  <si>
    <t>Baliukas</t>
  </si>
  <si>
    <t>2000-10-24</t>
  </si>
  <si>
    <t>R.Sadzevičienė,R.Vasiliauskas</t>
  </si>
  <si>
    <t>7.76(17)</t>
  </si>
  <si>
    <t>Knašys</t>
  </si>
  <si>
    <t>L.Milikauskaitė,L.Stanienė</t>
  </si>
  <si>
    <t>7.44(17)</t>
  </si>
  <si>
    <t>Finalai</t>
  </si>
  <si>
    <t>FinalasA</t>
  </si>
  <si>
    <t>FinalasB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</si>
  <si>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</si>
  <si>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</si>
  <si>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</si>
  <si>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</si>
  <si>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</si>
  <si>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</si>
  <si>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</si>
  <si>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</si>
  <si>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</si>
  <si>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</si>
  <si>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</si>
  <si>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</si>
  <si>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 xml:space="preserve">2018-01-27, Vilnius </t>
  </si>
  <si>
    <t>KOMANDINIAI  REZULTATAI</t>
  </si>
  <si>
    <t>1 sporto klubų grupė</t>
  </si>
  <si>
    <t>Sporto klubas "COSMA" 1</t>
  </si>
  <si>
    <t>tšk.</t>
  </si>
  <si>
    <t>VŠĮ "KAUNO MARATONO KLUBAS" 1</t>
  </si>
  <si>
    <t>Klaipėdos lengvosios atletikos SK "NIKĖ" 1</t>
  </si>
  <si>
    <t>Sporto klubas "COSMA" 2</t>
  </si>
  <si>
    <t>Klaipėdos bėgikų klubas "MARATONAS"</t>
  </si>
  <si>
    <t>Šiaulių lengvosios atletikos klubas "PIRAMIDĖ"</t>
  </si>
  <si>
    <t>Sporto klubas "COSMA" 3</t>
  </si>
  <si>
    <t xml:space="preserve">Vilniaus m. šuolininkų klubas "ŠUOLIS" </t>
  </si>
  <si>
    <t xml:space="preserve">Šiaulių m. bėgimo klubas "STADIJA" </t>
  </si>
  <si>
    <t>Panevėžio sporto klubas "GREITAS SPURTAS"</t>
  </si>
  <si>
    <t>Klaipėdos lengvosios atletikos SK "NIKĖ" 2</t>
  </si>
  <si>
    <t>VŠĮ "KAUNO MARATONO KLUBAS" 2</t>
  </si>
  <si>
    <t>Lengvosios atletikos klubas "BERŽYNO ŽIOGELIS"</t>
  </si>
  <si>
    <t>Lengvosios atletikos sporto klubas "MIDLONGAS"</t>
  </si>
  <si>
    <t xml:space="preserve">Švenčionėlių sporto klubas "AITVARAS" </t>
  </si>
  <si>
    <t>Klubas "START YOU"</t>
  </si>
  <si>
    <t>Marijampolės lengvosios atletikos sporto klubas</t>
  </si>
  <si>
    <t>Panevėžio lengvosios atletikos klubas "ŽVAIGŽDĖ"</t>
  </si>
  <si>
    <t>2 sporto klubų grupė</t>
  </si>
  <si>
    <t>Alytaus lengvosios atletikos klubas 1</t>
  </si>
  <si>
    <t>Kauno sporto klubas "ŠILAINIAI" 1</t>
  </si>
  <si>
    <t xml:space="preserve">Raseinių sporto klubas "ŠOKLIUKAS" </t>
  </si>
  <si>
    <t>Lengvosios atletikos sporto klubas "SAULĖ"</t>
  </si>
  <si>
    <t>Pasvalio sporto klubas "LĖVUO"</t>
  </si>
  <si>
    <t xml:space="preserve">Utenos lengvosios atletikos klubas </t>
  </si>
  <si>
    <t>VŠĮ "Be1SC"</t>
  </si>
  <si>
    <t>Pasvalio sporto klubas "SVALĖ"</t>
  </si>
  <si>
    <t>Sporto klubas "F.O.C.U.S. running"</t>
  </si>
  <si>
    <t>Vilkaviškio lengvosios atletikos sporto klubas</t>
  </si>
  <si>
    <t>Alytaus lengvosios atletikos klubas 2</t>
  </si>
  <si>
    <t>Šiaulių lengvosios atletikos asociacija "DINAMITAS"</t>
  </si>
  <si>
    <t>1 miestų grupė</t>
  </si>
  <si>
    <t>32429</t>
  </si>
  <si>
    <t>-500</t>
  </si>
  <si>
    <t>31929</t>
  </si>
  <si>
    <t>31158</t>
  </si>
  <si>
    <t>2 miestų grupė</t>
  </si>
  <si>
    <t>17199</t>
  </si>
  <si>
    <t>16256</t>
  </si>
  <si>
    <t>6503</t>
  </si>
  <si>
    <t>1299</t>
  </si>
  <si>
    <t>Rajonų grupė</t>
  </si>
  <si>
    <t>Kėdainiai</t>
  </si>
  <si>
    <t>Vilniaus raj.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</si>
</sst>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164" formatCode="_-* #,##0.00\ &quot;Lt&quot;_-;\-* #,##0.00\ &quot;Lt&quot;_-;_-* &quot;-&quot;??\ &quot;Lt&quot;_-;_-@_-"/>
    <numFmt numFmtId="165" formatCode="#,##0;\-#,##0;&quot;-&quot;"/>
    <numFmt numFmtId="166" formatCode="#,##0.00;\-#,##0.00;&quot;-&quot;"/>
    <numFmt numFmtId="167" formatCode="#,##0%;\-#,##0%;&quot;- &quot;"/>
    <numFmt numFmtId="168" formatCode="#,##0.0%;\-#,##0.0%;&quot;- &quot;"/>
    <numFmt numFmtId="169" formatCode="#,##0.00%;\-#,##0.00%;&quot;- &quot;"/>
    <numFmt numFmtId="170" formatCode="#,##0.0;\-#,##0.0;&quot;-&quot;"/>
    <numFmt numFmtId="171" formatCode="_(* #,##0.00_);_(* \(#,##0.00\);_(* &quot;-&quot;??_);_(@_)"/>
    <numFmt numFmtId="172" formatCode="_-* #,##0_-;\-* #,##0_-;_-* &quot;-&quot;_-;_-@_-"/>
    <numFmt numFmtId="173" formatCode="_-* #,##0.00_-;\-* #,##0.00_-;_-* &quot;-&quot;??_-;_-@_-"/>
    <numFmt numFmtId="174" formatCode="#,##0.00&quot; &quot;[$Lt-427];[Red]&quot;-&quot;#,##0.00&quot; &quot;[$Lt-427]"/>
    <numFmt numFmtId="175" formatCode="[Red]0%;[Red]\(0%\)"/>
    <numFmt numFmtId="176" formatCode="yyyy\-mm\-dd;@"/>
    <numFmt numFmtId="177" formatCode="m:ss.00"/>
    <numFmt numFmtId="178" formatCode="[$-FC27]yyyy\ &quot;m.&quot;\ mmmm\ d\ &quot;d.&quot;;@"/>
    <numFmt numFmtId="179" formatCode="[m]:ss.00"/>
    <numFmt numFmtId="180" formatCode="hh:mm;@"/>
    <numFmt numFmtId="181" formatCode="0.0"/>
    <numFmt numFmtId="182" formatCode="0%;\(0%\)"/>
    <numFmt numFmtId="183" formatCode="\ \ @"/>
    <numFmt numFmtId="184" formatCode="\ \ \ \ @"/>
    <numFmt numFmtId="185" formatCode="_-&quot;IRL&quot;* #,##0_-;\-&quot;IRL&quot;* #,##0_-;_-&quot;IRL&quot;* &quot;-&quot;_-;_-@_-"/>
    <numFmt numFmtId="186" formatCode="_-&quot;IRL&quot;* #,##0.00_-;\-&quot;IRL&quot;* #,##0.00_-;_-&quot;IRL&quot;* &quot;-&quot;??_-;_-@_-"/>
    <numFmt numFmtId="187" formatCode="0.000"/>
    <numFmt numFmtId="188" formatCode="0.0000"/>
  </numFmts>
  <fonts count="66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  <charset val="186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sz val="11"/>
      <color indexed="8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20"/>
      <name val="Calibri"/>
      <family val="2"/>
      <charset val="186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1"/>
      <color indexed="17"/>
      <name val="Calibri"/>
      <family val="2"/>
      <charset val="186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  <charset val="186"/>
    </font>
    <font>
      <b/>
      <sz val="11"/>
      <color indexed="63"/>
      <name val="Calibri"/>
      <family val="2"/>
      <charset val="186"/>
    </font>
    <font>
      <sz val="10"/>
      <color rgb="FF000000"/>
      <name val="Arial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sz val="10"/>
      <color indexed="14"/>
      <name val="Arial"/>
      <family val="2"/>
    </font>
    <font>
      <sz val="11"/>
      <color indexed="60"/>
      <name val="Calibri"/>
      <family val="2"/>
      <charset val="186"/>
    </font>
    <font>
      <sz val="8"/>
      <name val="Arial Narrow"/>
      <family val="2"/>
      <charset val="186"/>
    </font>
    <font>
      <sz val="10"/>
      <color theme="1"/>
      <name val="Times New Roman"/>
      <family val="2"/>
      <charset val="186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name val="Arial"/>
      <family val="2"/>
    </font>
    <font>
      <sz val="10"/>
      <color indexed="8"/>
      <name val="Arial"/>
      <family val="2"/>
      <charset val="186"/>
    </font>
    <font>
      <sz val="10"/>
      <name val="HelveticaLT"/>
      <charset val="186"/>
    </font>
    <font>
      <b/>
      <sz val="18"/>
      <color indexed="56"/>
      <name val="Cambria"/>
      <family val="2"/>
      <charset val="186"/>
    </font>
    <font>
      <sz val="10"/>
      <color indexed="10"/>
      <name val="Arial"/>
      <family val="2"/>
    </font>
    <font>
      <b/>
      <sz val="11"/>
      <color indexed="52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0"/>
      <name val="Arial Cyr"/>
      <charset val="204"/>
    </font>
    <font>
      <b/>
      <sz val="14"/>
      <name val="Times New Roman"/>
      <family val="1"/>
    </font>
    <font>
      <sz val="14"/>
      <name val="Times New Roman"/>
      <family val="1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3"/>
      <name val="Times New Roman"/>
      <family val="1"/>
    </font>
    <font>
      <sz val="12"/>
      <name val="Times New Roman"/>
      <family val="1"/>
      <charset val="186"/>
    </font>
    <font>
      <sz val="13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</font>
    <font>
      <sz val="9"/>
      <name val="Arial"/>
      <family val="2"/>
      <charset val="186"/>
    </font>
    <font>
      <sz val="7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  <charset val="186"/>
    </font>
    <font>
      <sz val="11"/>
      <color theme="0"/>
      <name val="Times New Roman"/>
      <family val="1"/>
      <charset val="186"/>
    </font>
    <font>
      <b/>
      <sz val="9"/>
      <name val="Times New Roman"/>
      <family val="1"/>
      <charset val="186"/>
    </font>
    <font>
      <sz val="10"/>
      <color indexed="9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  <charset val="186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88">
    <xf numFmtId="0" fontId="0" fillId="0" borderId="0"/>
    <xf numFmtId="0" fontId="2" fillId="0" borderId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165" fontId="16" fillId="0" borderId="0" applyFill="0" applyBorder="0" applyAlignment="0"/>
    <xf numFmtId="166" fontId="16" fillId="0" borderId="0" applyFill="0" applyBorder="0" applyAlignment="0"/>
    <xf numFmtId="167" fontId="16" fillId="0" borderId="0" applyFill="0" applyBorder="0" applyAlignment="0"/>
    <xf numFmtId="168" fontId="16" fillId="0" borderId="0" applyFill="0" applyBorder="0" applyAlignment="0"/>
    <xf numFmtId="169" fontId="16" fillId="0" borderId="0" applyFill="0" applyBorder="0" applyAlignment="0"/>
    <xf numFmtId="165" fontId="16" fillId="0" borderId="0" applyFill="0" applyBorder="0" applyAlignment="0"/>
    <xf numFmtId="170" fontId="16" fillId="0" borderId="0" applyFill="0" applyBorder="0" applyAlignment="0"/>
    <xf numFmtId="166" fontId="16" fillId="0" borderId="0" applyFill="0" applyBorder="0" applyAlignment="0"/>
    <xf numFmtId="165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4" fontId="2" fillId="0" borderId="0" applyFont="0" applyFill="0" applyBorder="0" applyAlignment="0" applyProtection="0"/>
    <xf numFmtId="14" fontId="16" fillId="0" borderId="0" applyFill="0" applyBorder="0" applyAlignment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5" fontId="18" fillId="0" borderId="0" applyFill="0" applyBorder="0" applyAlignment="0"/>
    <xf numFmtId="166" fontId="18" fillId="0" borderId="0" applyFill="0" applyBorder="0" applyAlignment="0"/>
    <xf numFmtId="165" fontId="18" fillId="0" borderId="0" applyFill="0" applyBorder="0" applyAlignment="0"/>
    <xf numFmtId="170" fontId="18" fillId="0" borderId="0" applyFill="0" applyBorder="0" applyAlignment="0"/>
    <xf numFmtId="166" fontId="18" fillId="0" borderId="0" applyFill="0" applyBorder="0" applyAlignment="0"/>
    <xf numFmtId="0" fontId="19" fillId="4" borderId="0" applyNumberFormat="0" applyBorder="0" applyAlignment="0" applyProtection="0"/>
    <xf numFmtId="38" fontId="20" fillId="16" borderId="0" applyNumberFormat="0" applyBorder="0" applyAlignment="0" applyProtection="0"/>
    <xf numFmtId="0" fontId="21" fillId="0" borderId="8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22" fillId="0" borderId="0" applyNumberFormat="0" applyFill="0" applyBorder="0" applyAlignment="0" applyProtection="0">
      <alignment vertical="top"/>
      <protection locked="0"/>
    </xf>
    <xf numFmtId="10" fontId="20" fillId="17" borderId="9" applyNumberFormat="0" applyBorder="0" applyAlignment="0" applyProtection="0"/>
    <xf numFmtId="0" fontId="23" fillId="18" borderId="10" applyNumberFormat="0" applyAlignment="0" applyProtection="0"/>
    <xf numFmtId="174" fontId="24" fillId="0" borderId="0" applyNumberFormat="0" applyBorder="0" applyProtection="0"/>
    <xf numFmtId="0" fontId="2" fillId="0" borderId="0"/>
    <xf numFmtId="0" fontId="1" fillId="0" borderId="0"/>
    <xf numFmtId="0" fontId="11" fillId="0" borderId="0"/>
    <xf numFmtId="0" fontId="17" fillId="0" borderId="0"/>
    <xf numFmtId="0" fontId="25" fillId="0" borderId="0" applyNumberFormat="0" applyFill="0" applyBorder="0" applyAlignment="0" applyProtection="0"/>
    <xf numFmtId="0" fontId="26" fillId="7" borderId="11" applyNumberFormat="0" applyAlignment="0" applyProtection="0"/>
    <xf numFmtId="165" fontId="27" fillId="0" borderId="0" applyFill="0" applyBorder="0" applyAlignment="0"/>
    <xf numFmtId="166" fontId="27" fillId="0" borderId="0" applyFill="0" applyBorder="0" applyAlignment="0"/>
    <xf numFmtId="165" fontId="27" fillId="0" borderId="0" applyFill="0" applyBorder="0" applyAlignment="0"/>
    <xf numFmtId="170" fontId="27" fillId="0" borderId="0" applyFill="0" applyBorder="0" applyAlignment="0"/>
    <xf numFmtId="166" fontId="27" fillId="0" borderId="0" applyFill="0" applyBorder="0" applyAlignment="0"/>
    <xf numFmtId="0" fontId="28" fillId="19" borderId="0" applyNumberFormat="0" applyBorder="0" applyAlignment="0" applyProtection="0"/>
    <xf numFmtId="175" fontId="29" fillId="0" borderId="0"/>
    <xf numFmtId="176" fontId="11" fillId="0" borderId="0"/>
    <xf numFmtId="0" fontId="2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2" fillId="0" borderId="0"/>
    <xf numFmtId="176" fontId="11" fillId="0" borderId="0"/>
    <xf numFmtId="176" fontId="11" fillId="0" borderId="0"/>
    <xf numFmtId="176" fontId="11" fillId="0" borderId="0"/>
    <xf numFmtId="0" fontId="2" fillId="0" borderId="0"/>
    <xf numFmtId="0" fontId="2" fillId="0" borderId="0"/>
    <xf numFmtId="176" fontId="11" fillId="0" borderId="0"/>
    <xf numFmtId="176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176" fontId="11" fillId="0" borderId="0"/>
    <xf numFmtId="0" fontId="17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0" fontId="2" fillId="0" borderId="0"/>
    <xf numFmtId="176" fontId="11" fillId="0" borderId="0"/>
    <xf numFmtId="0" fontId="17" fillId="0" borderId="0"/>
    <xf numFmtId="176" fontId="11" fillId="0" borderId="0"/>
    <xf numFmtId="0" fontId="17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2" fillId="0" borderId="0"/>
    <xf numFmtId="0" fontId="30" fillId="0" borderId="0"/>
    <xf numFmtId="176" fontId="11" fillId="0" borderId="0"/>
    <xf numFmtId="0" fontId="2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2" fillId="0" borderId="0"/>
    <xf numFmtId="0" fontId="2" fillId="0" borderId="0"/>
    <xf numFmtId="0" fontId="2" fillId="0" borderId="0"/>
    <xf numFmtId="176" fontId="11" fillId="0" borderId="0"/>
    <xf numFmtId="0" fontId="31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6" fontId="2" fillId="0" borderId="0"/>
    <xf numFmtId="178" fontId="2" fillId="0" borderId="0"/>
    <xf numFmtId="176" fontId="11" fillId="0" borderId="0"/>
    <xf numFmtId="176" fontId="2" fillId="0" borderId="0"/>
    <xf numFmtId="176" fontId="2" fillId="0" borderId="0"/>
    <xf numFmtId="176" fontId="2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2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68" fontId="11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6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8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8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65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5" fontId="11" fillId="0" borderId="0"/>
    <xf numFmtId="179" fontId="11" fillId="0" borderId="0"/>
    <xf numFmtId="179" fontId="11" fillId="0" borderId="0"/>
    <xf numFmtId="179" fontId="11" fillId="0" borderId="0"/>
    <xf numFmtId="175" fontId="11" fillId="0" borderId="0"/>
    <xf numFmtId="175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80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8" fontId="11" fillId="0" borderId="0"/>
    <xf numFmtId="176" fontId="11" fillId="0" borderId="0"/>
    <xf numFmtId="0" fontId="2" fillId="0" borderId="0"/>
    <xf numFmtId="0" fontId="2" fillId="0" borderId="0"/>
    <xf numFmtId="177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11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11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2" fillId="0" borderId="0"/>
    <xf numFmtId="0" fontId="33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176" fontId="2" fillId="0" borderId="0"/>
    <xf numFmtId="176" fontId="2" fillId="0" borderId="0"/>
    <xf numFmtId="21" fontId="2" fillId="0" borderId="0"/>
    <xf numFmtId="176" fontId="2" fillId="0" borderId="0"/>
    <xf numFmtId="176" fontId="2" fillId="0" borderId="0"/>
    <xf numFmtId="176" fontId="2" fillId="0" borderId="0"/>
    <xf numFmtId="21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176" fontId="2" fillId="0" borderId="0"/>
    <xf numFmtId="0" fontId="16" fillId="0" borderId="0"/>
    <xf numFmtId="0" fontId="17" fillId="0" borderId="0"/>
    <xf numFmtId="0" fontId="17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2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181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21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2" fillId="0" borderId="0"/>
    <xf numFmtId="0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0" fontId="17" fillId="0" borderId="0"/>
    <xf numFmtId="176" fontId="11" fillId="0" borderId="0"/>
    <xf numFmtId="0" fontId="17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1" fillId="0" borderId="0"/>
    <xf numFmtId="176" fontId="11" fillId="0" borderId="0"/>
    <xf numFmtId="0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176" fontId="11" fillId="0" borderId="0"/>
    <xf numFmtId="0" fontId="11" fillId="0" borderId="0"/>
    <xf numFmtId="0" fontId="11" fillId="0" borderId="0"/>
    <xf numFmtId="176" fontId="11" fillId="0" borderId="0"/>
    <xf numFmtId="176" fontId="11" fillId="0" borderId="0"/>
    <xf numFmtId="17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6" fontId="11" fillId="0" borderId="0"/>
    <xf numFmtId="176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7" fillId="0" borderId="0"/>
    <xf numFmtId="0" fontId="11" fillId="0" borderId="0"/>
    <xf numFmtId="0" fontId="2" fillId="0" borderId="0"/>
    <xf numFmtId="0" fontId="34" fillId="0" borderId="0"/>
    <xf numFmtId="0" fontId="34" fillId="0" borderId="0"/>
    <xf numFmtId="0" fontId="35" fillId="0" borderId="0" applyAlignment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3" borderId="0" applyNumberFormat="0" applyBorder="0" applyAlignment="0" applyProtection="0"/>
    <xf numFmtId="0" fontId="11" fillId="24" borderId="12" applyNumberFormat="0" applyFont="0" applyAlignment="0" applyProtection="0"/>
    <xf numFmtId="0" fontId="36" fillId="0" borderId="0" applyNumberFormat="0" applyFill="0" applyBorder="0" applyAlignment="0" applyProtection="0"/>
    <xf numFmtId="169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0" fontId="2" fillId="0" borderId="0" applyFont="0" applyFill="0" applyBorder="0" applyAlignment="0" applyProtection="0"/>
    <xf numFmtId="165" fontId="37" fillId="0" borderId="0" applyFill="0" applyBorder="0" applyAlignment="0"/>
    <xf numFmtId="166" fontId="37" fillId="0" borderId="0" applyFill="0" applyBorder="0" applyAlignment="0"/>
    <xf numFmtId="165" fontId="37" fillId="0" borderId="0" applyFill="0" applyBorder="0" applyAlignment="0"/>
    <xf numFmtId="170" fontId="37" fillId="0" borderId="0" applyFill="0" applyBorder="0" applyAlignment="0"/>
    <xf numFmtId="166" fontId="37" fillId="0" borderId="0" applyFill="0" applyBorder="0" applyAlignment="0"/>
    <xf numFmtId="0" fontId="38" fillId="18" borderId="11" applyNumberFormat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49" fontId="16" fillId="0" borderId="0" applyFill="0" applyBorder="0" applyAlignment="0"/>
    <xf numFmtId="183" fontId="16" fillId="0" borderId="0" applyFill="0" applyBorder="0" applyAlignment="0"/>
    <xf numFmtId="184" fontId="16" fillId="0" borderId="0" applyFill="0" applyBorder="0" applyAlignment="0"/>
    <xf numFmtId="0" fontId="41" fillId="25" borderId="15" applyNumberFormat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41">
    <xf numFmtId="0" fontId="0" fillId="0" borderId="0" xfId="0"/>
    <xf numFmtId="0" fontId="3" fillId="0" borderId="1" xfId="1" applyFont="1" applyBorder="1"/>
    <xf numFmtId="0" fontId="3" fillId="0" borderId="0" xfId="1" applyFont="1"/>
    <xf numFmtId="0" fontId="4" fillId="0" borderId="1" xfId="1" applyFont="1" applyBorder="1"/>
    <xf numFmtId="0" fontId="4" fillId="0" borderId="0" xfId="1" applyFont="1"/>
    <xf numFmtId="0" fontId="5" fillId="0" borderId="0" xfId="1" applyFont="1"/>
    <xf numFmtId="0" fontId="6" fillId="0" borderId="0" xfId="1" applyFont="1"/>
    <xf numFmtId="0" fontId="3" fillId="0" borderId="2" xfId="1" applyFont="1" applyBorder="1"/>
    <xf numFmtId="0" fontId="3" fillId="0" borderId="0" xfId="1" applyFont="1" applyBorder="1"/>
    <xf numFmtId="49" fontId="7" fillId="0" borderId="0" xfId="1" applyNumberFormat="1" applyFont="1"/>
    <xf numFmtId="0" fontId="3" fillId="0" borderId="3" xfId="1" applyFont="1" applyBorder="1"/>
    <xf numFmtId="0" fontId="3" fillId="0" borderId="4" xfId="1" applyFont="1" applyBorder="1"/>
    <xf numFmtId="0" fontId="7" fillId="0" borderId="0" xfId="1" applyFont="1"/>
    <xf numFmtId="0" fontId="3" fillId="0" borderId="0" xfId="1" applyFont="1" applyAlignment="1">
      <alignment horizontal="right" vertical="top"/>
    </xf>
    <xf numFmtId="0" fontId="8" fillId="0" borderId="0" xfId="1" applyFont="1"/>
    <xf numFmtId="0" fontId="3" fillId="0" borderId="0" xfId="1" applyFont="1" applyAlignment="1">
      <alignment horizontal="right"/>
    </xf>
    <xf numFmtId="0" fontId="43" fillId="0" borderId="0" xfId="1484" applyNumberFormat="1" applyFont="1" applyFill="1" applyBorder="1"/>
    <xf numFmtId="49" fontId="43" fillId="0" borderId="0" xfId="1484" applyNumberFormat="1" applyFont="1" applyFill="1" applyBorder="1" applyAlignment="1">
      <alignment horizontal="center"/>
    </xf>
    <xf numFmtId="49" fontId="44" fillId="0" borderId="0" xfId="1484" applyNumberFormat="1" applyFont="1" applyFill="1" applyBorder="1" applyAlignment="1">
      <alignment horizontal="center"/>
    </xf>
    <xf numFmtId="0" fontId="44" fillId="0" borderId="0" xfId="1484" applyNumberFormat="1" applyFont="1" applyFill="1" applyBorder="1" applyAlignment="1">
      <alignment horizontal="center"/>
    </xf>
    <xf numFmtId="1" fontId="44" fillId="0" borderId="0" xfId="1484" applyNumberFormat="1" applyFont="1" applyFill="1" applyBorder="1" applyAlignment="1">
      <alignment horizontal="center"/>
    </xf>
    <xf numFmtId="49" fontId="44" fillId="0" borderId="0" xfId="1484" applyNumberFormat="1" applyFont="1" applyFill="1" applyBorder="1"/>
    <xf numFmtId="49" fontId="45" fillId="0" borderId="0" xfId="1484" applyNumberFormat="1" applyFont="1" applyFill="1" applyBorder="1"/>
    <xf numFmtId="49" fontId="46" fillId="0" borderId="0" xfId="1484" applyNumberFormat="1" applyFont="1" applyFill="1" applyBorder="1" applyAlignment="1">
      <alignment horizontal="center"/>
    </xf>
    <xf numFmtId="49" fontId="2" fillId="0" borderId="0" xfId="1484" applyNumberFormat="1" applyFill="1" applyBorder="1"/>
    <xf numFmtId="0" fontId="44" fillId="0" borderId="0" xfId="1485" applyNumberFormat="1" applyFont="1" applyFill="1" applyBorder="1"/>
    <xf numFmtId="49" fontId="44" fillId="0" borderId="0" xfId="1485" applyNumberFormat="1" applyFont="1" applyFill="1" applyBorder="1" applyAlignment="1">
      <alignment horizontal="center"/>
    </xf>
    <xf numFmtId="0" fontId="47" fillId="0" borderId="0" xfId="1484" applyNumberFormat="1" applyFont="1" applyFill="1" applyBorder="1"/>
    <xf numFmtId="49" fontId="47" fillId="0" borderId="0" xfId="1484" applyNumberFormat="1" applyFont="1" applyFill="1" applyBorder="1" applyAlignment="1">
      <alignment horizontal="center"/>
    </xf>
    <xf numFmtId="0" fontId="47" fillId="0" borderId="0" xfId="1484" applyNumberFormat="1" applyFont="1" applyFill="1" applyBorder="1" applyAlignment="1">
      <alignment horizontal="center"/>
    </xf>
    <xf numFmtId="1" fontId="47" fillId="0" borderId="0" xfId="1484" applyNumberFormat="1" applyFont="1" applyFill="1" applyBorder="1" applyAlignment="1">
      <alignment horizontal="center"/>
    </xf>
    <xf numFmtId="49" fontId="48" fillId="0" borderId="0" xfId="1484" applyNumberFormat="1" applyFont="1" applyFill="1" applyBorder="1"/>
    <xf numFmtId="0" fontId="49" fillId="0" borderId="0" xfId="1484" applyNumberFormat="1" applyFont="1" applyFill="1" applyBorder="1"/>
    <xf numFmtId="49" fontId="49" fillId="0" borderId="0" xfId="1484" applyNumberFormat="1" applyFont="1" applyFill="1" applyBorder="1" applyAlignment="1">
      <alignment horizontal="center"/>
    </xf>
    <xf numFmtId="0" fontId="50" fillId="0" borderId="0" xfId="1484" applyNumberFormat="1" applyFont="1" applyFill="1" applyBorder="1" applyAlignment="1">
      <alignment horizontal="left"/>
    </xf>
    <xf numFmtId="49" fontId="49" fillId="0" borderId="0" xfId="1484" applyNumberFormat="1" applyFont="1" applyFill="1" applyBorder="1"/>
    <xf numFmtId="49" fontId="51" fillId="0" borderId="0" xfId="1484" applyNumberFormat="1" applyFont="1" applyFill="1" applyBorder="1"/>
    <xf numFmtId="49" fontId="51" fillId="0" borderId="0" xfId="1484" applyNumberFormat="1" applyFont="1" applyFill="1" applyBorder="1" applyAlignment="1">
      <alignment horizontal="center"/>
    </xf>
    <xf numFmtId="49" fontId="48" fillId="0" borderId="0" xfId="1484" applyNumberFormat="1" applyFont="1" applyFill="1" applyBorder="1" applyAlignment="1">
      <alignment horizontal="right"/>
    </xf>
    <xf numFmtId="49" fontId="48" fillId="0" borderId="0" xfId="1484" applyNumberFormat="1" applyFont="1" applyFill="1" applyBorder="1" applyAlignment="1">
      <alignment horizontal="left"/>
    </xf>
    <xf numFmtId="49" fontId="52" fillId="0" borderId="16" xfId="1484" applyNumberFormat="1" applyFont="1" applyFill="1" applyBorder="1" applyAlignment="1">
      <alignment horizontal="center"/>
    </xf>
    <xf numFmtId="49" fontId="52" fillId="0" borderId="17" xfId="1484" applyNumberFormat="1" applyFont="1" applyFill="1" applyBorder="1" applyAlignment="1">
      <alignment horizontal="center"/>
    </xf>
    <xf numFmtId="49" fontId="52" fillId="0" borderId="17" xfId="1484" applyNumberFormat="1" applyFont="1" applyFill="1" applyBorder="1" applyAlignment="1">
      <alignment horizontal="right"/>
    </xf>
    <xf numFmtId="49" fontId="52" fillId="0" borderId="2" xfId="1484" applyNumberFormat="1" applyFont="1" applyFill="1" applyBorder="1" applyAlignment="1">
      <alignment horizontal="left"/>
    </xf>
    <xf numFmtId="49" fontId="52" fillId="0" borderId="9" xfId="1484" applyNumberFormat="1" applyFont="1" applyFill="1" applyBorder="1" applyAlignment="1">
      <alignment horizontal="center"/>
    </xf>
    <xf numFmtId="0" fontId="52" fillId="0" borderId="9" xfId="1484" applyNumberFormat="1" applyFont="1" applyFill="1" applyBorder="1" applyAlignment="1">
      <alignment horizontal="left"/>
    </xf>
    <xf numFmtId="0" fontId="52" fillId="0" borderId="9" xfId="1485" applyNumberFormat="1" applyFont="1" applyFill="1" applyBorder="1" applyAlignment="1">
      <alignment horizontal="left"/>
    </xf>
    <xf numFmtId="1" fontId="52" fillId="0" borderId="9" xfId="1484" applyNumberFormat="1" applyFont="1" applyFill="1" applyBorder="1" applyAlignment="1">
      <alignment horizontal="center"/>
    </xf>
    <xf numFmtId="49" fontId="52" fillId="0" borderId="9" xfId="1485" applyNumberFormat="1" applyFont="1" applyFill="1" applyBorder="1" applyAlignment="1">
      <alignment horizontal="center"/>
    </xf>
    <xf numFmtId="49" fontId="52" fillId="0" borderId="9" xfId="1484" applyNumberFormat="1" applyFont="1" applyFill="1" applyBorder="1" applyAlignment="1">
      <alignment horizontal="left"/>
    </xf>
    <xf numFmtId="49" fontId="2" fillId="0" borderId="0" xfId="1484" applyNumberFormat="1" applyFont="1" applyFill="1" applyBorder="1"/>
    <xf numFmtId="49" fontId="48" fillId="0" borderId="9" xfId="1" applyNumberFormat="1" applyFont="1" applyFill="1" applyBorder="1" applyAlignment="1">
      <alignment horizontal="center"/>
    </xf>
    <xf numFmtId="0" fontId="48" fillId="0" borderId="9" xfId="1" applyFont="1" applyFill="1" applyBorder="1" applyAlignment="1">
      <alignment horizontal="center"/>
    </xf>
    <xf numFmtId="0" fontId="47" fillId="0" borderId="18" xfId="1" applyFont="1" applyFill="1" applyBorder="1" applyAlignment="1">
      <alignment horizontal="right"/>
    </xf>
    <xf numFmtId="0" fontId="53" fillId="0" borderId="19" xfId="1" applyFont="1" applyFill="1" applyBorder="1" applyAlignment="1">
      <alignment horizontal="left"/>
    </xf>
    <xf numFmtId="49" fontId="52" fillId="0" borderId="9" xfId="1" applyNumberFormat="1" applyFont="1" applyFill="1" applyBorder="1" applyAlignment="1">
      <alignment horizontal="center"/>
    </xf>
    <xf numFmtId="0" fontId="52" fillId="0" borderId="9" xfId="1" applyFont="1" applyFill="1" applyBorder="1" applyAlignment="1">
      <alignment horizontal="left"/>
    </xf>
    <xf numFmtId="0" fontId="52" fillId="0" borderId="9" xfId="1" applyNumberFormat="1" applyFont="1" applyFill="1" applyBorder="1" applyAlignment="1">
      <alignment horizontal="left"/>
    </xf>
    <xf numFmtId="1" fontId="52" fillId="0" borderId="9" xfId="1" applyNumberFormat="1" applyFont="1" applyFill="1" applyBorder="1" applyAlignment="1">
      <alignment horizontal="center"/>
    </xf>
    <xf numFmtId="2" fontId="54" fillId="0" borderId="9" xfId="1" applyNumberFormat="1" applyFont="1" applyFill="1" applyBorder="1" applyAlignment="1">
      <alignment horizontal="center"/>
    </xf>
    <xf numFmtId="187" fontId="8" fillId="0" borderId="9" xfId="1" applyNumberFormat="1" applyFont="1" applyFill="1" applyBorder="1" applyAlignment="1">
      <alignment horizontal="center"/>
    </xf>
    <xf numFmtId="0" fontId="3" fillId="0" borderId="9" xfId="1" applyNumberFormat="1" applyFont="1" applyFill="1" applyBorder="1" applyAlignment="1">
      <alignment horizontal="center"/>
    </xf>
    <xf numFmtId="49" fontId="8" fillId="0" borderId="0" xfId="1" applyNumberFormat="1" applyFont="1" applyFill="1"/>
    <xf numFmtId="0" fontId="55" fillId="0" borderId="0" xfId="1" applyFont="1" applyFill="1"/>
    <xf numFmtId="49" fontId="47" fillId="0" borderId="0" xfId="1484" applyNumberFormat="1" applyFont="1" applyFill="1" applyBorder="1"/>
    <xf numFmtId="49" fontId="47" fillId="0" borderId="0" xfId="1484" applyNumberFormat="1" applyFont="1" applyFill="1" applyBorder="1" applyAlignment="1">
      <alignment horizontal="left"/>
    </xf>
    <xf numFmtId="49" fontId="2" fillId="0" borderId="0" xfId="1484" applyNumberFormat="1" applyFill="1" applyBorder="1" applyAlignment="1">
      <alignment horizontal="center"/>
    </xf>
    <xf numFmtId="0" fontId="51" fillId="0" borderId="0" xfId="1484" applyNumberFormat="1" applyFont="1" applyFill="1" applyBorder="1"/>
    <xf numFmtId="0" fontId="52" fillId="0" borderId="20" xfId="1484" applyNumberFormat="1" applyFont="1" applyFill="1" applyBorder="1" applyAlignment="1">
      <alignment horizontal="center"/>
    </xf>
    <xf numFmtId="49" fontId="52" fillId="0" borderId="21" xfId="1484" applyNumberFormat="1" applyFont="1" applyFill="1" applyBorder="1" applyAlignment="1">
      <alignment horizontal="center"/>
    </xf>
    <xf numFmtId="49" fontId="52" fillId="0" borderId="21" xfId="1484" applyNumberFormat="1" applyFont="1" applyFill="1" applyBorder="1" applyAlignment="1">
      <alignment horizontal="right"/>
    </xf>
    <xf numFmtId="49" fontId="52" fillId="0" borderId="22" xfId="1484" applyNumberFormat="1" applyFont="1" applyFill="1" applyBorder="1" applyAlignment="1">
      <alignment horizontal="left"/>
    </xf>
    <xf numFmtId="49" fontId="52" fillId="0" borderId="22" xfId="1484" applyNumberFormat="1" applyFont="1" applyFill="1" applyBorder="1" applyAlignment="1">
      <alignment horizontal="center"/>
    </xf>
    <xf numFmtId="0" fontId="52" fillId="0" borderId="20" xfId="1484" applyNumberFormat="1" applyFont="1" applyFill="1" applyBorder="1" applyAlignment="1">
      <alignment horizontal="left"/>
    </xf>
    <xf numFmtId="0" fontId="52" fillId="0" borderId="20" xfId="1485" applyNumberFormat="1" applyFont="1" applyFill="1" applyBorder="1" applyAlignment="1">
      <alignment horizontal="left"/>
    </xf>
    <xf numFmtId="1" fontId="52" fillId="0" borderId="20" xfId="1484" applyNumberFormat="1" applyFont="1" applyFill="1" applyBorder="1" applyAlignment="1">
      <alignment horizontal="center"/>
    </xf>
    <xf numFmtId="49" fontId="52" fillId="0" borderId="20" xfId="1484" applyNumberFormat="1" applyFont="1" applyFill="1" applyBorder="1" applyAlignment="1">
      <alignment horizontal="center"/>
    </xf>
    <xf numFmtId="49" fontId="52" fillId="0" borderId="20" xfId="1485" applyNumberFormat="1" applyFont="1" applyFill="1" applyBorder="1" applyAlignment="1">
      <alignment horizontal="center"/>
    </xf>
    <xf numFmtId="49" fontId="52" fillId="0" borderId="20" xfId="1484" applyNumberFormat="1" applyFont="1" applyFill="1" applyBorder="1" applyAlignment="1">
      <alignment horizontal="left"/>
    </xf>
    <xf numFmtId="49" fontId="56" fillId="0" borderId="0" xfId="1484" applyNumberFormat="1" applyFont="1" applyFill="1" applyBorder="1"/>
    <xf numFmtId="0" fontId="48" fillId="0" borderId="9" xfId="1" applyNumberFormat="1" applyFont="1" applyFill="1" applyBorder="1" applyAlignment="1">
      <alignment horizontal="center"/>
    </xf>
    <xf numFmtId="2" fontId="54" fillId="0" borderId="20" xfId="1" applyNumberFormat="1" applyFont="1" applyFill="1" applyBorder="1" applyAlignment="1">
      <alignment horizontal="center"/>
    </xf>
    <xf numFmtId="0" fontId="3" fillId="0" borderId="9" xfId="1" applyNumberFormat="1" applyFont="1" applyFill="1" applyBorder="1" applyAlignment="1">
      <alignment horizontal="left"/>
    </xf>
    <xf numFmtId="0" fontId="8" fillId="0" borderId="0" xfId="1" applyFont="1" applyFill="1"/>
    <xf numFmtId="49" fontId="48" fillId="0" borderId="0" xfId="1484" applyNumberFormat="1" applyFont="1" applyFill="1" applyBorder="1" applyAlignment="1">
      <alignment horizontal="center"/>
    </xf>
    <xf numFmtId="49" fontId="45" fillId="0" borderId="0" xfId="1484" applyNumberFormat="1" applyFont="1" applyFill="1" applyBorder="1" applyAlignment="1">
      <alignment horizontal="left"/>
    </xf>
    <xf numFmtId="49" fontId="2" fillId="0" borderId="0" xfId="1484" applyNumberFormat="1" applyFill="1" applyBorder="1" applyAlignment="1">
      <alignment horizontal="left"/>
    </xf>
    <xf numFmtId="49" fontId="56" fillId="0" borderId="0" xfId="1484" applyNumberFormat="1" applyFont="1" applyFill="1" applyBorder="1" applyAlignment="1">
      <alignment horizontal="left"/>
    </xf>
    <xf numFmtId="1" fontId="3" fillId="0" borderId="9" xfId="1" applyNumberFormat="1" applyFont="1" applyFill="1" applyBorder="1" applyAlignment="1">
      <alignment horizontal="center"/>
    </xf>
    <xf numFmtId="0" fontId="8" fillId="0" borderId="0" xfId="1" applyFont="1" applyFill="1" applyAlignment="1">
      <alignment horizontal="left"/>
    </xf>
    <xf numFmtId="0" fontId="55" fillId="0" borderId="0" xfId="1" applyFont="1" applyFill="1" applyAlignment="1">
      <alignment horizontal="left"/>
    </xf>
    <xf numFmtId="0" fontId="55" fillId="26" borderId="0" xfId="1" applyFont="1" applyFill="1"/>
    <xf numFmtId="49" fontId="2" fillId="0" borderId="0" xfId="1484" applyNumberFormat="1" applyFill="1" applyBorder="1" applyAlignment="1">
      <alignment horizontal="right"/>
    </xf>
    <xf numFmtId="49" fontId="56" fillId="0" borderId="0" xfId="1484" applyNumberFormat="1" applyFont="1" applyFill="1" applyBorder="1" applyAlignment="1">
      <alignment horizontal="right"/>
    </xf>
    <xf numFmtId="176" fontId="52" fillId="27" borderId="9" xfId="1" applyNumberFormat="1" applyFont="1" applyFill="1" applyBorder="1" applyAlignment="1">
      <alignment horizontal="center"/>
    </xf>
    <xf numFmtId="0" fontId="52" fillId="27" borderId="9" xfId="1" applyFont="1" applyFill="1" applyBorder="1" applyAlignment="1">
      <alignment horizontal="left"/>
    </xf>
    <xf numFmtId="0" fontId="52" fillId="27" borderId="9" xfId="1" applyNumberFormat="1" applyFont="1" applyFill="1" applyBorder="1" applyAlignment="1">
      <alignment horizontal="left"/>
    </xf>
    <xf numFmtId="2" fontId="54" fillId="27" borderId="20" xfId="1" applyNumberFormat="1" applyFont="1" applyFill="1" applyBorder="1" applyAlignment="1">
      <alignment horizontal="center"/>
    </xf>
    <xf numFmtId="0" fontId="3" fillId="0" borderId="20" xfId="1" applyNumberFormat="1" applyFont="1" applyFill="1" applyBorder="1" applyAlignment="1">
      <alignment horizontal="center"/>
    </xf>
    <xf numFmtId="0" fontId="55" fillId="0" borderId="0" xfId="1" applyFont="1" applyFill="1" applyAlignment="1">
      <alignment horizontal="right"/>
    </xf>
    <xf numFmtId="2" fontId="48" fillId="0" borderId="20" xfId="1" applyNumberFormat="1" applyFont="1" applyFill="1" applyBorder="1" applyAlignment="1">
      <alignment horizontal="center"/>
    </xf>
    <xf numFmtId="2" fontId="48" fillId="0" borderId="9" xfId="1" applyNumberFormat="1" applyFont="1" applyFill="1" applyBorder="1" applyAlignment="1">
      <alignment horizontal="center"/>
    </xf>
    <xf numFmtId="0" fontId="43" fillId="0" borderId="0" xfId="1484" applyNumberFormat="1" applyFont="1" applyBorder="1"/>
    <xf numFmtId="49" fontId="44" fillId="0" borderId="0" xfId="1487" applyNumberFormat="1" applyFont="1" applyBorder="1" applyAlignment="1">
      <alignment horizontal="center"/>
    </xf>
    <xf numFmtId="49" fontId="44" fillId="0" borderId="0" xfId="1" applyNumberFormat="1" applyFont="1" applyBorder="1" applyAlignment="1">
      <alignment horizontal="center"/>
    </xf>
    <xf numFmtId="0" fontId="44" fillId="0" borderId="0" xfId="1" applyNumberFormat="1" applyFont="1" applyBorder="1" applyAlignment="1">
      <alignment horizontal="center"/>
    </xf>
    <xf numFmtId="1" fontId="48" fillId="0" borderId="0" xfId="1" applyNumberFormat="1" applyFont="1" applyBorder="1" applyAlignment="1">
      <alignment horizontal="center"/>
    </xf>
    <xf numFmtId="49" fontId="48" fillId="0" borderId="0" xfId="1" applyNumberFormat="1" applyFont="1" applyBorder="1"/>
    <xf numFmtId="49" fontId="48" fillId="0" borderId="0" xfId="1" applyNumberFormat="1" applyFont="1" applyBorder="1" applyAlignment="1">
      <alignment horizontal="center"/>
    </xf>
    <xf numFmtId="49" fontId="44" fillId="0" borderId="0" xfId="1485" applyNumberFormat="1" applyFont="1" applyBorder="1" applyAlignment="1">
      <alignment horizontal="center"/>
    </xf>
    <xf numFmtId="49" fontId="47" fillId="0" borderId="0" xfId="1" applyNumberFormat="1" applyFont="1" applyBorder="1"/>
    <xf numFmtId="49" fontId="47" fillId="0" borderId="0" xfId="1" applyNumberFormat="1" applyFont="1" applyBorder="1" applyAlignment="1">
      <alignment horizontal="center"/>
    </xf>
    <xf numFmtId="0" fontId="47" fillId="0" borderId="0" xfId="1" applyNumberFormat="1" applyFont="1" applyBorder="1" applyAlignment="1">
      <alignment horizontal="center"/>
    </xf>
    <xf numFmtId="1" fontId="47" fillId="0" borderId="0" xfId="1" applyNumberFormat="1" applyFont="1" applyBorder="1" applyAlignment="1">
      <alignment horizontal="center"/>
    </xf>
    <xf numFmtId="49" fontId="49" fillId="0" borderId="0" xfId="1" applyNumberFormat="1" applyFont="1" applyBorder="1"/>
    <xf numFmtId="49" fontId="51" fillId="0" borderId="0" xfId="1" applyNumberFormat="1" applyFont="1" applyBorder="1" applyAlignment="1">
      <alignment horizontal="center"/>
    </xf>
    <xf numFmtId="49" fontId="50" fillId="0" borderId="0" xfId="1" applyNumberFormat="1" applyFont="1" applyBorder="1"/>
    <xf numFmtId="49" fontId="50" fillId="0" borderId="0" xfId="1" applyNumberFormat="1" applyFont="1" applyBorder="1" applyAlignment="1">
      <alignment horizontal="center"/>
    </xf>
    <xf numFmtId="49" fontId="47" fillId="0" borderId="18" xfId="1" applyNumberFormat="1" applyFont="1" applyBorder="1"/>
    <xf numFmtId="49" fontId="47" fillId="0" borderId="2" xfId="1" applyNumberFormat="1" applyFont="1" applyBorder="1"/>
    <xf numFmtId="49" fontId="48" fillId="0" borderId="2" xfId="1" applyNumberFormat="1" applyFont="1" applyBorder="1"/>
    <xf numFmtId="49" fontId="47" fillId="0" borderId="17" xfId="1" applyNumberFormat="1" applyFont="1" applyBorder="1"/>
    <xf numFmtId="49" fontId="48" fillId="0" borderId="19" xfId="1" applyNumberFormat="1" applyFont="1" applyBorder="1"/>
    <xf numFmtId="49" fontId="52" fillId="0" borderId="20" xfId="1484" applyNumberFormat="1" applyFont="1" applyBorder="1" applyAlignment="1">
      <alignment horizontal="center"/>
    </xf>
    <xf numFmtId="49" fontId="52" fillId="0" borderId="21" xfId="1" applyNumberFormat="1" applyFont="1" applyBorder="1" applyAlignment="1">
      <alignment horizontal="center"/>
    </xf>
    <xf numFmtId="49" fontId="52" fillId="0" borderId="21" xfId="1" applyNumberFormat="1" applyFont="1" applyBorder="1" applyAlignment="1">
      <alignment horizontal="right"/>
    </xf>
    <xf numFmtId="49" fontId="52" fillId="0" borderId="22" xfId="1" applyNumberFormat="1" applyFont="1" applyBorder="1" applyAlignment="1">
      <alignment horizontal="left"/>
    </xf>
    <xf numFmtId="49" fontId="52" fillId="0" borderId="23" xfId="1" applyNumberFormat="1" applyFont="1" applyBorder="1" applyAlignment="1">
      <alignment horizontal="center"/>
    </xf>
    <xf numFmtId="0" fontId="52" fillId="0" borderId="23" xfId="1" applyNumberFormat="1" applyFont="1" applyBorder="1" applyAlignment="1">
      <alignment horizontal="left"/>
    </xf>
    <xf numFmtId="1" fontId="52" fillId="0" borderId="23" xfId="1" applyNumberFormat="1" applyFont="1" applyBorder="1" applyAlignment="1">
      <alignment horizontal="center"/>
    </xf>
    <xf numFmtId="49" fontId="52" fillId="0" borderId="24" xfId="1" applyNumberFormat="1" applyFont="1" applyBorder="1" applyAlignment="1">
      <alignment horizontal="center"/>
    </xf>
    <xf numFmtId="49" fontId="52" fillId="0" borderId="23" xfId="1" applyNumberFormat="1" applyFont="1" applyBorder="1" applyAlignment="1">
      <alignment horizontal="left"/>
    </xf>
    <xf numFmtId="49" fontId="52" fillId="0" borderId="0" xfId="1" applyNumberFormat="1" applyFont="1" applyBorder="1" applyAlignment="1">
      <alignment horizontal="left"/>
    </xf>
    <xf numFmtId="0" fontId="3" fillId="0" borderId="9" xfId="1" applyFont="1" applyBorder="1" applyAlignment="1">
      <alignment horizontal="center"/>
    </xf>
    <xf numFmtId="0" fontId="3" fillId="0" borderId="9" xfId="1" applyFont="1" applyBorder="1" applyAlignment="1">
      <alignment horizontal="left"/>
    </xf>
    <xf numFmtId="0" fontId="3" fillId="0" borderId="18" xfId="1" applyFont="1" applyBorder="1" applyAlignment="1">
      <alignment horizontal="right"/>
    </xf>
    <xf numFmtId="0" fontId="6" fillId="0" borderId="19" xfId="1" applyFont="1" applyBorder="1" applyAlignment="1">
      <alignment horizontal="left"/>
    </xf>
    <xf numFmtId="49" fontId="8" fillId="0" borderId="9" xfId="1" applyNumberFormat="1" applyFont="1" applyBorder="1" applyAlignment="1">
      <alignment horizontal="center"/>
    </xf>
    <xf numFmtId="0" fontId="8" fillId="0" borderId="9" xfId="1" applyFont="1" applyBorder="1" applyAlignment="1">
      <alignment horizontal="left"/>
    </xf>
    <xf numFmtId="0" fontId="57" fillId="0" borderId="9" xfId="1" applyFont="1" applyBorder="1" applyAlignment="1">
      <alignment horizontal="left"/>
    </xf>
    <xf numFmtId="2" fontId="55" fillId="0" borderId="9" xfId="1" applyNumberFormat="1" applyFont="1" applyFill="1" applyBorder="1" applyAlignment="1">
      <alignment horizontal="center"/>
    </xf>
    <xf numFmtId="1" fontId="55" fillId="0" borderId="9" xfId="1" applyNumberFormat="1" applyFont="1" applyFill="1" applyBorder="1" applyAlignment="1">
      <alignment horizontal="center"/>
    </xf>
    <xf numFmtId="2" fontId="58" fillId="0" borderId="9" xfId="1" applyNumberFormat="1" applyFont="1" applyFill="1" applyBorder="1" applyAlignment="1">
      <alignment horizontal="center"/>
    </xf>
    <xf numFmtId="2" fontId="3" fillId="0" borderId="9" xfId="1" applyNumberFormat="1" applyFont="1" applyFill="1" applyBorder="1" applyAlignment="1">
      <alignment horizontal="center"/>
    </xf>
    <xf numFmtId="49" fontId="59" fillId="0" borderId="0" xfId="1" applyNumberFormat="1" applyFont="1" applyAlignment="1"/>
    <xf numFmtId="49" fontId="47" fillId="0" borderId="0" xfId="1" applyNumberFormat="1" applyFont="1" applyAlignment="1"/>
    <xf numFmtId="49" fontId="47" fillId="0" borderId="0" xfId="1" applyNumberFormat="1" applyFont="1" applyBorder="1" applyAlignment="1">
      <alignment horizontal="left"/>
    </xf>
    <xf numFmtId="0" fontId="47" fillId="0" borderId="0" xfId="1" applyNumberFormat="1" applyFont="1" applyBorder="1"/>
    <xf numFmtId="0" fontId="44" fillId="0" borderId="0" xfId="1" applyNumberFormat="1" applyFont="1" applyFill="1" applyBorder="1" applyAlignment="1">
      <alignment horizontal="center"/>
    </xf>
    <xf numFmtId="1" fontId="48" fillId="0" borderId="0" xfId="1" applyNumberFormat="1" applyFont="1" applyFill="1" applyBorder="1" applyAlignment="1">
      <alignment horizontal="center"/>
    </xf>
    <xf numFmtId="49" fontId="48" fillId="0" borderId="0" xfId="1" applyNumberFormat="1" applyFont="1" applyFill="1" applyBorder="1"/>
    <xf numFmtId="49" fontId="48" fillId="0" borderId="0" xfId="1" applyNumberFormat="1" applyFont="1" applyFill="1" applyBorder="1" applyAlignment="1">
      <alignment horizontal="center"/>
    </xf>
    <xf numFmtId="49" fontId="59" fillId="0" borderId="0" xfId="1" applyNumberFormat="1" applyFont="1" applyBorder="1" applyAlignment="1">
      <alignment horizontal="center"/>
    </xf>
    <xf numFmtId="0" fontId="47" fillId="0" borderId="0" xfId="1" applyNumberFormat="1" applyFont="1" applyFill="1" applyBorder="1" applyAlignment="1">
      <alignment horizontal="center"/>
    </xf>
    <xf numFmtId="1" fontId="47" fillId="0" borderId="0" xfId="1" applyNumberFormat="1" applyFont="1" applyFill="1" applyBorder="1" applyAlignment="1">
      <alignment horizontal="center"/>
    </xf>
    <xf numFmtId="49" fontId="47" fillId="0" borderId="0" xfId="1" applyNumberFormat="1" applyFont="1" applyFill="1" applyBorder="1"/>
    <xf numFmtId="49" fontId="47" fillId="0" borderId="0" xfId="1" applyNumberFormat="1" applyFont="1" applyFill="1" applyBorder="1" applyAlignment="1">
      <alignment horizontal="center"/>
    </xf>
    <xf numFmtId="49" fontId="59" fillId="0" borderId="0" xfId="1" applyNumberFormat="1" applyFont="1" applyBorder="1"/>
    <xf numFmtId="49" fontId="47" fillId="0" borderId="0" xfId="1484" applyNumberFormat="1" applyFont="1" applyBorder="1" applyAlignment="1">
      <alignment horizontal="center"/>
    </xf>
    <xf numFmtId="0" fontId="47" fillId="0" borderId="0" xfId="1484" applyNumberFormat="1" applyFont="1" applyBorder="1" applyAlignment="1">
      <alignment horizontal="center"/>
    </xf>
    <xf numFmtId="49" fontId="46" fillId="0" borderId="0" xfId="1484" applyNumberFormat="1" applyFont="1" applyFill="1" applyBorder="1"/>
    <xf numFmtId="49" fontId="45" fillId="0" borderId="0" xfId="1484" applyNumberFormat="1" applyFont="1" applyBorder="1"/>
    <xf numFmtId="49" fontId="2" fillId="0" borderId="0" xfId="1484" applyNumberFormat="1" applyFont="1" applyBorder="1"/>
    <xf numFmtId="49" fontId="47" fillId="0" borderId="21" xfId="1" applyNumberFormat="1" applyFont="1" applyFill="1" applyBorder="1"/>
    <xf numFmtId="49" fontId="47" fillId="0" borderId="25" xfId="1" applyNumberFormat="1" applyFont="1" applyFill="1" applyBorder="1"/>
    <xf numFmtId="49" fontId="48" fillId="0" borderId="25" xfId="1" applyNumberFormat="1" applyFont="1" applyFill="1" applyBorder="1"/>
    <xf numFmtId="49" fontId="47" fillId="0" borderId="22" xfId="1" applyNumberFormat="1" applyFont="1" applyFill="1" applyBorder="1"/>
    <xf numFmtId="49" fontId="52" fillId="0" borderId="9" xfId="1" applyNumberFormat="1" applyFont="1" applyBorder="1" applyAlignment="1">
      <alignment horizontal="left"/>
    </xf>
    <xf numFmtId="49" fontId="52" fillId="0" borderId="9" xfId="1" applyNumberFormat="1" applyFont="1" applyBorder="1" applyAlignment="1">
      <alignment horizontal="center"/>
    </xf>
    <xf numFmtId="49" fontId="52" fillId="0" borderId="18" xfId="1" applyNumberFormat="1" applyFont="1" applyBorder="1" applyAlignment="1">
      <alignment horizontal="right"/>
    </xf>
    <xf numFmtId="49" fontId="52" fillId="0" borderId="19" xfId="1" applyNumberFormat="1" applyFont="1" applyBorder="1" applyAlignment="1">
      <alignment horizontal="left"/>
    </xf>
    <xf numFmtId="0" fontId="52" fillId="0" borderId="9" xfId="1" applyNumberFormat="1" applyFont="1" applyBorder="1" applyAlignment="1">
      <alignment horizontal="left"/>
    </xf>
    <xf numFmtId="49" fontId="52" fillId="0" borderId="9" xfId="1" applyNumberFormat="1" applyFont="1" applyFill="1" applyBorder="1" applyAlignment="1">
      <alignment horizontal="left"/>
    </xf>
    <xf numFmtId="49" fontId="52" fillId="0" borderId="0" xfId="1" applyNumberFormat="1" applyFont="1" applyAlignment="1"/>
    <xf numFmtId="176" fontId="8" fillId="0" borderId="9" xfId="1" applyNumberFormat="1" applyFont="1" applyBorder="1" applyAlignment="1">
      <alignment horizontal="left"/>
    </xf>
    <xf numFmtId="0" fontId="8" fillId="0" borderId="9" xfId="1" applyFont="1" applyFill="1" applyBorder="1" applyAlignment="1">
      <alignment horizontal="left"/>
    </xf>
    <xf numFmtId="49" fontId="55" fillId="0" borderId="9" xfId="1" applyNumberFormat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right"/>
    </xf>
    <xf numFmtId="0" fontId="6" fillId="0" borderId="19" xfId="1" applyFont="1" applyFill="1" applyBorder="1" applyAlignment="1">
      <alignment horizontal="left"/>
    </xf>
    <xf numFmtId="176" fontId="8" fillId="0" borderId="9" xfId="1" applyNumberFormat="1" applyFont="1" applyFill="1" applyBorder="1" applyAlignment="1">
      <alignment horizontal="left"/>
    </xf>
    <xf numFmtId="0" fontId="47" fillId="0" borderId="0" xfId="1" applyNumberFormat="1" applyFont="1" applyFill="1" applyBorder="1"/>
    <xf numFmtId="49" fontId="45" fillId="0" borderId="0" xfId="1484" applyNumberFormat="1" applyFont="1" applyFill="1" applyBorder="1" applyAlignment="1">
      <alignment horizontal="center"/>
    </xf>
    <xf numFmtId="49" fontId="60" fillId="0" borderId="0" xfId="1484" applyNumberFormat="1" applyFont="1" applyFill="1" applyBorder="1" applyAlignment="1">
      <alignment horizontal="center"/>
    </xf>
    <xf numFmtId="49" fontId="50" fillId="0" borderId="0" xfId="1484" applyNumberFormat="1" applyFont="1" applyFill="1" applyBorder="1" applyAlignment="1">
      <alignment horizontal="left"/>
    </xf>
    <xf numFmtId="49" fontId="52" fillId="0" borderId="20" xfId="1485" applyNumberFormat="1" applyFont="1" applyFill="1" applyBorder="1" applyAlignment="1">
      <alignment horizontal="left"/>
    </xf>
    <xf numFmtId="49" fontId="56" fillId="0" borderId="0" xfId="1484" applyNumberFormat="1" applyFont="1" applyFill="1" applyBorder="1" applyAlignment="1">
      <alignment horizontal="center"/>
    </xf>
    <xf numFmtId="176" fontId="52" fillId="0" borderId="9" xfId="1" applyNumberFormat="1" applyFont="1" applyFill="1" applyBorder="1" applyAlignment="1">
      <alignment horizontal="center"/>
    </xf>
    <xf numFmtId="177" fontId="6" fillId="0" borderId="9" xfId="1" applyNumberFormat="1" applyFont="1" applyFill="1" applyBorder="1" applyAlignment="1">
      <alignment horizontal="center"/>
    </xf>
    <xf numFmtId="49" fontId="52" fillId="0" borderId="25" xfId="1484" applyNumberFormat="1" applyFont="1" applyFill="1" applyBorder="1" applyAlignment="1">
      <alignment horizontal="left"/>
    </xf>
    <xf numFmtId="1" fontId="52" fillId="0" borderId="4" xfId="1" applyNumberFormat="1" applyFont="1" applyFill="1" applyBorder="1" applyAlignment="1">
      <alignment horizontal="center"/>
    </xf>
    <xf numFmtId="177" fontId="6" fillId="0" borderId="4" xfId="1" applyNumberFormat="1" applyFont="1" applyFill="1" applyBorder="1" applyAlignment="1">
      <alignment horizontal="center"/>
    </xf>
    <xf numFmtId="0" fontId="3" fillId="0" borderId="26" xfId="1" applyNumberFormat="1" applyFont="1" applyFill="1" applyBorder="1" applyAlignment="1">
      <alignment horizontal="center"/>
    </xf>
    <xf numFmtId="49" fontId="52" fillId="0" borderId="0" xfId="1" applyNumberFormat="1" applyFont="1" applyBorder="1" applyAlignment="1">
      <alignment horizontal="center"/>
    </xf>
    <xf numFmtId="49" fontId="52" fillId="0" borderId="0" xfId="1" applyNumberFormat="1" applyFont="1" applyBorder="1"/>
    <xf numFmtId="49" fontId="46" fillId="0" borderId="0" xfId="1484" applyNumberFormat="1" applyFont="1" applyBorder="1" applyAlignment="1">
      <alignment horizontal="center"/>
    </xf>
    <xf numFmtId="49" fontId="56" fillId="0" borderId="0" xfId="1484" applyNumberFormat="1" applyFont="1" applyBorder="1"/>
    <xf numFmtId="49" fontId="52" fillId="0" borderId="20" xfId="1" applyNumberFormat="1" applyFont="1" applyBorder="1" applyAlignment="1">
      <alignment horizontal="center"/>
    </xf>
    <xf numFmtId="1" fontId="52" fillId="0" borderId="23" xfId="1" applyNumberFormat="1" applyFont="1" applyFill="1" applyBorder="1" applyAlignment="1">
      <alignment horizontal="center"/>
    </xf>
    <xf numFmtId="49" fontId="52" fillId="0" borderId="23" xfId="1" applyNumberFormat="1" applyFont="1" applyFill="1" applyBorder="1" applyAlignment="1">
      <alignment horizontal="center"/>
    </xf>
    <xf numFmtId="0" fontId="3" fillId="0" borderId="18" xfId="1" applyFont="1" applyBorder="1" applyAlignment="1">
      <alignment horizontal="center"/>
    </xf>
    <xf numFmtId="176" fontId="8" fillId="0" borderId="9" xfId="1" applyNumberFormat="1" applyFont="1" applyBorder="1" applyAlignment="1">
      <alignment horizontal="center"/>
    </xf>
    <xf numFmtId="49" fontId="59" fillId="0" borderId="0" xfId="1" applyNumberFormat="1" applyFont="1" applyBorder="1" applyAlignment="1"/>
    <xf numFmtId="49" fontId="48" fillId="0" borderId="0" xfId="1" applyNumberFormat="1" applyFont="1" applyBorder="1" applyAlignment="1"/>
    <xf numFmtId="49" fontId="47" fillId="0" borderId="0" xfId="1" applyNumberFormat="1" applyFont="1" applyFill="1" applyBorder="1" applyAlignment="1"/>
    <xf numFmtId="49" fontId="47" fillId="0" borderId="18" xfId="1" applyNumberFormat="1" applyFont="1" applyFill="1" applyBorder="1"/>
    <xf numFmtId="49" fontId="47" fillId="0" borderId="2" xfId="1" applyNumberFormat="1" applyFont="1" applyFill="1" applyBorder="1"/>
    <xf numFmtId="49" fontId="48" fillId="0" borderId="2" xfId="1" applyNumberFormat="1" applyFont="1" applyFill="1" applyBorder="1" applyAlignment="1">
      <alignment horizontal="left"/>
    </xf>
    <xf numFmtId="49" fontId="48" fillId="0" borderId="0" xfId="1" applyNumberFormat="1" applyFont="1" applyFill="1" applyBorder="1" applyAlignment="1">
      <alignment horizontal="left"/>
    </xf>
    <xf numFmtId="49" fontId="48" fillId="0" borderId="26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>
      <alignment horizontal="center"/>
    </xf>
    <xf numFmtId="1" fontId="3" fillId="0" borderId="16" xfId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center"/>
    </xf>
    <xf numFmtId="2" fontId="6" fillId="0" borderId="19" xfId="1" applyNumberFormat="1" applyFont="1" applyFill="1" applyBorder="1" applyAlignment="1">
      <alignment horizontal="center"/>
    </xf>
    <xf numFmtId="49" fontId="59" fillId="0" borderId="0" xfId="1" applyNumberFormat="1" applyFont="1" applyFill="1" applyAlignment="1"/>
    <xf numFmtId="49" fontId="50" fillId="0" borderId="0" xfId="1" applyNumberFormat="1" applyFont="1" applyFill="1" applyAlignment="1"/>
    <xf numFmtId="0" fontId="48" fillId="0" borderId="0" xfId="1" applyNumberFormat="1" applyFont="1" applyFill="1" applyBorder="1"/>
    <xf numFmtId="49" fontId="48" fillId="0" borderId="0" xfId="1" applyNumberFormat="1" applyFont="1" applyFill="1" applyBorder="1" applyAlignment="1"/>
    <xf numFmtId="49" fontId="52" fillId="0" borderId="9" xfId="1485" applyNumberFormat="1" applyFont="1" applyFill="1" applyBorder="1" applyAlignment="1">
      <alignment horizontal="left"/>
    </xf>
    <xf numFmtId="177" fontId="6" fillId="0" borderId="0" xfId="1" applyNumberFormat="1" applyFont="1" applyFill="1" applyBorder="1" applyAlignment="1">
      <alignment horizontal="center"/>
    </xf>
    <xf numFmtId="49" fontId="47" fillId="0" borderId="4" xfId="1484" applyNumberFormat="1" applyFont="1" applyFill="1" applyBorder="1" applyAlignment="1">
      <alignment horizontal="center"/>
    </xf>
    <xf numFmtId="1" fontId="52" fillId="0" borderId="23" xfId="1484" applyNumberFormat="1" applyFont="1" applyFill="1" applyBorder="1" applyAlignment="1">
      <alignment horizontal="center"/>
    </xf>
    <xf numFmtId="49" fontId="52" fillId="0" borderId="23" xfId="1484" applyNumberFormat="1" applyFont="1" applyFill="1" applyBorder="1" applyAlignment="1">
      <alignment horizontal="center"/>
    </xf>
    <xf numFmtId="49" fontId="55" fillId="0" borderId="9" xfId="104" applyNumberFormat="1" applyFont="1" applyFill="1" applyBorder="1" applyAlignment="1">
      <alignment horizontal="center"/>
    </xf>
    <xf numFmtId="0" fontId="48" fillId="0" borderId="9" xfId="104" applyFont="1" applyFill="1" applyBorder="1" applyAlignment="1">
      <alignment horizontal="center"/>
    </xf>
    <xf numFmtId="0" fontId="47" fillId="0" borderId="18" xfId="104" applyFont="1" applyFill="1" applyBorder="1" applyAlignment="1">
      <alignment horizontal="right"/>
    </xf>
    <xf numFmtId="0" fontId="53" fillId="0" borderId="19" xfId="104" applyFont="1" applyFill="1" applyBorder="1" applyAlignment="1">
      <alignment horizontal="left"/>
    </xf>
    <xf numFmtId="49" fontId="52" fillId="0" borderId="9" xfId="104" applyNumberFormat="1" applyFont="1" applyFill="1" applyBorder="1" applyAlignment="1">
      <alignment horizontal="center"/>
    </xf>
    <xf numFmtId="0" fontId="52" fillId="0" borderId="9" xfId="104" applyNumberFormat="1" applyFont="1" applyFill="1" applyBorder="1" applyAlignment="1">
      <alignment horizontal="left"/>
    </xf>
    <xf numFmtId="1" fontId="52" fillId="0" borderId="9" xfId="104" applyNumberFormat="1" applyFont="1" applyFill="1" applyBorder="1" applyAlignment="1">
      <alignment horizontal="center"/>
    </xf>
    <xf numFmtId="177" fontId="6" fillId="0" borderId="9" xfId="104" applyNumberFormat="1" applyFont="1" applyFill="1" applyBorder="1" applyAlignment="1">
      <alignment horizontal="center"/>
    </xf>
    <xf numFmtId="0" fontId="3" fillId="0" borderId="20" xfId="104" applyNumberFormat="1" applyFont="1" applyFill="1" applyBorder="1" applyAlignment="1">
      <alignment horizontal="center"/>
    </xf>
    <xf numFmtId="0" fontId="52" fillId="0" borderId="9" xfId="104" applyFont="1" applyFill="1" applyBorder="1" applyAlignment="1">
      <alignment horizontal="left"/>
    </xf>
    <xf numFmtId="0" fontId="8" fillId="0" borderId="0" xfId="104" applyFont="1" applyFill="1"/>
    <xf numFmtId="0" fontId="55" fillId="0" borderId="0" xfId="104" applyFont="1" applyFill="1"/>
    <xf numFmtId="49" fontId="59" fillId="0" borderId="0" xfId="1484" applyNumberFormat="1" applyFont="1" applyFill="1" applyBorder="1" applyAlignment="1">
      <alignment horizontal="center"/>
    </xf>
    <xf numFmtId="49" fontId="59" fillId="0" borderId="0" xfId="1484" applyNumberFormat="1" applyFont="1" applyFill="1" applyBorder="1"/>
    <xf numFmtId="49" fontId="52" fillId="0" borderId="0" xfId="1484" applyNumberFormat="1" applyFont="1" applyFill="1" applyBorder="1" applyAlignment="1">
      <alignment horizontal="center"/>
    </xf>
    <xf numFmtId="49" fontId="52" fillId="0" borderId="0" xfId="1484" applyNumberFormat="1" applyFont="1" applyFill="1" applyBorder="1"/>
    <xf numFmtId="0" fontId="55" fillId="0" borderId="9" xfId="1" applyNumberFormat="1" applyFont="1" applyFill="1" applyBorder="1" applyAlignment="1">
      <alignment horizontal="center"/>
    </xf>
    <xf numFmtId="177" fontId="6" fillId="0" borderId="4" xfId="1" applyNumberFormat="1" applyFont="1" applyFill="1" applyBorder="1" applyAlignment="1" applyProtection="1">
      <alignment horizontal="center" shrinkToFit="1"/>
    </xf>
    <xf numFmtId="0" fontId="59" fillId="0" borderId="0" xfId="1" applyFont="1" applyFill="1"/>
    <xf numFmtId="177" fontId="6" fillId="0" borderId="9" xfId="1" applyNumberFormat="1" applyFont="1" applyFill="1" applyBorder="1" applyAlignment="1" applyProtection="1">
      <alignment horizontal="center" shrinkToFit="1"/>
    </xf>
    <xf numFmtId="49" fontId="59" fillId="0" borderId="0" xfId="1" applyNumberFormat="1" applyFont="1" applyBorder="1" applyAlignment="1">
      <alignment horizontal="left"/>
    </xf>
    <xf numFmtId="2" fontId="55" fillId="0" borderId="9" xfId="1" applyNumberFormat="1" applyFont="1" applyBorder="1" applyAlignment="1">
      <alignment horizontal="center"/>
    </xf>
    <xf numFmtId="49" fontId="55" fillId="0" borderId="9" xfId="1" applyNumberFormat="1" applyFont="1" applyBorder="1" applyAlignment="1">
      <alignment horizontal="center"/>
    </xf>
    <xf numFmtId="2" fontId="58" fillId="0" borderId="9" xfId="1" applyNumberFormat="1" applyFont="1" applyBorder="1" applyAlignment="1">
      <alignment horizontal="center"/>
    </xf>
    <xf numFmtId="0" fontId="54" fillId="0" borderId="9" xfId="1" applyFont="1" applyBorder="1" applyAlignment="1"/>
    <xf numFmtId="0" fontId="54" fillId="0" borderId="9" xfId="1" applyFont="1" applyBorder="1"/>
    <xf numFmtId="0" fontId="52" fillId="0" borderId="9" xfId="1" applyFont="1" applyFill="1" applyBorder="1"/>
    <xf numFmtId="49" fontId="44" fillId="0" borderId="0" xfId="1487" applyNumberFormat="1" applyFont="1" applyFill="1" applyBorder="1"/>
    <xf numFmtId="49" fontId="44" fillId="0" borderId="0" xfId="1" applyNumberFormat="1" applyFont="1" applyFill="1" applyBorder="1" applyAlignment="1">
      <alignment horizontal="center"/>
    </xf>
    <xf numFmtId="49" fontId="44" fillId="0" borderId="0" xfId="1485" applyNumberFormat="1" applyFont="1" applyFill="1" applyBorder="1"/>
    <xf numFmtId="49" fontId="49" fillId="0" borderId="0" xfId="1" applyNumberFormat="1" applyFont="1" applyFill="1" applyBorder="1"/>
    <xf numFmtId="49" fontId="51" fillId="0" borderId="0" xfId="1" applyNumberFormat="1" applyFont="1" applyFill="1" applyBorder="1"/>
    <xf numFmtId="49" fontId="50" fillId="0" borderId="0" xfId="1" applyNumberFormat="1" applyFont="1" applyFill="1" applyBorder="1"/>
    <xf numFmtId="49" fontId="50" fillId="0" borderId="0" xfId="1" applyNumberFormat="1" applyFont="1" applyFill="1" applyBorder="1" applyAlignment="1">
      <alignment horizontal="center"/>
    </xf>
    <xf numFmtId="49" fontId="52" fillId="0" borderId="20" xfId="1" applyNumberFormat="1" applyFont="1" applyFill="1" applyBorder="1" applyAlignment="1">
      <alignment horizontal="left"/>
    </xf>
    <xf numFmtId="49" fontId="52" fillId="0" borderId="21" xfId="1" applyNumberFormat="1" applyFont="1" applyFill="1" applyBorder="1" applyAlignment="1">
      <alignment horizontal="left"/>
    </xf>
    <xf numFmtId="49" fontId="52" fillId="0" borderId="21" xfId="1" applyNumberFormat="1" applyFont="1" applyFill="1" applyBorder="1" applyAlignment="1">
      <alignment horizontal="right"/>
    </xf>
    <xf numFmtId="49" fontId="52" fillId="0" borderId="22" xfId="1" applyNumberFormat="1" applyFont="1" applyFill="1" applyBorder="1" applyAlignment="1">
      <alignment horizontal="left"/>
    </xf>
    <xf numFmtId="0" fontId="52" fillId="0" borderId="23" xfId="1" applyNumberFormat="1" applyFont="1" applyFill="1" applyBorder="1" applyAlignment="1">
      <alignment horizontal="left"/>
    </xf>
    <xf numFmtId="49" fontId="61" fillId="28" borderId="23" xfId="1" applyNumberFormat="1" applyFont="1" applyFill="1" applyBorder="1" applyAlignment="1">
      <alignment horizontal="center"/>
    </xf>
    <xf numFmtId="49" fontId="52" fillId="0" borderId="23" xfId="1" applyNumberFormat="1" applyFont="1" applyFill="1" applyBorder="1" applyAlignment="1">
      <alignment horizontal="left"/>
    </xf>
    <xf numFmtId="49" fontId="52" fillId="0" borderId="0" xfId="1" applyNumberFormat="1" applyFont="1" applyFill="1" applyBorder="1" applyAlignment="1">
      <alignment horizontal="left"/>
    </xf>
    <xf numFmtId="176" fontId="8" fillId="0" borderId="9" xfId="1" applyNumberFormat="1" applyFont="1" applyFill="1" applyBorder="1" applyAlignment="1">
      <alignment horizontal="center"/>
    </xf>
    <xf numFmtId="1" fontId="48" fillId="0" borderId="9" xfId="1" applyNumberFormat="1" applyFont="1" applyFill="1" applyBorder="1" applyAlignment="1">
      <alignment horizontal="center"/>
    </xf>
    <xf numFmtId="2" fontId="47" fillId="0" borderId="9" xfId="1" applyNumberFormat="1" applyFont="1" applyFill="1" applyBorder="1" applyAlignment="1">
      <alignment horizontal="center"/>
    </xf>
    <xf numFmtId="1" fontId="47" fillId="0" borderId="9" xfId="1" applyNumberFormat="1" applyFont="1" applyFill="1" applyBorder="1" applyAlignment="1">
      <alignment horizontal="center"/>
    </xf>
    <xf numFmtId="2" fontId="53" fillId="0" borderId="9" xfId="1" applyNumberFormat="1" applyFont="1" applyFill="1" applyBorder="1" applyAlignment="1">
      <alignment horizontal="center"/>
    </xf>
    <xf numFmtId="49" fontId="47" fillId="0" borderId="0" xfId="1" applyNumberFormat="1" applyFont="1" applyFill="1" applyBorder="1" applyAlignment="1">
      <alignment horizontal="left"/>
    </xf>
    <xf numFmtId="49" fontId="47" fillId="0" borderId="0" xfId="1" applyNumberFormat="1" applyFont="1" applyBorder="1" applyAlignment="1"/>
    <xf numFmtId="1" fontId="47" fillId="0" borderId="0" xfId="1" applyNumberFormat="1" applyFont="1" applyBorder="1" applyAlignment="1">
      <alignment horizontal="left"/>
    </xf>
    <xf numFmtId="1" fontId="47" fillId="0" borderId="0" xfId="1484" applyNumberFormat="1" applyFont="1" applyBorder="1" applyAlignment="1">
      <alignment horizontal="center"/>
    </xf>
    <xf numFmtId="49" fontId="48" fillId="0" borderId="0" xfId="1484" applyNumberFormat="1" applyFont="1" applyBorder="1"/>
    <xf numFmtId="49" fontId="2" fillId="0" borderId="0" xfId="1484" applyNumberFormat="1" applyBorder="1"/>
    <xf numFmtId="49" fontId="48" fillId="0" borderId="2" xfId="1" applyNumberFormat="1" applyFont="1" applyBorder="1" applyAlignment="1">
      <alignment horizontal="left"/>
    </xf>
    <xf numFmtId="49" fontId="48" fillId="0" borderId="19" xfId="1" applyNumberFormat="1" applyFont="1" applyBorder="1" applyAlignment="1">
      <alignment horizontal="left"/>
    </xf>
    <xf numFmtId="49" fontId="48" fillId="0" borderId="0" xfId="1" applyNumberFormat="1" applyFont="1" applyBorder="1" applyAlignment="1">
      <alignment horizontal="left"/>
    </xf>
    <xf numFmtId="49" fontId="48" fillId="0" borderId="26" xfId="1" applyNumberFormat="1" applyFont="1" applyBorder="1" applyAlignment="1">
      <alignment horizontal="center"/>
    </xf>
    <xf numFmtId="49" fontId="3" fillId="0" borderId="37" xfId="1" applyNumberFormat="1" applyFont="1" applyFill="1" applyBorder="1" applyAlignment="1">
      <alignment horizontal="center"/>
    </xf>
    <xf numFmtId="2" fontId="6" fillId="0" borderId="37" xfId="1" applyNumberFormat="1" applyFont="1" applyFill="1" applyBorder="1" applyAlignment="1">
      <alignment horizontal="center"/>
    </xf>
    <xf numFmtId="0" fontId="3" fillId="0" borderId="38" xfId="1" applyNumberFormat="1" applyFont="1" applyFill="1" applyBorder="1" applyAlignment="1">
      <alignment horizontal="center"/>
    </xf>
    <xf numFmtId="0" fontId="48" fillId="0" borderId="0" xfId="1" applyNumberFormat="1" applyFont="1" applyBorder="1"/>
    <xf numFmtId="177" fontId="62" fillId="0" borderId="0" xfId="1" applyNumberFormat="1" applyFont="1" applyFill="1" applyAlignment="1">
      <alignment horizontal="center"/>
    </xf>
    <xf numFmtId="49" fontId="53" fillId="0" borderId="0" xfId="1484" applyNumberFormat="1" applyFont="1" applyFill="1" applyBorder="1" applyAlignment="1">
      <alignment horizontal="center"/>
    </xf>
    <xf numFmtId="49" fontId="52" fillId="0" borderId="23" xfId="1484" applyNumberFormat="1" applyFont="1" applyFill="1" applyBorder="1" applyAlignment="1">
      <alignment horizontal="left"/>
    </xf>
    <xf numFmtId="0" fontId="48" fillId="0" borderId="9" xfId="1486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2" fillId="0" borderId="9" xfId="1486" applyFill="1" applyBorder="1" applyAlignment="1">
      <alignment horizontal="center"/>
    </xf>
    <xf numFmtId="2" fontId="48" fillId="27" borderId="20" xfId="1" applyNumberFormat="1" applyFont="1" applyFill="1" applyBorder="1" applyAlignment="1">
      <alignment horizontal="center"/>
    </xf>
    <xf numFmtId="188" fontId="54" fillId="27" borderId="20" xfId="1" applyNumberFormat="1" applyFont="1" applyFill="1" applyBorder="1" applyAlignment="1">
      <alignment horizontal="center"/>
    </xf>
    <xf numFmtId="188" fontId="48" fillId="27" borderId="20" xfId="1" applyNumberFormat="1" applyFont="1" applyFill="1" applyBorder="1" applyAlignment="1">
      <alignment horizontal="center"/>
    </xf>
    <xf numFmtId="0" fontId="2" fillId="0" borderId="0" xfId="1"/>
    <xf numFmtId="49" fontId="50" fillId="0" borderId="0" xfId="1" applyNumberFormat="1" applyFont="1"/>
    <xf numFmtId="49" fontId="7" fillId="0" borderId="0" xfId="1" applyNumberFormat="1" applyFont="1" applyAlignment="1">
      <alignment horizontal="center"/>
    </xf>
    <xf numFmtId="0" fontId="63" fillId="0" borderId="0" xfId="1" applyFont="1"/>
    <xf numFmtId="49" fontId="50" fillId="0" borderId="0" xfId="1" applyNumberFormat="1" applyFont="1" applyAlignment="1">
      <alignment horizontal="center"/>
    </xf>
    <xf numFmtId="49" fontId="63" fillId="0" borderId="0" xfId="1" applyNumberFormat="1" applyFont="1" applyAlignment="1">
      <alignment horizontal="right"/>
    </xf>
    <xf numFmtId="49" fontId="50" fillId="0" borderId="0" xfId="1" applyNumberFormat="1" applyFont="1" applyAlignment="1">
      <alignment horizontal="right"/>
    </xf>
    <xf numFmtId="0" fontId="50" fillId="0" borderId="0" xfId="1" applyNumberFormat="1" applyFont="1"/>
    <xf numFmtId="0" fontId="63" fillId="0" borderId="0" xfId="1" applyNumberFormat="1" applyFont="1" applyAlignment="1">
      <alignment horizontal="right"/>
    </xf>
    <xf numFmtId="0" fontId="63" fillId="0" borderId="0" xfId="1" applyFont="1" applyAlignment="1">
      <alignment horizontal="center"/>
    </xf>
    <xf numFmtId="49" fontId="45" fillId="0" borderId="0" xfId="1" applyNumberFormat="1" applyFont="1"/>
    <xf numFmtId="0" fontId="64" fillId="0" borderId="0" xfId="1" applyFont="1"/>
    <xf numFmtId="49" fontId="65" fillId="0" borderId="0" xfId="1" applyNumberFormat="1" applyFont="1" applyAlignment="1">
      <alignment horizontal="right"/>
    </xf>
    <xf numFmtId="49" fontId="65" fillId="0" borderId="0" xfId="1" applyNumberFormat="1" applyFont="1"/>
    <xf numFmtId="0" fontId="45" fillId="0" borderId="0" xfId="1" applyNumberFormat="1" applyFont="1" applyFill="1" applyBorder="1" applyAlignment="1">
      <alignment horizontal="center"/>
    </xf>
    <xf numFmtId="49" fontId="64" fillId="0" borderId="0" xfId="1" applyNumberFormat="1" applyFont="1"/>
    <xf numFmtId="0" fontId="50" fillId="0" borderId="0" xfId="1" applyNumberFormat="1" applyFont="1" applyAlignment="1">
      <alignment horizontal="right"/>
    </xf>
    <xf numFmtId="1" fontId="52" fillId="0" borderId="23" xfId="1" applyNumberFormat="1" applyFont="1" applyFill="1" applyBorder="1" applyAlignment="1">
      <alignment horizontal="left" vertical="center"/>
    </xf>
    <xf numFmtId="1" fontId="52" fillId="0" borderId="32" xfId="1" applyNumberFormat="1" applyFont="1" applyFill="1" applyBorder="1" applyAlignment="1">
      <alignment horizontal="left" vertical="center"/>
    </xf>
    <xf numFmtId="49" fontId="52" fillId="0" borderId="27" xfId="1" applyNumberFormat="1" applyFont="1" applyFill="1" applyBorder="1" applyAlignment="1">
      <alignment horizontal="center" vertical="center"/>
    </xf>
    <xf numFmtId="49" fontId="52" fillId="0" borderId="4" xfId="1" applyNumberFormat="1" applyFont="1" applyFill="1" applyBorder="1" applyAlignment="1">
      <alignment horizontal="center" vertical="center"/>
    </xf>
    <xf numFmtId="49" fontId="52" fillId="0" borderId="28" xfId="1" applyNumberFormat="1" applyFont="1" applyFill="1" applyBorder="1" applyAlignment="1">
      <alignment horizontal="right" vertical="center"/>
    </xf>
    <xf numFmtId="49" fontId="52" fillId="0" borderId="30" xfId="1" applyNumberFormat="1" applyFont="1" applyFill="1" applyBorder="1" applyAlignment="1">
      <alignment horizontal="right" vertical="center"/>
    </xf>
    <xf numFmtId="49" fontId="52" fillId="0" borderId="29" xfId="1" applyNumberFormat="1" applyFont="1" applyFill="1" applyBorder="1" applyAlignment="1">
      <alignment vertical="center"/>
    </xf>
    <xf numFmtId="49" fontId="52" fillId="0" borderId="31" xfId="1" applyNumberFormat="1" applyFont="1" applyFill="1" applyBorder="1" applyAlignment="1">
      <alignment vertical="center"/>
    </xf>
    <xf numFmtId="49" fontId="52" fillId="0" borderId="23" xfId="1" applyNumberFormat="1" applyFont="1" applyFill="1" applyBorder="1" applyAlignment="1">
      <alignment horizontal="center" vertical="center"/>
    </xf>
    <xf numFmtId="49" fontId="52" fillId="0" borderId="32" xfId="1" applyNumberFormat="1" applyFont="1" applyFill="1" applyBorder="1" applyAlignment="1">
      <alignment horizontal="center" vertical="center"/>
    </xf>
    <xf numFmtId="0" fontId="52" fillId="0" borderId="23" xfId="1" applyNumberFormat="1" applyFont="1" applyFill="1" applyBorder="1" applyAlignment="1">
      <alignment vertical="center"/>
    </xf>
    <xf numFmtId="0" fontId="52" fillId="0" borderId="32" xfId="1" applyNumberFormat="1" applyFont="1" applyFill="1" applyBorder="1" applyAlignment="1">
      <alignment vertical="center"/>
    </xf>
    <xf numFmtId="1" fontId="52" fillId="0" borderId="23" xfId="1" applyNumberFormat="1" applyFont="1" applyFill="1" applyBorder="1" applyAlignment="1">
      <alignment horizontal="center" vertical="center"/>
    </xf>
    <xf numFmtId="1" fontId="52" fillId="0" borderId="32" xfId="1" applyNumberFormat="1" applyFont="1" applyFill="1" applyBorder="1" applyAlignment="1">
      <alignment horizontal="center" vertical="center"/>
    </xf>
    <xf numFmtId="0" fontId="52" fillId="0" borderId="33" xfId="1" applyNumberFormat="1" applyFont="1" applyBorder="1" applyAlignment="1">
      <alignment vertical="center"/>
    </xf>
    <xf numFmtId="0" fontId="52" fillId="0" borderId="35" xfId="1" applyNumberFormat="1" applyFont="1" applyBorder="1" applyAlignment="1">
      <alignment vertical="center"/>
    </xf>
    <xf numFmtId="49" fontId="52" fillId="0" borderId="27" xfId="1" applyNumberFormat="1" applyFont="1" applyBorder="1" applyAlignment="1">
      <alignment horizontal="center" vertical="center"/>
    </xf>
    <xf numFmtId="49" fontId="52" fillId="0" borderId="4" xfId="1" applyNumberFormat="1" applyFont="1" applyBorder="1" applyAlignment="1">
      <alignment horizontal="center" vertical="center"/>
    </xf>
    <xf numFmtId="49" fontId="52" fillId="0" borderId="28" xfId="1" applyNumberFormat="1" applyFont="1" applyBorder="1" applyAlignment="1">
      <alignment horizontal="right" vertical="center"/>
    </xf>
    <xf numFmtId="49" fontId="52" fillId="0" borderId="30" xfId="1" applyNumberFormat="1" applyFont="1" applyBorder="1" applyAlignment="1">
      <alignment horizontal="right" vertical="center"/>
    </xf>
    <xf numFmtId="49" fontId="52" fillId="0" borderId="29" xfId="1" applyNumberFormat="1" applyFont="1" applyBorder="1" applyAlignment="1">
      <alignment vertical="center"/>
    </xf>
    <xf numFmtId="49" fontId="52" fillId="0" borderId="31" xfId="1" applyNumberFormat="1" applyFont="1" applyBorder="1" applyAlignment="1">
      <alignment vertical="center"/>
    </xf>
    <xf numFmtId="49" fontId="52" fillId="0" borderId="23" xfId="1" applyNumberFormat="1" applyFont="1" applyBorder="1" applyAlignment="1">
      <alignment horizontal="center" vertical="center"/>
    </xf>
    <xf numFmtId="49" fontId="52" fillId="0" borderId="32" xfId="1" applyNumberFormat="1" applyFont="1" applyBorder="1" applyAlignment="1">
      <alignment horizontal="center" vertical="center"/>
    </xf>
    <xf numFmtId="0" fontId="52" fillId="0" borderId="23" xfId="1" applyNumberFormat="1" applyFont="1" applyBorder="1" applyAlignment="1">
      <alignment vertical="center"/>
    </xf>
    <xf numFmtId="0" fontId="52" fillId="0" borderId="32" xfId="1" applyNumberFormat="1" applyFont="1" applyBorder="1" applyAlignment="1">
      <alignment vertical="center"/>
    </xf>
    <xf numFmtId="49" fontId="52" fillId="0" borderId="34" xfId="1" applyNumberFormat="1" applyFont="1" applyBorder="1" applyAlignment="1">
      <alignment horizontal="left" vertical="center"/>
    </xf>
    <xf numFmtId="49" fontId="52" fillId="0" borderId="36" xfId="1" applyNumberFormat="1" applyFont="1" applyBorder="1" applyAlignment="1">
      <alignment horizontal="left" vertical="center"/>
    </xf>
    <xf numFmtId="0" fontId="52" fillId="0" borderId="23" xfId="1" applyNumberFormat="1" applyFont="1" applyBorder="1" applyAlignment="1">
      <alignment horizontal="center" vertical="center"/>
    </xf>
    <xf numFmtId="0" fontId="52" fillId="0" borderId="26" xfId="1" applyNumberFormat="1" applyFont="1" applyBorder="1" applyAlignment="1">
      <alignment horizontal="center" vertical="center"/>
    </xf>
  </cellXfs>
  <cellStyles count="1488">
    <cellStyle name="1 antraštė" xfId="2"/>
    <cellStyle name="2 antraštė" xfId="3"/>
    <cellStyle name="20% – paryškinimas 1" xfId="4"/>
    <cellStyle name="20% – paryškinimas 1 2" xfId="5"/>
    <cellStyle name="20% – paryškinimas 2" xfId="6"/>
    <cellStyle name="20% – paryškinimas 2 2" xfId="7"/>
    <cellStyle name="20% – paryškinimas 3" xfId="8"/>
    <cellStyle name="20% – paryškinimas 3 2" xfId="9"/>
    <cellStyle name="20% – paryškinimas 4" xfId="10"/>
    <cellStyle name="20% – paryškinimas 4 2" xfId="11"/>
    <cellStyle name="20% – paryškinimas 5" xfId="12"/>
    <cellStyle name="20% – paryškinimas 5 2" xfId="13"/>
    <cellStyle name="20% – paryškinimas 6" xfId="14"/>
    <cellStyle name="20% – paryškinimas 6 2" xfId="15"/>
    <cellStyle name="3 antraštė" xfId="16"/>
    <cellStyle name="4 antraštė" xfId="17"/>
    <cellStyle name="40% – paryškinimas 1" xfId="18"/>
    <cellStyle name="40% – paryškinimas 1 2" xfId="19"/>
    <cellStyle name="40% – paryškinimas 2" xfId="20"/>
    <cellStyle name="40% – paryškinimas 2 2" xfId="21"/>
    <cellStyle name="40% – paryškinimas 3" xfId="22"/>
    <cellStyle name="40% – paryškinimas 3 2" xfId="23"/>
    <cellStyle name="40% – paryškinimas 4" xfId="24"/>
    <cellStyle name="40% – paryškinimas 4 2" xfId="25"/>
    <cellStyle name="40% – paryškinimas 5" xfId="26"/>
    <cellStyle name="40% – paryškinimas 5 2" xfId="27"/>
    <cellStyle name="40% – paryškinimas 6" xfId="28"/>
    <cellStyle name="40% – paryškinimas 6 2" xfId="29"/>
    <cellStyle name="60% – paryškinimas 1" xfId="30"/>
    <cellStyle name="60% – paryškinimas 2" xfId="31"/>
    <cellStyle name="60% – paryškinimas 3" xfId="32"/>
    <cellStyle name="60% – paryškinimas 4" xfId="33"/>
    <cellStyle name="60% – paryškinimas 5" xfId="34"/>
    <cellStyle name="60% – paryškinimas 6" xfId="35"/>
    <cellStyle name="Aiškinamasis tekstas" xfId="36"/>
    <cellStyle name="Blogas" xfId="37"/>
    <cellStyle name="Calc Currency (0)" xfId="38"/>
    <cellStyle name="Calc Currency (2)" xfId="39"/>
    <cellStyle name="Calc Percent (0)" xfId="40"/>
    <cellStyle name="Calc Percent (1)" xfId="41"/>
    <cellStyle name="Calc Percent (2)" xfId="42"/>
    <cellStyle name="Calc Units (0)" xfId="43"/>
    <cellStyle name="Calc Units (1)" xfId="44"/>
    <cellStyle name="Calc Units (2)" xfId="45"/>
    <cellStyle name="Comma [00]" xfId="46"/>
    <cellStyle name="Comma 10" xfId="47"/>
    <cellStyle name="Comma 11" xfId="48"/>
    <cellStyle name="Comma 12" xfId="49"/>
    <cellStyle name="Comma 13" xfId="50"/>
    <cellStyle name="Comma 14" xfId="51"/>
    <cellStyle name="Comma 15" xfId="52"/>
    <cellStyle name="Comma 16" xfId="53"/>
    <cellStyle name="Comma 17" xfId="54"/>
    <cellStyle name="Comma 18" xfId="55"/>
    <cellStyle name="Comma 19" xfId="56"/>
    <cellStyle name="Comma 2" xfId="57"/>
    <cellStyle name="Comma 2 2" xfId="58"/>
    <cellStyle name="Comma 2 3" xfId="59"/>
    <cellStyle name="Comma 2_DALYVIAI" xfId="60"/>
    <cellStyle name="Comma 20" xfId="61"/>
    <cellStyle name="Comma 21" xfId="62"/>
    <cellStyle name="Comma 22" xfId="63"/>
    <cellStyle name="Comma 23" xfId="64"/>
    <cellStyle name="Comma 24" xfId="65"/>
    <cellStyle name="Comma 25" xfId="66"/>
    <cellStyle name="Comma 26" xfId="67"/>
    <cellStyle name="Comma 27" xfId="68"/>
    <cellStyle name="Comma 28" xfId="69"/>
    <cellStyle name="Comma 29" xfId="70"/>
    <cellStyle name="Comma 3" xfId="71"/>
    <cellStyle name="Comma 30" xfId="72"/>
    <cellStyle name="Comma 30 2" xfId="73"/>
    <cellStyle name="Comma 30 3" xfId="74"/>
    <cellStyle name="Comma 31" xfId="75"/>
    <cellStyle name="Comma 32" xfId="76"/>
    <cellStyle name="Comma 33" xfId="77"/>
    <cellStyle name="Comma 34" xfId="78"/>
    <cellStyle name="Comma 35" xfId="79"/>
    <cellStyle name="Comma 4" xfId="80"/>
    <cellStyle name="Comma 5" xfId="81"/>
    <cellStyle name="Comma 6" xfId="82"/>
    <cellStyle name="Comma 7" xfId="83"/>
    <cellStyle name="Comma 8" xfId="84"/>
    <cellStyle name="Comma 9" xfId="85"/>
    <cellStyle name="Currency [00]" xfId="86"/>
    <cellStyle name="Currency 2" xfId="87"/>
    <cellStyle name="Date Short" xfId="88"/>
    <cellStyle name="Dziesiętny [0]_PLDT" xfId="89"/>
    <cellStyle name="Dziesiętny_PLDT" xfId="90"/>
    <cellStyle name="Enter Currency (0)" xfId="91"/>
    <cellStyle name="Enter Currency (2)" xfId="92"/>
    <cellStyle name="Enter Units (0)" xfId="93"/>
    <cellStyle name="Enter Units (1)" xfId="94"/>
    <cellStyle name="Enter Units (2)" xfId="95"/>
    <cellStyle name="Geras" xfId="96"/>
    <cellStyle name="Grey" xfId="97"/>
    <cellStyle name="Header1" xfId="98"/>
    <cellStyle name="Header2" xfId="99"/>
    <cellStyle name="Hiperłącze" xfId="100"/>
    <cellStyle name="Input [yellow]" xfId="101"/>
    <cellStyle name="Įprastas 2" xfId="103"/>
    <cellStyle name="Įprastas 2 2" xfId="104"/>
    <cellStyle name="Įprastas 3" xfId="105"/>
    <cellStyle name="Įprastas 3 2" xfId="106"/>
    <cellStyle name="Įprastas 3 3" xfId="107"/>
    <cellStyle name="Įspėjimo tekstas" xfId="108"/>
    <cellStyle name="Išvestis" xfId="102"/>
    <cellStyle name="Įvestis" xfId="109"/>
    <cellStyle name="Link Currency (0)" xfId="110"/>
    <cellStyle name="Link Currency (2)" xfId="111"/>
    <cellStyle name="Link Units (0)" xfId="112"/>
    <cellStyle name="Link Units (1)" xfId="113"/>
    <cellStyle name="Link Units (2)" xfId="114"/>
    <cellStyle name="Neutralus" xfId="115"/>
    <cellStyle name="Normal" xfId="0" builtinId="0"/>
    <cellStyle name="Normal - Style1" xfId="116"/>
    <cellStyle name="Normal 10" xfId="1"/>
    <cellStyle name="Normal 10 2" xfId="117"/>
    <cellStyle name="Normal 10 2 2" xfId="118"/>
    <cellStyle name="Normal 10 2 2 2" xfId="119"/>
    <cellStyle name="Normal 10 2 2 2 2" xfId="120"/>
    <cellStyle name="Normal 10 2 2 2_60bb M" xfId="121"/>
    <cellStyle name="Normal 10 2 2 3" xfId="122"/>
    <cellStyle name="Normal 10 2 2 3 2" xfId="123"/>
    <cellStyle name="Normal 10 2 2 3_60bb M" xfId="124"/>
    <cellStyle name="Normal 10 2 2 4" xfId="125"/>
    <cellStyle name="Normal 10 2 2 4 2" xfId="126"/>
    <cellStyle name="Normal 10 2 2 4_60bb M" xfId="127"/>
    <cellStyle name="Normal 10 2 2_4x200 V" xfId="128"/>
    <cellStyle name="Normal 10 2 3" xfId="129"/>
    <cellStyle name="Normal 10 2 3 2" xfId="130"/>
    <cellStyle name="Normal 10 2 3_60bb M" xfId="131"/>
    <cellStyle name="Normal 10 2 4" xfId="132"/>
    <cellStyle name="Normal 10 2 5" xfId="133"/>
    <cellStyle name="Normal 10 2 6" xfId="134"/>
    <cellStyle name="Normal 10 2_4x200 M" xfId="135"/>
    <cellStyle name="Normal 10 3" xfId="136"/>
    <cellStyle name="Normal 10 3 2" xfId="137"/>
    <cellStyle name="Normal 10 3 2 2" xfId="138"/>
    <cellStyle name="Normal 10 3 2_60bb M" xfId="139"/>
    <cellStyle name="Normal 10 3 3" xfId="140"/>
    <cellStyle name="Normal 10 3 3 2" xfId="141"/>
    <cellStyle name="Normal 10 3 3_60bb M" xfId="142"/>
    <cellStyle name="Normal 10 3 4" xfId="143"/>
    <cellStyle name="Normal 10 3 4 2" xfId="144"/>
    <cellStyle name="Normal 10 3 4_60bb M" xfId="145"/>
    <cellStyle name="Normal 10 3 5" xfId="146"/>
    <cellStyle name="Normal 10 3_4x200 M" xfId="147"/>
    <cellStyle name="Normal 10 4" xfId="148"/>
    <cellStyle name="Normal 10 5" xfId="149"/>
    <cellStyle name="Normal 10 5 2" xfId="150"/>
    <cellStyle name="Normal 10 5 3" xfId="151"/>
    <cellStyle name="Normal 10 5 4" xfId="152"/>
    <cellStyle name="Normal 10 5_DALYVIAI" xfId="153"/>
    <cellStyle name="Normal 10 6" xfId="154"/>
    <cellStyle name="Normal 10 7" xfId="155"/>
    <cellStyle name="Normal 10 8" xfId="156"/>
    <cellStyle name="Normal 10_4x200 V" xfId="157"/>
    <cellStyle name="Normal 11" xfId="158"/>
    <cellStyle name="Normal 11 2" xfId="159"/>
    <cellStyle name="Normal 11 2 2" xfId="160"/>
    <cellStyle name="Normal 11 2 2 2" xfId="161"/>
    <cellStyle name="Normal 11 2 2_60bb M" xfId="162"/>
    <cellStyle name="Normal 11 2 3" xfId="163"/>
    <cellStyle name="Normal 11 2 3 2" xfId="164"/>
    <cellStyle name="Normal 11 2 3_60bb M" xfId="165"/>
    <cellStyle name="Normal 11 2 4" xfId="166"/>
    <cellStyle name="Normal 11 2 4 2" xfId="167"/>
    <cellStyle name="Normal 11 2 4_60bb M" xfId="168"/>
    <cellStyle name="Normal 11 2 5" xfId="169"/>
    <cellStyle name="Normal 11 2_4x200 M" xfId="170"/>
    <cellStyle name="Normal 11 3" xfId="171"/>
    <cellStyle name="Normal 11 3 2" xfId="172"/>
    <cellStyle name="Normal 11 3 2 2" xfId="173"/>
    <cellStyle name="Normal 11 3 2_60bb M" xfId="174"/>
    <cellStyle name="Normal 11 3 3" xfId="175"/>
    <cellStyle name="Normal 11 3 3 2" xfId="176"/>
    <cellStyle name="Normal 11 3 3_60bb M" xfId="177"/>
    <cellStyle name="Normal 11 3 4" xfId="178"/>
    <cellStyle name="Normal 11 3 4 2" xfId="179"/>
    <cellStyle name="Normal 11 3 4_60bb M" xfId="180"/>
    <cellStyle name="Normal 11 3 5" xfId="181"/>
    <cellStyle name="Normal 11 3_4x200 M" xfId="182"/>
    <cellStyle name="Normal 11 4" xfId="183"/>
    <cellStyle name="Normal 11 5" xfId="184"/>
    <cellStyle name="Normal 11 5 2" xfId="185"/>
    <cellStyle name="Normal 11 5 2 2" xfId="186"/>
    <cellStyle name="Normal 11 5 2_60bb M" xfId="187"/>
    <cellStyle name="Normal 11 5 3" xfId="188"/>
    <cellStyle name="Normal 11 5 3 2" xfId="189"/>
    <cellStyle name="Normal 11 5 3_60bb M" xfId="190"/>
    <cellStyle name="Normal 11 5 4" xfId="191"/>
    <cellStyle name="Normal 11 5 4 2" xfId="192"/>
    <cellStyle name="Normal 11 5 4_60bb M" xfId="193"/>
    <cellStyle name="Normal 11 5_DALYVIAI" xfId="194"/>
    <cellStyle name="Normal 11 6" xfId="195"/>
    <cellStyle name="Normal 11 7" xfId="196"/>
    <cellStyle name="Normal 11 8" xfId="197"/>
    <cellStyle name="Normal 11_4x200 M" xfId="198"/>
    <cellStyle name="Normal 12" xfId="199"/>
    <cellStyle name="Normal 12 2" xfId="200"/>
    <cellStyle name="Normal 12 2 2" xfId="201"/>
    <cellStyle name="Normal 12 2 2 2" xfId="202"/>
    <cellStyle name="Normal 12 2 2_60bb M" xfId="203"/>
    <cellStyle name="Normal 12 2 3" xfId="204"/>
    <cellStyle name="Normal 12 2 3 2" xfId="205"/>
    <cellStyle name="Normal 12 2 3_60bb M" xfId="206"/>
    <cellStyle name="Normal 12 2 4" xfId="207"/>
    <cellStyle name="Normal 12 2 4 2" xfId="208"/>
    <cellStyle name="Normal 12 2 4_60bb M" xfId="209"/>
    <cellStyle name="Normal 12 2 5" xfId="210"/>
    <cellStyle name="Normal 12 2_4x200 M" xfId="211"/>
    <cellStyle name="Normal 12 3" xfId="212"/>
    <cellStyle name="Normal 12 4" xfId="213"/>
    <cellStyle name="Normal 12 4 2" xfId="214"/>
    <cellStyle name="Normal 12 4 2 2" xfId="215"/>
    <cellStyle name="Normal 12 4 2_60bb M" xfId="216"/>
    <cellStyle name="Normal 12 4 3" xfId="217"/>
    <cellStyle name="Normal 12 4 3 2" xfId="218"/>
    <cellStyle name="Normal 12 4 3_60bb M" xfId="219"/>
    <cellStyle name="Normal 12 4 4" xfId="220"/>
    <cellStyle name="Normal 12 4 4 2" xfId="221"/>
    <cellStyle name="Normal 12 4 4_60bb M" xfId="222"/>
    <cellStyle name="Normal 12 4_DALYVIAI" xfId="223"/>
    <cellStyle name="Normal 12 5" xfId="224"/>
    <cellStyle name="Normal 12 6" xfId="225"/>
    <cellStyle name="Normal 12 7" xfId="226"/>
    <cellStyle name="Normal 12_4x200 M" xfId="227"/>
    <cellStyle name="Normal 13" xfId="228"/>
    <cellStyle name="Normal 13 2" xfId="229"/>
    <cellStyle name="Normal 13 2 2" xfId="230"/>
    <cellStyle name="Normal 13 2 2 2" xfId="231"/>
    <cellStyle name="Normal 13 2 2 3" xfId="232"/>
    <cellStyle name="Normal 13 2 2 4" xfId="233"/>
    <cellStyle name="Normal 13 2 2 5" xfId="234"/>
    <cellStyle name="Normal 13 2 2_4x200 M" xfId="235"/>
    <cellStyle name="Normal 13 2 3" xfId="236"/>
    <cellStyle name="Normal 13 2 4" xfId="237"/>
    <cellStyle name="Normal 13 2 4 2" xfId="238"/>
    <cellStyle name="Normal 13 2 4_60bb M" xfId="239"/>
    <cellStyle name="Normal 13 2 5" xfId="240"/>
    <cellStyle name="Normal 13 2 5 2" xfId="241"/>
    <cellStyle name="Normal 13 2 5_60bb M" xfId="242"/>
    <cellStyle name="Normal 13 2_DALYVIAI" xfId="243"/>
    <cellStyle name="Normal 13 3" xfId="244"/>
    <cellStyle name="Normal 13 3 2" xfId="245"/>
    <cellStyle name="Normal 13 3 2 2" xfId="246"/>
    <cellStyle name="Normal 13 3 2_60bb M" xfId="247"/>
    <cellStyle name="Normal 13 3 3" xfId="248"/>
    <cellStyle name="Normal 13 3 3 2" xfId="249"/>
    <cellStyle name="Normal 13 3 3_60bb M" xfId="250"/>
    <cellStyle name="Normal 13 3 4" xfId="251"/>
    <cellStyle name="Normal 13 3 4 2" xfId="252"/>
    <cellStyle name="Normal 13 3 4_60bb M" xfId="253"/>
    <cellStyle name="Normal 13 3_DALYVIAI" xfId="254"/>
    <cellStyle name="Normal 13 4" xfId="255"/>
    <cellStyle name="Normal 13 5" xfId="256"/>
    <cellStyle name="Normal 13 6" xfId="257"/>
    <cellStyle name="Normal 13_1500 V" xfId="258"/>
    <cellStyle name="Normal 14" xfId="259"/>
    <cellStyle name="Normal 14 2" xfId="260"/>
    <cellStyle name="Normal 14 2 2" xfId="261"/>
    <cellStyle name="Normal 14 2 2 2" xfId="262"/>
    <cellStyle name="Normal 14 2 2 3" xfId="263"/>
    <cellStyle name="Normal 14 2 2 4" xfId="264"/>
    <cellStyle name="Normal 14 2 2 5" xfId="265"/>
    <cellStyle name="Normal 14 2 2_4x200 M" xfId="266"/>
    <cellStyle name="Normal 14 2 3" xfId="267"/>
    <cellStyle name="Normal 14 2 4" xfId="268"/>
    <cellStyle name="Normal 14 2 4 2" xfId="269"/>
    <cellStyle name="Normal 14 2 4_60bb M" xfId="270"/>
    <cellStyle name="Normal 14 2 5" xfId="271"/>
    <cellStyle name="Normal 14 2 5 2" xfId="272"/>
    <cellStyle name="Normal 14 2 5_60bb M" xfId="273"/>
    <cellStyle name="Normal 14 2_DALYVIAI" xfId="274"/>
    <cellStyle name="Normal 14 3" xfId="275"/>
    <cellStyle name="Normal 14 3 2" xfId="276"/>
    <cellStyle name="Normal 14 3 2 2" xfId="277"/>
    <cellStyle name="Normal 14 3 2_60bb M" xfId="278"/>
    <cellStyle name="Normal 14 3 3" xfId="279"/>
    <cellStyle name="Normal 14 3 3 2" xfId="280"/>
    <cellStyle name="Normal 14 3 3_60bb M" xfId="281"/>
    <cellStyle name="Normal 14 3 4" xfId="282"/>
    <cellStyle name="Normal 14 3 4 2" xfId="283"/>
    <cellStyle name="Normal 14 3 4_60bb M" xfId="284"/>
    <cellStyle name="Normal 14 3_DALYVIAI" xfId="285"/>
    <cellStyle name="Normal 14 4" xfId="286"/>
    <cellStyle name="Normal 14 5" xfId="287"/>
    <cellStyle name="Normal 14 6" xfId="288"/>
    <cellStyle name="Normal 14_4x200 M" xfId="289"/>
    <cellStyle name="Normal 15" xfId="290"/>
    <cellStyle name="Normal 15 2" xfId="291"/>
    <cellStyle name="Normal 15 2 2" xfId="292"/>
    <cellStyle name="Normal 15 2 2 2" xfId="293"/>
    <cellStyle name="Normal 15 2 2_60bb M" xfId="294"/>
    <cellStyle name="Normal 15 2 3" xfId="295"/>
    <cellStyle name="Normal 15 2 3 2" xfId="296"/>
    <cellStyle name="Normal 15 2 3_60bb M" xfId="297"/>
    <cellStyle name="Normal 15 2 4" xfId="298"/>
    <cellStyle name="Normal 15 2 4 2" xfId="299"/>
    <cellStyle name="Normal 15 2 4_60bb M" xfId="300"/>
    <cellStyle name="Normal 15 2 5" xfId="301"/>
    <cellStyle name="Normal 15 2_4x200 M" xfId="302"/>
    <cellStyle name="Normal 15 3" xfId="303"/>
    <cellStyle name="Normal 15 4" xfId="304"/>
    <cellStyle name="Normal 15 4 2" xfId="305"/>
    <cellStyle name="Normal 15 4 2 2" xfId="306"/>
    <cellStyle name="Normal 15 4 2_60bb M" xfId="307"/>
    <cellStyle name="Normal 15 4 3" xfId="308"/>
    <cellStyle name="Normal 15 4 3 2" xfId="309"/>
    <cellStyle name="Normal 15 4 3_60bb M" xfId="310"/>
    <cellStyle name="Normal 15 4 4" xfId="311"/>
    <cellStyle name="Normal 15 4 4 2" xfId="312"/>
    <cellStyle name="Normal 15 4 4_60bb M" xfId="313"/>
    <cellStyle name="Normal 15 4_DALYVIAI" xfId="314"/>
    <cellStyle name="Normal 15 5" xfId="315"/>
    <cellStyle name="Normal 15 6" xfId="316"/>
    <cellStyle name="Normal 15 7" xfId="317"/>
    <cellStyle name="Normal 15_4x200 M" xfId="318"/>
    <cellStyle name="Normal 16" xfId="319"/>
    <cellStyle name="Normal 16 2" xfId="320"/>
    <cellStyle name="Normal 16 2 2" xfId="321"/>
    <cellStyle name="Normal 16 2 2 2" xfId="322"/>
    <cellStyle name="Normal 16 2 2_60bb M" xfId="323"/>
    <cellStyle name="Normal 16 2 3" xfId="324"/>
    <cellStyle name="Normal 16 2 3 2" xfId="325"/>
    <cellStyle name="Normal 16 2 3_60bb M" xfId="326"/>
    <cellStyle name="Normal 16 2 4" xfId="327"/>
    <cellStyle name="Normal 16 2 4 2" xfId="328"/>
    <cellStyle name="Normal 16 2 4_60bb M" xfId="329"/>
    <cellStyle name="Normal 16 2 5" xfId="330"/>
    <cellStyle name="Normal 16 2_4x200 M" xfId="331"/>
    <cellStyle name="Normal 16 3" xfId="332"/>
    <cellStyle name="Normal 16 3 2" xfId="333"/>
    <cellStyle name="Normal 16 3_60bb M" xfId="334"/>
    <cellStyle name="Normal 16 4" xfId="335"/>
    <cellStyle name="Normal 16_4x200 M" xfId="336"/>
    <cellStyle name="Normal 17" xfId="337"/>
    <cellStyle name="Normal 17 2" xfId="338"/>
    <cellStyle name="Normal 17 2 2" xfId="339"/>
    <cellStyle name="Normal 17 2 2 2" xfId="340"/>
    <cellStyle name="Normal 17 2 2_60bb M" xfId="341"/>
    <cellStyle name="Normal 17 2 3" xfId="342"/>
    <cellStyle name="Normal 17 2 3 2" xfId="343"/>
    <cellStyle name="Normal 17 2 3_60bb M" xfId="344"/>
    <cellStyle name="Normal 17 2 4" xfId="345"/>
    <cellStyle name="Normal 17 2 4 2" xfId="346"/>
    <cellStyle name="Normal 17 2 4_60bb M" xfId="347"/>
    <cellStyle name="Normal 17 2 5" xfId="348"/>
    <cellStyle name="Normal 17 2_4x200 M" xfId="349"/>
    <cellStyle name="Normal 17 3" xfId="350"/>
    <cellStyle name="Normal 17 4" xfId="351"/>
    <cellStyle name="Normal 17 4 2" xfId="352"/>
    <cellStyle name="Normal 17 4 2 2" xfId="353"/>
    <cellStyle name="Normal 17 4 2_60bb M" xfId="354"/>
    <cellStyle name="Normal 17 4 3" xfId="355"/>
    <cellStyle name="Normal 17 4 3 2" xfId="356"/>
    <cellStyle name="Normal 17 4 3_60bb M" xfId="357"/>
    <cellStyle name="Normal 17 4 4" xfId="358"/>
    <cellStyle name="Normal 17 4 4 2" xfId="359"/>
    <cellStyle name="Normal 17 4 4_60bb M" xfId="360"/>
    <cellStyle name="Normal 17 4_DALYVIAI" xfId="361"/>
    <cellStyle name="Normal 17 5" xfId="362"/>
    <cellStyle name="Normal 17 6" xfId="363"/>
    <cellStyle name="Normal 17 7" xfId="364"/>
    <cellStyle name="Normal 17_4x200 M" xfId="365"/>
    <cellStyle name="Normal 18" xfId="366"/>
    <cellStyle name="Normal 18 2" xfId="367"/>
    <cellStyle name="Normal 18 2 2" xfId="368"/>
    <cellStyle name="Normal 18 2 2 2" xfId="369"/>
    <cellStyle name="Normal 18 2 2 3" xfId="370"/>
    <cellStyle name="Normal 18 2 2 4" xfId="371"/>
    <cellStyle name="Normal 18 2 2 5" xfId="372"/>
    <cellStyle name="Normal 18 2 2_4x200 M" xfId="373"/>
    <cellStyle name="Normal 18 2 3" xfId="374"/>
    <cellStyle name="Normal 18 2 4" xfId="375"/>
    <cellStyle name="Normal 18 2 4 2" xfId="376"/>
    <cellStyle name="Normal 18 2 4_60bb M" xfId="377"/>
    <cellStyle name="Normal 18 2 5" xfId="378"/>
    <cellStyle name="Normal 18 2 5 2" xfId="379"/>
    <cellStyle name="Normal 18 2 5_60bb M" xfId="380"/>
    <cellStyle name="Normal 18 2_DALYVIAI" xfId="381"/>
    <cellStyle name="Normal 18 3" xfId="382"/>
    <cellStyle name="Normal 18 3 2" xfId="383"/>
    <cellStyle name="Normal 18 3 2 2" xfId="384"/>
    <cellStyle name="Normal 18 3 2_60bb M" xfId="385"/>
    <cellStyle name="Normal 18 3 3" xfId="386"/>
    <cellStyle name="Normal 18 3 3 2" xfId="387"/>
    <cellStyle name="Normal 18 3 3_60bb M" xfId="388"/>
    <cellStyle name="Normal 18 3 4" xfId="389"/>
    <cellStyle name="Normal 18 3 4 2" xfId="390"/>
    <cellStyle name="Normal 18 3 4_60bb M" xfId="391"/>
    <cellStyle name="Normal 18 3_DALYVIAI" xfId="392"/>
    <cellStyle name="Normal 18 4" xfId="393"/>
    <cellStyle name="Normal 18 5" xfId="394"/>
    <cellStyle name="Normal 18 6" xfId="395"/>
    <cellStyle name="Normal 18_4x200 M" xfId="396"/>
    <cellStyle name="Normal 19" xfId="397"/>
    <cellStyle name="Normal 19 2" xfId="398"/>
    <cellStyle name="Normal 19 2 2" xfId="399"/>
    <cellStyle name="Normal 19 2 2 2" xfId="400"/>
    <cellStyle name="Normal 19 2 2 3" xfId="401"/>
    <cellStyle name="Normal 19 2 2 4" xfId="402"/>
    <cellStyle name="Normal 19 2 2 5" xfId="403"/>
    <cellStyle name="Normal 19 2 2_4x200 M" xfId="404"/>
    <cellStyle name="Normal 19 2 3" xfId="405"/>
    <cellStyle name="Normal 19 2 4" xfId="406"/>
    <cellStyle name="Normal 19 2 4 2" xfId="407"/>
    <cellStyle name="Normal 19 2 4_60bb M" xfId="408"/>
    <cellStyle name="Normal 19 2 5" xfId="409"/>
    <cellStyle name="Normal 19 2 5 2" xfId="410"/>
    <cellStyle name="Normal 19 2 5_60bb M" xfId="411"/>
    <cellStyle name="Normal 19 2_DALYVIAI" xfId="412"/>
    <cellStyle name="Normal 19 3" xfId="413"/>
    <cellStyle name="Normal 19 3 2" xfId="414"/>
    <cellStyle name="Normal 19 3 2 2" xfId="415"/>
    <cellStyle name="Normal 19 3 2_60bb M" xfId="416"/>
    <cellStyle name="Normal 19 3 3" xfId="417"/>
    <cellStyle name="Normal 19 3 3 2" xfId="418"/>
    <cellStyle name="Normal 19 3 3_60bb M" xfId="419"/>
    <cellStyle name="Normal 19 3 4" xfId="420"/>
    <cellStyle name="Normal 19 3 4 2" xfId="421"/>
    <cellStyle name="Normal 19 3 4_60bb M" xfId="422"/>
    <cellStyle name="Normal 19 3_DALYVIAI" xfId="423"/>
    <cellStyle name="Normal 19 4" xfId="424"/>
    <cellStyle name="Normal 19 5" xfId="425"/>
    <cellStyle name="Normal 19 6" xfId="426"/>
    <cellStyle name="Normal 19_4x200 M" xfId="427"/>
    <cellStyle name="Normal 2" xfId="428"/>
    <cellStyle name="Normal 2 10" xfId="429"/>
    <cellStyle name="Normal 2 2" xfId="430"/>
    <cellStyle name="Normal 2 2 10" xfId="431"/>
    <cellStyle name="Normal 2 2 10 2" xfId="432"/>
    <cellStyle name="Normal 2 2 10 2 2" xfId="433"/>
    <cellStyle name="Normal 2 2 10 2_60bb M" xfId="434"/>
    <cellStyle name="Normal 2 2 10 3" xfId="435"/>
    <cellStyle name="Normal 2 2 10 3 2" xfId="436"/>
    <cellStyle name="Normal 2 2 10 3_60bb M" xfId="437"/>
    <cellStyle name="Normal 2 2 10 4" xfId="438"/>
    <cellStyle name="Normal 2 2 10 4 2" xfId="439"/>
    <cellStyle name="Normal 2 2 10 4_60bb M" xfId="440"/>
    <cellStyle name="Normal 2 2 10_4x200 V" xfId="441"/>
    <cellStyle name="Normal 2 2 11" xfId="442"/>
    <cellStyle name="Normal 2 2 12" xfId="443"/>
    <cellStyle name="Normal 2 2 13" xfId="444"/>
    <cellStyle name="Normal 2 2 14" xfId="445"/>
    <cellStyle name="Normal 2 2 2" xfId="446"/>
    <cellStyle name="Normal 2 2 2 2" xfId="447"/>
    <cellStyle name="Normal 2 2 2 2 2" xfId="448"/>
    <cellStyle name="Normal 2 2 2 2 3" xfId="449"/>
    <cellStyle name="Normal 2 2 2 2 4" xfId="450"/>
    <cellStyle name="Normal 2 2 2 2 5" xfId="451"/>
    <cellStyle name="Normal 2 2 2 2 5 2" xfId="452"/>
    <cellStyle name="Normal 2 2 2 2 5 3" xfId="453"/>
    <cellStyle name="Normal 2 2 2 2 5_4x200 V" xfId="454"/>
    <cellStyle name="Normal 2 2 2 2_4x200 V" xfId="455"/>
    <cellStyle name="Normal 2 2 2 3" xfId="456"/>
    <cellStyle name="Normal 2 2 2 4" xfId="457"/>
    <cellStyle name="Normal 2 2 2 4 2" xfId="458"/>
    <cellStyle name="Normal 2 2 2 4 3" xfId="459"/>
    <cellStyle name="Normal 2 2 2 4 4" xfId="460"/>
    <cellStyle name="Normal 2 2 2 4 5" xfId="461"/>
    <cellStyle name="Normal 2 2 2 4_4x200 M" xfId="462"/>
    <cellStyle name="Normal 2 2 2 5" xfId="463"/>
    <cellStyle name="Normal 2 2 2 5 2" xfId="464"/>
    <cellStyle name="Normal 2 2 2 5_60bb M" xfId="465"/>
    <cellStyle name="Normal 2 2 2 6" xfId="466"/>
    <cellStyle name="Normal 2 2 2 6 2" xfId="467"/>
    <cellStyle name="Normal 2 2 2 6_60bb M" xfId="468"/>
    <cellStyle name="Normal 2 2 2_4x200 V" xfId="469"/>
    <cellStyle name="Normal 2 2 3" xfId="470"/>
    <cellStyle name="Normal 2 2 3 10" xfId="471"/>
    <cellStyle name="Normal 2 2 3 10 2" xfId="472"/>
    <cellStyle name="Normal 2 2 3 10_60bb M" xfId="473"/>
    <cellStyle name="Normal 2 2 3 11" xfId="474"/>
    <cellStyle name="Normal 2 2 3 2" xfId="475"/>
    <cellStyle name="Normal 2 2 3 2 2" xfId="476"/>
    <cellStyle name="Normal 2 2 3 2 2 10" xfId="477"/>
    <cellStyle name="Normal 2 2 3 2 2 2" xfId="478"/>
    <cellStyle name="Normal 2 2 3 2 2 2 2" xfId="479"/>
    <cellStyle name="Normal 2 2 3 2 2 2 2 2" xfId="480"/>
    <cellStyle name="Normal 2 2 3 2 2 2 2_60bb M" xfId="481"/>
    <cellStyle name="Normal 2 2 3 2 2 2 3" xfId="482"/>
    <cellStyle name="Normal 2 2 3 2 2 2 3 2" xfId="483"/>
    <cellStyle name="Normal 2 2 3 2 2 2 3_60bb M" xfId="484"/>
    <cellStyle name="Normal 2 2 3 2 2 2 4" xfId="485"/>
    <cellStyle name="Normal 2 2 3 2 2 2 4 2" xfId="486"/>
    <cellStyle name="Normal 2 2 3 2 2 2 4_60bb M" xfId="487"/>
    <cellStyle name="Normal 2 2 3 2 2 2 5" xfId="488"/>
    <cellStyle name="Normal 2 2 3 2 2 2_4x200 M" xfId="489"/>
    <cellStyle name="Normal 2 2 3 2 2 3" xfId="490"/>
    <cellStyle name="Normal 2 2 3 2 2 3 2" xfId="491"/>
    <cellStyle name="Normal 2 2 3 2 2 3 2 2" xfId="492"/>
    <cellStyle name="Normal 2 2 3 2 2 3 2_60bb M" xfId="493"/>
    <cellStyle name="Normal 2 2 3 2 2 3 3" xfId="494"/>
    <cellStyle name="Normal 2 2 3 2 2 3 3 2" xfId="495"/>
    <cellStyle name="Normal 2 2 3 2 2 3 3_60bb M" xfId="496"/>
    <cellStyle name="Normal 2 2 3 2 2 3 4" xfId="497"/>
    <cellStyle name="Normal 2 2 3 2 2 3 4 2" xfId="498"/>
    <cellStyle name="Normal 2 2 3 2 2 3 4_60bb M" xfId="499"/>
    <cellStyle name="Normal 2 2 3 2 2 3 5" xfId="500"/>
    <cellStyle name="Normal 2 2 3 2 2 3_4x200 M" xfId="501"/>
    <cellStyle name="Normal 2 2 3 2 2 4" xfId="502"/>
    <cellStyle name="Normal 2 2 3 2 2 4 2" xfId="503"/>
    <cellStyle name="Normal 2 2 3 2 2 4 2 2" xfId="504"/>
    <cellStyle name="Normal 2 2 3 2 2 4 2_60bb M" xfId="505"/>
    <cellStyle name="Normal 2 2 3 2 2 4 3" xfId="506"/>
    <cellStyle name="Normal 2 2 3 2 2 4 3 2" xfId="507"/>
    <cellStyle name="Normal 2 2 3 2 2 4 3_60bb M" xfId="508"/>
    <cellStyle name="Normal 2 2 3 2 2 4 4" xfId="509"/>
    <cellStyle name="Normal 2 2 3 2 2 4 4 2" xfId="510"/>
    <cellStyle name="Normal 2 2 3 2 2 4 4_60bb M" xfId="511"/>
    <cellStyle name="Normal 2 2 3 2 2 4 5" xfId="512"/>
    <cellStyle name="Normal 2 2 3 2 2 4_4x200 M" xfId="513"/>
    <cellStyle name="Normal 2 2 3 2 2 5" xfId="514"/>
    <cellStyle name="Normal 2 2 3 2 2 5 2" xfId="515"/>
    <cellStyle name="Normal 2 2 3 2 2 5 2 2" xfId="516"/>
    <cellStyle name="Normal 2 2 3 2 2 5 2_60bb M" xfId="517"/>
    <cellStyle name="Normal 2 2 3 2 2 5 3" xfId="518"/>
    <cellStyle name="Normal 2 2 3 2 2 5 3 2" xfId="519"/>
    <cellStyle name="Normal 2 2 3 2 2 5 3_60bb M" xfId="520"/>
    <cellStyle name="Normal 2 2 3 2 2 5 4" xfId="521"/>
    <cellStyle name="Normal 2 2 3 2 2 5 4 2" xfId="522"/>
    <cellStyle name="Normal 2 2 3 2 2 5 4_60bb M" xfId="523"/>
    <cellStyle name="Normal 2 2 3 2 2 5 5" xfId="524"/>
    <cellStyle name="Normal 2 2 3 2 2 5_4x200 M" xfId="525"/>
    <cellStyle name="Normal 2 2 3 2 2 6" xfId="526"/>
    <cellStyle name="Normal 2 2 3 2 2 6 2" xfId="527"/>
    <cellStyle name="Normal 2 2 3 2 2 6_60bb M" xfId="528"/>
    <cellStyle name="Normal 2 2 3 2 2 7" xfId="529"/>
    <cellStyle name="Normal 2 2 3 2 2 7 2" xfId="530"/>
    <cellStyle name="Normal 2 2 3 2 2 7_60bb M" xfId="531"/>
    <cellStyle name="Normal 2 2 3 2 2 8" xfId="532"/>
    <cellStyle name="Normal 2 2 3 2 2 8 2" xfId="533"/>
    <cellStyle name="Normal 2 2 3 2 2 8_60bb M" xfId="534"/>
    <cellStyle name="Normal 2 2 3 2 2 9" xfId="535"/>
    <cellStyle name="Normal 2 2 3 2 2_4x200 M" xfId="536"/>
    <cellStyle name="Normal 2 2 3 2 3" xfId="537"/>
    <cellStyle name="Normal 2 2 3 2 3 2" xfId="538"/>
    <cellStyle name="Normal 2 2 3 2 3_60bb M" xfId="539"/>
    <cellStyle name="Normal 2 2 3 2 4" xfId="540"/>
    <cellStyle name="Normal 2 2 3 2 4 2" xfId="541"/>
    <cellStyle name="Normal 2 2 3 2 4_60bb M" xfId="542"/>
    <cellStyle name="Normal 2 2 3 2 5" xfId="543"/>
    <cellStyle name="Normal 2 2 3 2 5 2" xfId="544"/>
    <cellStyle name="Normal 2 2 3 2 5_60bb M" xfId="545"/>
    <cellStyle name="Normal 2 2 3 2 6" xfId="546"/>
    <cellStyle name="Normal 2 2 3 2 7" xfId="547"/>
    <cellStyle name="Normal 2 2 3 2_4x200 M" xfId="548"/>
    <cellStyle name="Normal 2 2 3 3" xfId="549"/>
    <cellStyle name="Normal 2 2 3 3 2" xfId="550"/>
    <cellStyle name="Normal 2 2 3 3 2 2" xfId="551"/>
    <cellStyle name="Normal 2 2 3 3 2 2 2" xfId="552"/>
    <cellStyle name="Normal 2 2 3 3 2 2_60bb M" xfId="553"/>
    <cellStyle name="Normal 2 2 3 3 2 3" xfId="554"/>
    <cellStyle name="Normal 2 2 3 3 2 3 2" xfId="555"/>
    <cellStyle name="Normal 2 2 3 3 2 3_60bb M" xfId="556"/>
    <cellStyle name="Normal 2 2 3 3 2 4" xfId="557"/>
    <cellStyle name="Normal 2 2 3 3 2 4 2" xfId="558"/>
    <cellStyle name="Normal 2 2 3 3 2 4_60bb M" xfId="559"/>
    <cellStyle name="Normal 2 2 3 3 2 5" xfId="560"/>
    <cellStyle name="Normal 2 2 3 3 2_4x200 M" xfId="561"/>
    <cellStyle name="Normal 2 2 3 3 3" xfId="562"/>
    <cellStyle name="Normal 2 2 3 3 3 2" xfId="563"/>
    <cellStyle name="Normal 2 2 3 3 3 2 2" xfId="564"/>
    <cellStyle name="Normal 2 2 3 3 3 2_60bb M" xfId="565"/>
    <cellStyle name="Normal 2 2 3 3 3 3" xfId="566"/>
    <cellStyle name="Normal 2 2 3 3 3 3 2" xfId="567"/>
    <cellStyle name="Normal 2 2 3 3 3 3_60bb M" xfId="568"/>
    <cellStyle name="Normal 2 2 3 3 3 4" xfId="569"/>
    <cellStyle name="Normal 2 2 3 3 3 4 2" xfId="570"/>
    <cellStyle name="Normal 2 2 3 3 3 4_60bb M" xfId="571"/>
    <cellStyle name="Normal 2 2 3 3 3 5" xfId="572"/>
    <cellStyle name="Normal 2 2 3 3 3_4x200 M" xfId="573"/>
    <cellStyle name="Normal 2 2 3 3 4" xfId="574"/>
    <cellStyle name="Normal 2 2 3 3 4 2" xfId="575"/>
    <cellStyle name="Normal 2 2 3 3 4_60bb M" xfId="576"/>
    <cellStyle name="Normal 2 2 3 3 5" xfId="577"/>
    <cellStyle name="Normal 2 2 3 3 5 2" xfId="578"/>
    <cellStyle name="Normal 2 2 3 3 5_60bb M" xfId="579"/>
    <cellStyle name="Normal 2 2 3 3 6" xfId="580"/>
    <cellStyle name="Normal 2 2 3 3 6 2" xfId="581"/>
    <cellStyle name="Normal 2 2 3 3 6_60bb M" xfId="582"/>
    <cellStyle name="Normal 2 2 3 3 7" xfId="583"/>
    <cellStyle name="Normal 2 2 3 3 7 2" xfId="584"/>
    <cellStyle name="Normal 2 2 3 3 7_60bb M" xfId="585"/>
    <cellStyle name="Normal 2 2 3 3 8" xfId="586"/>
    <cellStyle name="Normal 2 2 3 3 9" xfId="587"/>
    <cellStyle name="Normal 2 2 3 3_4x200 M" xfId="588"/>
    <cellStyle name="Normal 2 2 3 4" xfId="589"/>
    <cellStyle name="Normal 2 2 3 4 2" xfId="590"/>
    <cellStyle name="Normal 2 2 3 4 2 2" xfId="591"/>
    <cellStyle name="Normal 2 2 3 4 2 2 2" xfId="592"/>
    <cellStyle name="Normal 2 2 3 4 2 2 2 2" xfId="593"/>
    <cellStyle name="Normal 2 2 3 4 2 2 2_60bb M" xfId="594"/>
    <cellStyle name="Normal 2 2 3 4 2 2 3" xfId="595"/>
    <cellStyle name="Normal 2 2 3 4 2 2 3 2" xfId="596"/>
    <cellStyle name="Normal 2 2 3 4 2 2 3_60bb M" xfId="597"/>
    <cellStyle name="Normal 2 2 3 4 2 2 4" xfId="598"/>
    <cellStyle name="Normal 2 2 3 4 2 2 4 2" xfId="599"/>
    <cellStyle name="Normal 2 2 3 4 2 2 4_60bb M" xfId="600"/>
    <cellStyle name="Normal 2 2 3 4 2 2 5" xfId="601"/>
    <cellStyle name="Normal 2 2 3 4 2 2_4x200 M" xfId="602"/>
    <cellStyle name="Normal 2 2 3 4 2 3" xfId="603"/>
    <cellStyle name="Normal 2 2 3 4 2 3 2" xfId="604"/>
    <cellStyle name="Normal 2 2 3 4 2 3 2 2" xfId="605"/>
    <cellStyle name="Normal 2 2 3 4 2 3 2_60bb M" xfId="606"/>
    <cellStyle name="Normal 2 2 3 4 2 3 3" xfId="607"/>
    <cellStyle name="Normal 2 2 3 4 2 3 3 2" xfId="608"/>
    <cellStyle name="Normal 2 2 3 4 2 3 3_60bb M" xfId="609"/>
    <cellStyle name="Normal 2 2 3 4 2 3 4" xfId="610"/>
    <cellStyle name="Normal 2 2 3 4 2 3 4 2" xfId="611"/>
    <cellStyle name="Normal 2 2 3 4 2 3 4_60bb M" xfId="612"/>
    <cellStyle name="Normal 2 2 3 4 2 3 5" xfId="613"/>
    <cellStyle name="Normal 2 2 3 4 2 3_4x200 M" xfId="614"/>
    <cellStyle name="Normal 2 2 3 4 2 4" xfId="615"/>
    <cellStyle name="Normal 2 2 3 4 2 4 2" xfId="616"/>
    <cellStyle name="Normal 2 2 3 4 2 4_60bb M" xfId="617"/>
    <cellStyle name="Normal 2 2 3 4 2 5" xfId="618"/>
    <cellStyle name="Normal 2 2 3 4 2 5 2" xfId="619"/>
    <cellStyle name="Normal 2 2 3 4 2 5_60bb M" xfId="620"/>
    <cellStyle name="Normal 2 2 3 4 2 6" xfId="621"/>
    <cellStyle name="Normal 2 2 3 4 2 6 2" xfId="622"/>
    <cellStyle name="Normal 2 2 3 4 2 6_60bb M" xfId="623"/>
    <cellStyle name="Normal 2 2 3 4 2 7" xfId="624"/>
    <cellStyle name="Normal 2 2 3 4 2 8" xfId="625"/>
    <cellStyle name="Normal 2 2 3 4 2_4x200 M" xfId="626"/>
    <cellStyle name="Normal 2 2 3 4 3" xfId="627"/>
    <cellStyle name="Normal 2 2 3 4 3 2" xfId="628"/>
    <cellStyle name="Normal 2 2 3 4 3_60bb M" xfId="629"/>
    <cellStyle name="Normal 2 2 3 4 4" xfId="630"/>
    <cellStyle name="Normal 2 2 3 4 4 2" xfId="631"/>
    <cellStyle name="Normal 2 2 3 4 4_60bb M" xfId="632"/>
    <cellStyle name="Normal 2 2 3 4 5" xfId="633"/>
    <cellStyle name="Normal 2 2 3 4 5 2" xfId="634"/>
    <cellStyle name="Normal 2 2 3 4 5_60bb M" xfId="635"/>
    <cellStyle name="Normal 2 2 3 4 6" xfId="636"/>
    <cellStyle name="Normal 2 2 3 4_4x200 M" xfId="637"/>
    <cellStyle name="Normal 2 2 3 5" xfId="638"/>
    <cellStyle name="Normal 2 2 3 5 10" xfId="639"/>
    <cellStyle name="Normal 2 2 3 5 2" xfId="640"/>
    <cellStyle name="Normal 2 2 3 5 2 2" xfId="641"/>
    <cellStyle name="Normal 2 2 3 5 2 2 2" xfId="642"/>
    <cellStyle name="Normal 2 2 3 5 2 2_60bb M" xfId="643"/>
    <cellStyle name="Normal 2 2 3 5 2 3" xfId="644"/>
    <cellStyle name="Normal 2 2 3 5 2 3 2" xfId="645"/>
    <cellStyle name="Normal 2 2 3 5 2 3_60bb M" xfId="646"/>
    <cellStyle name="Normal 2 2 3 5 2 4" xfId="647"/>
    <cellStyle name="Normal 2 2 3 5 2 4 2" xfId="648"/>
    <cellStyle name="Normal 2 2 3 5 2 4_60bb M" xfId="649"/>
    <cellStyle name="Normal 2 2 3 5 2 5" xfId="650"/>
    <cellStyle name="Normal 2 2 3 5 2_4x200 M" xfId="651"/>
    <cellStyle name="Normal 2 2 3 5 3" xfId="652"/>
    <cellStyle name="Normal 2 2 3 5 3 2" xfId="653"/>
    <cellStyle name="Normal 2 2 3 5 3 2 2" xfId="654"/>
    <cellStyle name="Normal 2 2 3 5 3 2_60bb M" xfId="655"/>
    <cellStyle name="Normal 2 2 3 5 3 3" xfId="656"/>
    <cellStyle name="Normal 2 2 3 5 3 3 2" xfId="657"/>
    <cellStyle name="Normal 2 2 3 5 3 3_60bb M" xfId="658"/>
    <cellStyle name="Normal 2 2 3 5 3 4" xfId="659"/>
    <cellStyle name="Normal 2 2 3 5 3 4 2" xfId="660"/>
    <cellStyle name="Normal 2 2 3 5 3 4_60bb M" xfId="661"/>
    <cellStyle name="Normal 2 2 3 5 3 5" xfId="662"/>
    <cellStyle name="Normal 2 2 3 5 3_4x200 M" xfId="663"/>
    <cellStyle name="Normal 2 2 3 5 4" xfId="664"/>
    <cellStyle name="Normal 2 2 3 5 4 2" xfId="665"/>
    <cellStyle name="Normal 2 2 3 5 4 2 2" xfId="666"/>
    <cellStyle name="Normal 2 2 3 5 4 2_60bb M" xfId="667"/>
    <cellStyle name="Normal 2 2 3 5 4 3" xfId="668"/>
    <cellStyle name="Normal 2 2 3 5 4 3 2" xfId="669"/>
    <cellStyle name="Normal 2 2 3 5 4 3_60bb M" xfId="670"/>
    <cellStyle name="Normal 2 2 3 5 4 4" xfId="671"/>
    <cellStyle name="Normal 2 2 3 5 4 4 2" xfId="672"/>
    <cellStyle name="Normal 2 2 3 5 4 4_60bb M" xfId="673"/>
    <cellStyle name="Normal 2 2 3 5 4 5" xfId="674"/>
    <cellStyle name="Normal 2 2 3 5 4_4x200 M" xfId="675"/>
    <cellStyle name="Normal 2 2 3 5 5" xfId="676"/>
    <cellStyle name="Normal 2 2 3 5 5 2" xfId="677"/>
    <cellStyle name="Normal 2 2 3 5 5 2 2" xfId="678"/>
    <cellStyle name="Normal 2 2 3 5 5 2_60bb M" xfId="679"/>
    <cellStyle name="Normal 2 2 3 5 5 3" xfId="680"/>
    <cellStyle name="Normal 2 2 3 5 5 3 2" xfId="681"/>
    <cellStyle name="Normal 2 2 3 5 5 3_60bb M" xfId="682"/>
    <cellStyle name="Normal 2 2 3 5 5 4" xfId="683"/>
    <cellStyle name="Normal 2 2 3 5 5 4 2" xfId="684"/>
    <cellStyle name="Normal 2 2 3 5 5 4_60bb M" xfId="685"/>
    <cellStyle name="Normal 2 2 3 5 5 5" xfId="686"/>
    <cellStyle name="Normal 2 2 3 5 5_4x200 M" xfId="687"/>
    <cellStyle name="Normal 2 2 3 5 6" xfId="688"/>
    <cellStyle name="Normal 2 2 3 5 6 2" xfId="689"/>
    <cellStyle name="Normal 2 2 3 5 6_60bb M" xfId="690"/>
    <cellStyle name="Normal 2 2 3 5 7" xfId="691"/>
    <cellStyle name="Normal 2 2 3 5 7 2" xfId="692"/>
    <cellStyle name="Normal 2 2 3 5 7_60bb M" xfId="693"/>
    <cellStyle name="Normal 2 2 3 5 8" xfId="694"/>
    <cellStyle name="Normal 2 2 3 5 8 2" xfId="695"/>
    <cellStyle name="Normal 2 2 3 5 8_60bb M" xfId="696"/>
    <cellStyle name="Normal 2 2 3 5 9" xfId="697"/>
    <cellStyle name="Normal 2 2 3 5_4x200 M" xfId="698"/>
    <cellStyle name="Normal 2 2 3 6" xfId="699"/>
    <cellStyle name="Normal 2 2 3 6 10" xfId="700"/>
    <cellStyle name="Normal 2 2 3 6 10 2" xfId="701"/>
    <cellStyle name="Normal 2 2 3 6 10_60bb M" xfId="702"/>
    <cellStyle name="Normal 2 2 3 6 11" xfId="703"/>
    <cellStyle name="Normal 2 2 3 6 11 2" xfId="704"/>
    <cellStyle name="Normal 2 2 3 6 11_60bb M" xfId="705"/>
    <cellStyle name="Normal 2 2 3 6 12" xfId="706"/>
    <cellStyle name="Normal 2 2 3 6 12 2" xfId="707"/>
    <cellStyle name="Normal 2 2 3 6 12_60bb M" xfId="708"/>
    <cellStyle name="Normal 2 2 3 6 13" xfId="709"/>
    <cellStyle name="Normal 2 2 3 6 2" xfId="710"/>
    <cellStyle name="Normal 2 2 3 6 2 2" xfId="711"/>
    <cellStyle name="Normal 2 2 3 6 2 2 2" xfId="712"/>
    <cellStyle name="Normal 2 2 3 6 2 2_60bb M" xfId="713"/>
    <cellStyle name="Normal 2 2 3 6 2 3" xfId="714"/>
    <cellStyle name="Normal 2 2 3 6 2_4x200 M" xfId="715"/>
    <cellStyle name="Normal 2 2 3 6 3" xfId="716"/>
    <cellStyle name="Normal 2 2 3 6 3 2" xfId="717"/>
    <cellStyle name="Normal 2 2 3 6 3 2 2" xfId="718"/>
    <cellStyle name="Normal 2 2 3 6 3 2_60bb M" xfId="719"/>
    <cellStyle name="Normal 2 2 3 6 3 3" xfId="720"/>
    <cellStyle name="Normal 2 2 3 6 3_4x200 M" xfId="721"/>
    <cellStyle name="Normal 2 2 3 6 4" xfId="722"/>
    <cellStyle name="Normal 2 2 3 6 4 2" xfId="723"/>
    <cellStyle name="Normal 2 2 3 6 4_60bb M" xfId="724"/>
    <cellStyle name="Normal 2 2 3 6 5" xfId="725"/>
    <cellStyle name="Normal 2 2 3 6 5 2" xfId="726"/>
    <cellStyle name="Normal 2 2 3 6 5_60bb M" xfId="727"/>
    <cellStyle name="Normal 2 2 3 6 6" xfId="728"/>
    <cellStyle name="Normal 2 2 3 6 6 2" xfId="729"/>
    <cellStyle name="Normal 2 2 3 6 6_60bb M" xfId="730"/>
    <cellStyle name="Normal 2 2 3 6 7" xfId="731"/>
    <cellStyle name="Normal 2 2 3 6 7 2" xfId="732"/>
    <cellStyle name="Normal 2 2 3 6 7_60bb M" xfId="733"/>
    <cellStyle name="Normal 2 2 3 6 8" xfId="734"/>
    <cellStyle name="Normal 2 2 3 6 8 2" xfId="735"/>
    <cellStyle name="Normal 2 2 3 6 8_60bb M" xfId="736"/>
    <cellStyle name="Normal 2 2 3 6 9" xfId="737"/>
    <cellStyle name="Normal 2 2 3 6 9 2" xfId="738"/>
    <cellStyle name="Normal 2 2 3 6 9_60bb M" xfId="739"/>
    <cellStyle name="Normal 2 2 3 6_4x200 M" xfId="740"/>
    <cellStyle name="Normal 2 2 3 7" xfId="741"/>
    <cellStyle name="Normal 2 2 3 7 2" xfId="742"/>
    <cellStyle name="Normal 2 2 3 7_60bb M" xfId="743"/>
    <cellStyle name="Normal 2 2 3 8" xfId="744"/>
    <cellStyle name="Normal 2 2 3 8 2" xfId="745"/>
    <cellStyle name="Normal 2 2 3 8_60bb M" xfId="746"/>
    <cellStyle name="Normal 2 2 3 9" xfId="747"/>
    <cellStyle name="Normal 2 2 3 9 2" xfId="748"/>
    <cellStyle name="Normal 2 2 3 9_60bb M" xfId="749"/>
    <cellStyle name="Normal 2 2 3_4x200 M" xfId="750"/>
    <cellStyle name="Normal 2 2 4" xfId="751"/>
    <cellStyle name="Normal 2 2 4 2" xfId="752"/>
    <cellStyle name="Normal 2 2 4 2 2" xfId="753"/>
    <cellStyle name="Normal 2 2 4 2 2 2" xfId="754"/>
    <cellStyle name="Normal 2 2 4 2 2_60bb M" xfId="755"/>
    <cellStyle name="Normal 2 2 4 2 3" xfId="756"/>
    <cellStyle name="Normal 2 2 4 2 3 2" xfId="757"/>
    <cellStyle name="Normal 2 2 4 2 3_60bb M" xfId="758"/>
    <cellStyle name="Normal 2 2 4 2 4" xfId="759"/>
    <cellStyle name="Normal 2 2 4 2 4 2" xfId="760"/>
    <cellStyle name="Normal 2 2 4 2 4_60bb M" xfId="761"/>
    <cellStyle name="Normal 2 2 4 2 5" xfId="762"/>
    <cellStyle name="Normal 2 2 4 2_4x200 M" xfId="763"/>
    <cellStyle name="Normal 2 2 4 3" xfId="764"/>
    <cellStyle name="Normal 2 2 4 3 2" xfId="765"/>
    <cellStyle name="Normal 2 2 4 3_60bb M" xfId="766"/>
    <cellStyle name="Normal 2 2 4 4" xfId="767"/>
    <cellStyle name="Normal 2 2 4 4 2" xfId="768"/>
    <cellStyle name="Normal 2 2 4 4_60bb M" xfId="769"/>
    <cellStyle name="Normal 2 2 4 5" xfId="770"/>
    <cellStyle name="Normal 2 2 4 5 2" xfId="771"/>
    <cellStyle name="Normal 2 2 4 5_60bb M" xfId="772"/>
    <cellStyle name="Normal 2 2 4 6" xfId="773"/>
    <cellStyle name="Normal 2 2 4_4x200 M" xfId="774"/>
    <cellStyle name="Normal 2 2 5" xfId="775"/>
    <cellStyle name="Normal 2 2 5 2" xfId="776"/>
    <cellStyle name="Normal 2 2 5 2 2" xfId="777"/>
    <cellStyle name="Normal 2 2 5 2 2 2" xfId="778"/>
    <cellStyle name="Normal 2 2 5 2 2 2 2" xfId="779"/>
    <cellStyle name="Normal 2 2 5 2 2 2_60bb M" xfId="780"/>
    <cellStyle name="Normal 2 2 5 2 2 3" xfId="781"/>
    <cellStyle name="Normal 2 2 5 2 2 3 2" xfId="782"/>
    <cellStyle name="Normal 2 2 5 2 2 3_60bb M" xfId="783"/>
    <cellStyle name="Normal 2 2 5 2 2 4" xfId="784"/>
    <cellStyle name="Normal 2 2 5 2 2 4 2" xfId="785"/>
    <cellStyle name="Normal 2 2 5 2 2 4_60bb M" xfId="786"/>
    <cellStyle name="Normal 2 2 5 2 2 5" xfId="787"/>
    <cellStyle name="Normal 2 2 5 2 2_4x200 M" xfId="788"/>
    <cellStyle name="Normal 2 2 5 2 3" xfId="789"/>
    <cellStyle name="Normal 2 2 5 2 3 2" xfId="790"/>
    <cellStyle name="Normal 2 2 5 2 3 2 2" xfId="791"/>
    <cellStyle name="Normal 2 2 5 2 3 2_60bb M" xfId="792"/>
    <cellStyle name="Normal 2 2 5 2 3 3" xfId="793"/>
    <cellStyle name="Normal 2 2 5 2 3 3 2" xfId="794"/>
    <cellStyle name="Normal 2 2 5 2 3 3_60bb M" xfId="795"/>
    <cellStyle name="Normal 2 2 5 2 3 4" xfId="796"/>
    <cellStyle name="Normal 2 2 5 2 3 4 2" xfId="797"/>
    <cellStyle name="Normal 2 2 5 2 3 4_60bb M" xfId="798"/>
    <cellStyle name="Normal 2 2 5 2 3 5" xfId="799"/>
    <cellStyle name="Normal 2 2 5 2 3_4x200 M" xfId="800"/>
    <cellStyle name="Normal 2 2 5 2 4" xfId="801"/>
    <cellStyle name="Normal 2 2 5 2 4 2" xfId="802"/>
    <cellStyle name="Normal 2 2 5 2 4_60bb M" xfId="803"/>
    <cellStyle name="Normal 2 2 5 2 5" xfId="804"/>
    <cellStyle name="Normal 2 2 5 2 5 2" xfId="805"/>
    <cellStyle name="Normal 2 2 5 2 5_60bb M" xfId="806"/>
    <cellStyle name="Normal 2 2 5 2 6" xfId="807"/>
    <cellStyle name="Normal 2 2 5 2 6 2" xfId="808"/>
    <cellStyle name="Normal 2 2 5 2 6_60bb M" xfId="809"/>
    <cellStyle name="Normal 2 2 5 2 7" xfId="810"/>
    <cellStyle name="Normal 2 2 5 2 8" xfId="811"/>
    <cellStyle name="Normal 2 2 5 2_4x200 M" xfId="812"/>
    <cellStyle name="Normal 2 2 5 3" xfId="813"/>
    <cellStyle name="Normal 2 2 5 3 2" xfId="814"/>
    <cellStyle name="Normal 2 2 5 3_60bb M" xfId="815"/>
    <cellStyle name="Normal 2 2 5 4" xfId="816"/>
    <cellStyle name="Normal 2 2 5 4 2" xfId="817"/>
    <cellStyle name="Normal 2 2 5 4_60bb M" xfId="818"/>
    <cellStyle name="Normal 2 2 5 5" xfId="819"/>
    <cellStyle name="Normal 2 2 5 5 2" xfId="820"/>
    <cellStyle name="Normal 2 2 5 5_60bb M" xfId="821"/>
    <cellStyle name="Normal 2 2 5 6" xfId="822"/>
    <cellStyle name="Normal 2 2 5_4x200 M" xfId="823"/>
    <cellStyle name="Normal 2 2 6" xfId="824"/>
    <cellStyle name="Normal 2 2 6 2" xfId="825"/>
    <cellStyle name="Normal 2 2 6 2 2" xfId="826"/>
    <cellStyle name="Normal 2 2 6 2_60bb M" xfId="827"/>
    <cellStyle name="Normal 2 2 6 3" xfId="828"/>
    <cellStyle name="Normal 2 2 6 3 2" xfId="829"/>
    <cellStyle name="Normal 2 2 6 3_60bb M" xfId="830"/>
    <cellStyle name="Normal 2 2 6 4" xfId="831"/>
    <cellStyle name="Normal 2 2 6 4 2" xfId="832"/>
    <cellStyle name="Normal 2 2 6 4_60bb M" xfId="833"/>
    <cellStyle name="Normal 2 2 6 5" xfId="834"/>
    <cellStyle name="Normal 2 2 6_4x200 M" xfId="835"/>
    <cellStyle name="Normal 2 2 7" xfId="836"/>
    <cellStyle name="Normal 2 2 7 2" xfId="837"/>
    <cellStyle name="Normal 2 2 7 2 2" xfId="838"/>
    <cellStyle name="Normal 2 2 7 2_60bb M" xfId="839"/>
    <cellStyle name="Normal 2 2 7 3" xfId="840"/>
    <cellStyle name="Normal 2 2 7 3 2" xfId="841"/>
    <cellStyle name="Normal 2 2 7 3_60bb M" xfId="842"/>
    <cellStyle name="Normal 2 2 7 4" xfId="843"/>
    <cellStyle name="Normal 2 2 7 4 2" xfId="844"/>
    <cellStyle name="Normal 2 2 7 4_60bb M" xfId="845"/>
    <cellStyle name="Normal 2 2 7 5" xfId="846"/>
    <cellStyle name="Normal 2 2 7_4x200 M" xfId="847"/>
    <cellStyle name="Normal 2 2 8" xfId="848"/>
    <cellStyle name="Normal 2 2 8 2" xfId="849"/>
    <cellStyle name="Normal 2 2 8 2 2" xfId="850"/>
    <cellStyle name="Normal 2 2 8 2_60bb M" xfId="851"/>
    <cellStyle name="Normal 2 2 8 3" xfId="852"/>
    <cellStyle name="Normal 2 2 8 3 2" xfId="853"/>
    <cellStyle name="Normal 2 2 8 3_60bb M" xfId="854"/>
    <cellStyle name="Normal 2 2 8 4" xfId="855"/>
    <cellStyle name="Normal 2 2 8 4 2" xfId="856"/>
    <cellStyle name="Normal 2 2 8 4_60bb M" xfId="857"/>
    <cellStyle name="Normal 2 2 8 5" xfId="858"/>
    <cellStyle name="Normal 2 2 8_4x200 M" xfId="859"/>
    <cellStyle name="Normal 2 2 9" xfId="860"/>
    <cellStyle name="Normal 2 2 9 2" xfId="861"/>
    <cellStyle name="Normal 2 2 9_60bb M" xfId="862"/>
    <cellStyle name="Normal 2 2_4x200 M" xfId="863"/>
    <cellStyle name="Normal 2 3" xfId="864"/>
    <cellStyle name="Normal 2 4" xfId="865"/>
    <cellStyle name="Normal 2 4 2" xfId="866"/>
    <cellStyle name="Normal 2 4 3" xfId="867"/>
    <cellStyle name="Normal 2 4 3 2" xfId="868"/>
    <cellStyle name="Normal 2 4 3 3" xfId="869"/>
    <cellStyle name="Normal 2 4 3 4" xfId="870"/>
    <cellStyle name="Normal 2 4 3_4x200 V" xfId="871"/>
    <cellStyle name="Normal 2 4_4x200 V" xfId="872"/>
    <cellStyle name="Normal 2 5" xfId="873"/>
    <cellStyle name="Normal 2 6" xfId="874"/>
    <cellStyle name="Normal 2 7" xfId="875"/>
    <cellStyle name="Normal 2 7 2" xfId="876"/>
    <cellStyle name="Normal 2 7 3" xfId="877"/>
    <cellStyle name="Normal 2 7 4" xfId="878"/>
    <cellStyle name="Normal 2 7_DALYVIAI" xfId="879"/>
    <cellStyle name="Normal 2 8" xfId="880"/>
    <cellStyle name="Normal 2 9" xfId="881"/>
    <cellStyle name="Normal 2_4x200 V" xfId="882"/>
    <cellStyle name="Normal 20" xfId="883"/>
    <cellStyle name="Normal 20 2" xfId="884"/>
    <cellStyle name="Normal 20 2 2" xfId="885"/>
    <cellStyle name="Normal 20 2 2 2" xfId="886"/>
    <cellStyle name="Normal 20 2 2 3" xfId="887"/>
    <cellStyle name="Normal 20 2 2 4" xfId="888"/>
    <cellStyle name="Normal 20 2 2 5" xfId="889"/>
    <cellStyle name="Normal 20 2 2_4x200 M" xfId="890"/>
    <cellStyle name="Normal 20 2 3" xfId="891"/>
    <cellStyle name="Normal 20 2 4" xfId="892"/>
    <cellStyle name="Normal 20 2 4 2" xfId="893"/>
    <cellStyle name="Normal 20 2 4_60bb M" xfId="894"/>
    <cellStyle name="Normal 20 2 5" xfId="895"/>
    <cellStyle name="Normal 20 2 5 2" xfId="896"/>
    <cellStyle name="Normal 20 2 5_60bb M" xfId="897"/>
    <cellStyle name="Normal 20 2_DALYVIAI" xfId="898"/>
    <cellStyle name="Normal 20 3" xfId="899"/>
    <cellStyle name="Normal 20 3 2" xfId="900"/>
    <cellStyle name="Normal 20 3 2 2" xfId="901"/>
    <cellStyle name="Normal 20 3 2_60bb M" xfId="902"/>
    <cellStyle name="Normal 20 3 3" xfId="903"/>
    <cellStyle name="Normal 20 3 3 2" xfId="904"/>
    <cellStyle name="Normal 20 3 3_60bb M" xfId="905"/>
    <cellStyle name="Normal 20 3 4" xfId="906"/>
    <cellStyle name="Normal 20 3 4 2" xfId="907"/>
    <cellStyle name="Normal 20 3 4_60bb M" xfId="908"/>
    <cellStyle name="Normal 20 3_DALYVIAI" xfId="909"/>
    <cellStyle name="Normal 20 4" xfId="910"/>
    <cellStyle name="Normal 20 5" xfId="911"/>
    <cellStyle name="Normal 20 6" xfId="912"/>
    <cellStyle name="Normal 20_4x200 M" xfId="913"/>
    <cellStyle name="Normal 21" xfId="914"/>
    <cellStyle name="Normal 21 2" xfId="915"/>
    <cellStyle name="Normal 21 2 2" xfId="916"/>
    <cellStyle name="Normal 21 2 2 2" xfId="917"/>
    <cellStyle name="Normal 21 2 2 3" xfId="918"/>
    <cellStyle name="Normal 21 2 2 4" xfId="919"/>
    <cellStyle name="Normal 21 2 2_4x200 V" xfId="920"/>
    <cellStyle name="Normal 21 2 3" xfId="921"/>
    <cellStyle name="Normal 21 2 4" xfId="922"/>
    <cellStyle name="Normal 21 2 5" xfId="923"/>
    <cellStyle name="Normal 21 2_DALYVIAI" xfId="924"/>
    <cellStyle name="Normal 21 3" xfId="925"/>
    <cellStyle name="Normal 21 3 2" xfId="926"/>
    <cellStyle name="Normal 21 3 3" xfId="927"/>
    <cellStyle name="Normal 21 3 4" xfId="928"/>
    <cellStyle name="Normal 21 3_DALYVIAI" xfId="929"/>
    <cellStyle name="Normal 21 4" xfId="930"/>
    <cellStyle name="Normal 21 5" xfId="931"/>
    <cellStyle name="Normal 21_4x200 V" xfId="932"/>
    <cellStyle name="Normal 22" xfId="933"/>
    <cellStyle name="Normal 22 2" xfId="934"/>
    <cellStyle name="Normal 22 2 2" xfId="935"/>
    <cellStyle name="Normal 22 2 2 2" xfId="936"/>
    <cellStyle name="Normal 22 2 2 3" xfId="937"/>
    <cellStyle name="Normal 22 2 2 4" xfId="938"/>
    <cellStyle name="Normal 22 2 2 5" xfId="939"/>
    <cellStyle name="Normal 22 2 2_4x200 M" xfId="940"/>
    <cellStyle name="Normal 22 2 3" xfId="941"/>
    <cellStyle name="Normal 22 2 4" xfId="942"/>
    <cellStyle name="Normal 22 2 4 2" xfId="943"/>
    <cellStyle name="Normal 22 2 4_60bb M" xfId="944"/>
    <cellStyle name="Normal 22 2 5" xfId="945"/>
    <cellStyle name="Normal 22 2 5 2" xfId="946"/>
    <cellStyle name="Normal 22 2 5_60bb M" xfId="947"/>
    <cellStyle name="Normal 22 2_DALYVIAI" xfId="948"/>
    <cellStyle name="Normal 22 3" xfId="949"/>
    <cellStyle name="Normal 22 3 2" xfId="950"/>
    <cellStyle name="Normal 22 3 2 2" xfId="951"/>
    <cellStyle name="Normal 22 3 2_60bb M" xfId="952"/>
    <cellStyle name="Normal 22 3 3" xfId="953"/>
    <cellStyle name="Normal 22 3 3 2" xfId="954"/>
    <cellStyle name="Normal 22 3 3_60bb M" xfId="955"/>
    <cellStyle name="Normal 22 3 4" xfId="956"/>
    <cellStyle name="Normal 22 3 4 2" xfId="957"/>
    <cellStyle name="Normal 22 3 4_60bb M" xfId="958"/>
    <cellStyle name="Normal 22 3_DALYVIAI" xfId="959"/>
    <cellStyle name="Normal 22 4" xfId="960"/>
    <cellStyle name="Normal 22 5" xfId="961"/>
    <cellStyle name="Normal 22 6" xfId="962"/>
    <cellStyle name="Normal 22_4x200 M" xfId="963"/>
    <cellStyle name="Normal 23" xfId="964"/>
    <cellStyle name="Normal 23 2" xfId="965"/>
    <cellStyle name="Normal 23 3" xfId="966"/>
    <cellStyle name="Normal 24" xfId="967"/>
    <cellStyle name="Normal 24 2" xfId="968"/>
    <cellStyle name="Normal 24 3" xfId="969"/>
    <cellStyle name="Normal 24 4" xfId="970"/>
    <cellStyle name="Normal 24 5" xfId="971"/>
    <cellStyle name="Normal 24_DALYVIAI" xfId="972"/>
    <cellStyle name="Normal 25" xfId="973"/>
    <cellStyle name="Normal 25 2" xfId="974"/>
    <cellStyle name="Normal 25 2 2" xfId="975"/>
    <cellStyle name="Normal 25 2_60bb M" xfId="976"/>
    <cellStyle name="Normal 25 3" xfId="977"/>
    <cellStyle name="Normal 25 3 2" xfId="978"/>
    <cellStyle name="Normal 25 3_60bb M" xfId="979"/>
    <cellStyle name="Normal 25 4" xfId="980"/>
    <cellStyle name="Normal 25_4x200 M" xfId="981"/>
    <cellStyle name="Normal 26" xfId="982"/>
    <cellStyle name="Normal 26 2" xfId="983"/>
    <cellStyle name="Normal 26 3" xfId="984"/>
    <cellStyle name="Normal 26 4" xfId="985"/>
    <cellStyle name="Normal 26_DALYVIAI" xfId="986"/>
    <cellStyle name="Normal 27" xfId="987"/>
    <cellStyle name="Normal 28" xfId="988"/>
    <cellStyle name="Normal 29" xfId="989"/>
    <cellStyle name="Normal 3" xfId="990"/>
    <cellStyle name="Normal 3 10" xfId="991"/>
    <cellStyle name="Normal 3 11" xfId="992"/>
    <cellStyle name="Normal 3 12" xfId="993"/>
    <cellStyle name="Normal 3 12 2" xfId="994"/>
    <cellStyle name="Normal 3 12 3" xfId="995"/>
    <cellStyle name="Normal 3 12 4" xfId="996"/>
    <cellStyle name="Normal 3 12_DALYVIAI" xfId="997"/>
    <cellStyle name="Normal 3 13" xfId="998"/>
    <cellStyle name="Normal 3 14" xfId="999"/>
    <cellStyle name="Normal 3 2" xfId="1000"/>
    <cellStyle name="Normal 3 3" xfId="1001"/>
    <cellStyle name="Normal 3 3 2" xfId="1002"/>
    <cellStyle name="Normal 3 3 3" xfId="1003"/>
    <cellStyle name="Normal 3 3_4x200 V" xfId="1004"/>
    <cellStyle name="Normal 3 4" xfId="1005"/>
    <cellStyle name="Normal 3 4 2" xfId="1006"/>
    <cellStyle name="Normal 3 4 3" xfId="1007"/>
    <cellStyle name="Normal 3 4_4x200 V" xfId="1008"/>
    <cellStyle name="Normal 3 5" xfId="1009"/>
    <cellStyle name="Normal 3 5 2" xfId="1010"/>
    <cellStyle name="Normal 3 5_4x200 V" xfId="1011"/>
    <cellStyle name="Normal 3 6" xfId="1012"/>
    <cellStyle name="Normal 3 7" xfId="1013"/>
    <cellStyle name="Normal 3 8" xfId="1014"/>
    <cellStyle name="Normal 3 8 2" xfId="1015"/>
    <cellStyle name="Normal 3 8_4x200 V" xfId="1016"/>
    <cellStyle name="Normal 3 9" xfId="1017"/>
    <cellStyle name="Normal 3 9 2" xfId="1018"/>
    <cellStyle name="Normal 3 9_4x200 V" xfId="1019"/>
    <cellStyle name="Normal 3_1500 V" xfId="1020"/>
    <cellStyle name="Normal 30" xfId="1021"/>
    <cellStyle name="Normal 31" xfId="1022"/>
    <cellStyle name="Normal 32" xfId="1023"/>
    <cellStyle name="Normal 33" xfId="1024"/>
    <cellStyle name="Normal 34" xfId="1025"/>
    <cellStyle name="Normal 4" xfId="1026"/>
    <cellStyle name="Normal 4 10" xfId="1027"/>
    <cellStyle name="Normal 4 11" xfId="1028"/>
    <cellStyle name="Normal 4 11 2" xfId="1029"/>
    <cellStyle name="Normal 4 11 2 2" xfId="1030"/>
    <cellStyle name="Normal 4 11 2_60bb M" xfId="1031"/>
    <cellStyle name="Normal 4 11 3" xfId="1032"/>
    <cellStyle name="Normal 4 11 3 2" xfId="1033"/>
    <cellStyle name="Normal 4 11 3_60bb M" xfId="1034"/>
    <cellStyle name="Normal 4 11 4" xfId="1035"/>
    <cellStyle name="Normal 4 11 4 2" xfId="1036"/>
    <cellStyle name="Normal 4 11 4_60bb M" xfId="1037"/>
    <cellStyle name="Normal 4 11_DALYVIAI" xfId="1038"/>
    <cellStyle name="Normal 4 12" xfId="1039"/>
    <cellStyle name="Normal 4 13" xfId="1040"/>
    <cellStyle name="Normal 4 14" xfId="1041"/>
    <cellStyle name="Normal 4 2" xfId="1042"/>
    <cellStyle name="Normal 4 2 10" xfId="1043"/>
    <cellStyle name="Normal 4 2 2" xfId="1044"/>
    <cellStyle name="Normal 4 2 2 2" xfId="1045"/>
    <cellStyle name="Normal 4 2 2 2 2" xfId="1046"/>
    <cellStyle name="Normal 4 2 2 2_60bb M" xfId="1047"/>
    <cellStyle name="Normal 4 2 2 3" xfId="1048"/>
    <cellStyle name="Normal 4 2 2 3 2" xfId="1049"/>
    <cellStyle name="Normal 4 2 2 3_60bb M" xfId="1050"/>
    <cellStyle name="Normal 4 2 2 4" xfId="1051"/>
    <cellStyle name="Normal 4 2 2 4 2" xfId="1052"/>
    <cellStyle name="Normal 4 2 2 4_60bb M" xfId="1053"/>
    <cellStyle name="Normal 4 2 2 5" xfId="1054"/>
    <cellStyle name="Normal 4 2 2_4x200 M" xfId="1055"/>
    <cellStyle name="Normal 4 2 3" xfId="1056"/>
    <cellStyle name="Normal 4 2 3 2" xfId="1057"/>
    <cellStyle name="Normal 4 2 3 2 2" xfId="1058"/>
    <cellStyle name="Normal 4 2 3 2_60bb M" xfId="1059"/>
    <cellStyle name="Normal 4 2 3 3" xfId="1060"/>
    <cellStyle name="Normal 4 2 3 3 2" xfId="1061"/>
    <cellStyle name="Normal 4 2 3 3_60bb M" xfId="1062"/>
    <cellStyle name="Normal 4 2 3 4" xfId="1063"/>
    <cellStyle name="Normal 4 2 3 4 2" xfId="1064"/>
    <cellStyle name="Normal 4 2 3 4_60bb M" xfId="1065"/>
    <cellStyle name="Normal 4 2 3 5" xfId="1066"/>
    <cellStyle name="Normal 4 2 3_4x200 M" xfId="1067"/>
    <cellStyle name="Normal 4 2 4" xfId="1068"/>
    <cellStyle name="Normal 4 2 4 2" xfId="1069"/>
    <cellStyle name="Normal 4 2 4_60bb M" xfId="1070"/>
    <cellStyle name="Normal 4 2 5" xfId="1071"/>
    <cellStyle name="Normal 4 2 5 2" xfId="1072"/>
    <cellStyle name="Normal 4 2 5_60bb M" xfId="1073"/>
    <cellStyle name="Normal 4 2 6" xfId="1074"/>
    <cellStyle name="Normal 4 2 6 2" xfId="1075"/>
    <cellStyle name="Normal 4 2 6_60bb M" xfId="1076"/>
    <cellStyle name="Normal 4 2 7" xfId="1077"/>
    <cellStyle name="Normal 4 2 8" xfId="1078"/>
    <cellStyle name="Normal 4 2 9" xfId="1079"/>
    <cellStyle name="Normal 4 2_4x200 M" xfId="1080"/>
    <cellStyle name="Normal 4 3" xfId="1081"/>
    <cellStyle name="Normal 4 3 2" xfId="1082"/>
    <cellStyle name="Normal 4 3 2 2" xfId="1083"/>
    <cellStyle name="Normal 4 3 2_60bb M" xfId="1084"/>
    <cellStyle name="Normal 4 3 3" xfId="1085"/>
    <cellStyle name="Normal 4 3 3 2" xfId="1086"/>
    <cellStyle name="Normal 4 3 3_60bb M" xfId="1087"/>
    <cellStyle name="Normal 4 3 4" xfId="1088"/>
    <cellStyle name="Normal 4 3 4 2" xfId="1089"/>
    <cellStyle name="Normal 4 3 4_60bb M" xfId="1090"/>
    <cellStyle name="Normal 4 3 5" xfId="1091"/>
    <cellStyle name="Normal 4 3_4x200 M" xfId="1092"/>
    <cellStyle name="Normal 4 4" xfId="1093"/>
    <cellStyle name="Normal 4 4 2" xfId="1094"/>
    <cellStyle name="Normal 4 4 2 2" xfId="1095"/>
    <cellStyle name="Normal 4 4 2_60bb M" xfId="1096"/>
    <cellStyle name="Normal 4 4 3" xfId="1097"/>
    <cellStyle name="Normal 4 4 3 2" xfId="1098"/>
    <cellStyle name="Normal 4 4 3_60bb M" xfId="1099"/>
    <cellStyle name="Normal 4 4 4" xfId="1100"/>
    <cellStyle name="Normal 4 4 4 2" xfId="1101"/>
    <cellStyle name="Normal 4 4 4_60bb M" xfId="1102"/>
    <cellStyle name="Normal 4 4 5" xfId="1103"/>
    <cellStyle name="Normal 4 4_4x200 M" xfId="1104"/>
    <cellStyle name="Normal 4 5" xfId="1105"/>
    <cellStyle name="Normal 4 5 2" xfId="1106"/>
    <cellStyle name="Normal 4 5 2 2" xfId="1107"/>
    <cellStyle name="Normal 4 5 2_60bb M" xfId="1108"/>
    <cellStyle name="Normal 4 5 3" xfId="1109"/>
    <cellStyle name="Normal 4 5 3 2" xfId="1110"/>
    <cellStyle name="Normal 4 5 3_60bb M" xfId="1111"/>
    <cellStyle name="Normal 4 5 4" xfId="1112"/>
    <cellStyle name="Normal 4 5 4 2" xfId="1113"/>
    <cellStyle name="Normal 4 5 4_60bb M" xfId="1114"/>
    <cellStyle name="Normal 4 5 5" xfId="1115"/>
    <cellStyle name="Normal 4 5_4x200 M" xfId="1116"/>
    <cellStyle name="Normal 4 6" xfId="1117"/>
    <cellStyle name="Normal 4 6 2" xfId="1118"/>
    <cellStyle name="Normal 4 6 2 2" xfId="1119"/>
    <cellStyle name="Normal 4 6 2_60bb M" xfId="1120"/>
    <cellStyle name="Normal 4 6 3" xfId="1121"/>
    <cellStyle name="Normal 4 6 3 2" xfId="1122"/>
    <cellStyle name="Normal 4 6 3_60bb M" xfId="1123"/>
    <cellStyle name="Normal 4 6 4" xfId="1124"/>
    <cellStyle name="Normal 4 6 4 2" xfId="1125"/>
    <cellStyle name="Normal 4 6 4_60bb M" xfId="1126"/>
    <cellStyle name="Normal 4 6 5" xfId="1127"/>
    <cellStyle name="Normal 4 6_4x200 M" xfId="1128"/>
    <cellStyle name="Normal 4 7" xfId="1129"/>
    <cellStyle name="Normal 4 7 2" xfId="1130"/>
    <cellStyle name="Normal 4 7 2 2" xfId="1131"/>
    <cellStyle name="Normal 4 7 2_60bb M" xfId="1132"/>
    <cellStyle name="Normal 4 7 3" xfId="1133"/>
    <cellStyle name="Normal 4 7 3 2" xfId="1134"/>
    <cellStyle name="Normal 4 7 3_60bb M" xfId="1135"/>
    <cellStyle name="Normal 4 7 4" xfId="1136"/>
    <cellStyle name="Normal 4 7 4 2" xfId="1137"/>
    <cellStyle name="Normal 4 7 4_60bb M" xfId="1138"/>
    <cellStyle name="Normal 4 7 5" xfId="1139"/>
    <cellStyle name="Normal 4 7_4x200 M" xfId="1140"/>
    <cellStyle name="Normal 4 8" xfId="1141"/>
    <cellStyle name="Normal 4 8 2" xfId="1142"/>
    <cellStyle name="Normal 4 8 2 2" xfId="1143"/>
    <cellStyle name="Normal 4 8 2_60bb M" xfId="1144"/>
    <cellStyle name="Normal 4 8 3" xfId="1145"/>
    <cellStyle name="Normal 4 8 3 2" xfId="1146"/>
    <cellStyle name="Normal 4 8 3_60bb M" xfId="1147"/>
    <cellStyle name="Normal 4 8 4" xfId="1148"/>
    <cellStyle name="Normal 4 8 4 2" xfId="1149"/>
    <cellStyle name="Normal 4 8 4_60bb M" xfId="1150"/>
    <cellStyle name="Normal 4 8 5" xfId="1151"/>
    <cellStyle name="Normal 4 8_4x200 M" xfId="1152"/>
    <cellStyle name="Normal 4 9" xfId="1153"/>
    <cellStyle name="Normal 4 9 10" xfId="1154"/>
    <cellStyle name="Normal 4 9 2" xfId="1155"/>
    <cellStyle name="Normal 4 9 2 2" xfId="1156"/>
    <cellStyle name="Normal 4 9 2 2 2" xfId="1157"/>
    <cellStyle name="Normal 4 9 2 2_60bb M" xfId="1158"/>
    <cellStyle name="Normal 4 9 2 3" xfId="1159"/>
    <cellStyle name="Normal 4 9 2 3 2" xfId="1160"/>
    <cellStyle name="Normal 4 9 2 3_60bb M" xfId="1161"/>
    <cellStyle name="Normal 4 9 2 4" xfId="1162"/>
    <cellStyle name="Normal 4 9 2 4 2" xfId="1163"/>
    <cellStyle name="Normal 4 9 2 4_60bb M" xfId="1164"/>
    <cellStyle name="Normal 4 9 2 5" xfId="1165"/>
    <cellStyle name="Normal 4 9 2_4x200 M" xfId="1166"/>
    <cellStyle name="Normal 4 9 3" xfId="1167"/>
    <cellStyle name="Normal 4 9 3 2" xfId="1168"/>
    <cellStyle name="Normal 4 9 3 2 2" xfId="1169"/>
    <cellStyle name="Normal 4 9 3 2_60bb M" xfId="1170"/>
    <cellStyle name="Normal 4 9 3 3" xfId="1171"/>
    <cellStyle name="Normal 4 9 3 3 2" xfId="1172"/>
    <cellStyle name="Normal 4 9 3 3_60bb M" xfId="1173"/>
    <cellStyle name="Normal 4 9 3 4" xfId="1174"/>
    <cellStyle name="Normal 4 9 3 4 2" xfId="1175"/>
    <cellStyle name="Normal 4 9 3 4_60bb M" xfId="1176"/>
    <cellStyle name="Normal 4 9 3 5" xfId="1177"/>
    <cellStyle name="Normal 4 9 3_4x200 M" xfId="1178"/>
    <cellStyle name="Normal 4 9 4" xfId="1179"/>
    <cellStyle name="Normal 4 9 4 2" xfId="1180"/>
    <cellStyle name="Normal 4 9 4 2 2" xfId="1181"/>
    <cellStyle name="Normal 4 9 4 2_60bb M" xfId="1182"/>
    <cellStyle name="Normal 4 9 4 3" xfId="1183"/>
    <cellStyle name="Normal 4 9 4 3 2" xfId="1184"/>
    <cellStyle name="Normal 4 9 4 3_60bb M" xfId="1185"/>
    <cellStyle name="Normal 4 9 4 4" xfId="1186"/>
    <cellStyle name="Normal 4 9 4 4 2" xfId="1187"/>
    <cellStyle name="Normal 4 9 4 4_60bb M" xfId="1188"/>
    <cellStyle name="Normal 4 9 4 5" xfId="1189"/>
    <cellStyle name="Normal 4 9 4_4x200 M" xfId="1190"/>
    <cellStyle name="Normal 4 9 5" xfId="1191"/>
    <cellStyle name="Normal 4 9 5 2" xfId="1192"/>
    <cellStyle name="Normal 4 9 5 2 2" xfId="1193"/>
    <cellStyle name="Normal 4 9 5 2_60bb M" xfId="1194"/>
    <cellStyle name="Normal 4 9 5 3" xfId="1195"/>
    <cellStyle name="Normal 4 9 5 3 2" xfId="1196"/>
    <cellStyle name="Normal 4 9 5 3_60bb M" xfId="1197"/>
    <cellStyle name="Normal 4 9 5 4" xfId="1198"/>
    <cellStyle name="Normal 4 9 5 4 2" xfId="1199"/>
    <cellStyle name="Normal 4 9 5 4_60bb M" xfId="1200"/>
    <cellStyle name="Normal 4 9 5 5" xfId="1201"/>
    <cellStyle name="Normal 4 9 5_4x200 M" xfId="1202"/>
    <cellStyle name="Normal 4 9 6" xfId="1203"/>
    <cellStyle name="Normal 4 9 6 2" xfId="1204"/>
    <cellStyle name="Normal 4 9 6 2 2" xfId="1205"/>
    <cellStyle name="Normal 4 9 6 2_60bb M" xfId="1206"/>
    <cellStyle name="Normal 4 9 6 3" xfId="1207"/>
    <cellStyle name="Normal 4 9 6 3 2" xfId="1208"/>
    <cellStyle name="Normal 4 9 6 3_60bb M" xfId="1209"/>
    <cellStyle name="Normal 4 9 6 4" xfId="1210"/>
    <cellStyle name="Normal 4 9 6 4 2" xfId="1211"/>
    <cellStyle name="Normal 4 9 6 4_60bb M" xfId="1212"/>
    <cellStyle name="Normal 4 9 6 5" xfId="1213"/>
    <cellStyle name="Normal 4 9 6_4x200 M" xfId="1214"/>
    <cellStyle name="Normal 4 9 7" xfId="1215"/>
    <cellStyle name="Normal 4 9 7 2" xfId="1216"/>
    <cellStyle name="Normal 4 9 7_60bb M" xfId="1217"/>
    <cellStyle name="Normal 4 9 8" xfId="1218"/>
    <cellStyle name="Normal 4 9 8 2" xfId="1219"/>
    <cellStyle name="Normal 4 9 8_60bb M" xfId="1220"/>
    <cellStyle name="Normal 4 9 9" xfId="1221"/>
    <cellStyle name="Normal 4 9 9 2" xfId="1222"/>
    <cellStyle name="Normal 4 9 9_60bb M" xfId="1223"/>
    <cellStyle name="Normal 4 9_4x200 M" xfId="1224"/>
    <cellStyle name="Normal 4_4x200 M" xfId="1225"/>
    <cellStyle name="Normal 5" xfId="1226"/>
    <cellStyle name="Normal 5 2" xfId="1227"/>
    <cellStyle name="Normal 5 2 2" xfId="1228"/>
    <cellStyle name="Normal 5 2 2 2" xfId="1229"/>
    <cellStyle name="Normal 5 2 2 3" xfId="1230"/>
    <cellStyle name="Normal 5 2 2 4" xfId="1231"/>
    <cellStyle name="Normal 5 2 2 5" xfId="1232"/>
    <cellStyle name="Normal 5 2 2_4x200 M" xfId="1233"/>
    <cellStyle name="Normal 5 2 3" xfId="1234"/>
    <cellStyle name="Normal 5 2 4" xfId="1235"/>
    <cellStyle name="Normal 5 2 4 2" xfId="1236"/>
    <cellStyle name="Normal 5 2 4_60bb M" xfId="1237"/>
    <cellStyle name="Normal 5 2 5" xfId="1238"/>
    <cellStyle name="Normal 5 2 5 2" xfId="1239"/>
    <cellStyle name="Normal 5 2 5_60bb M" xfId="1240"/>
    <cellStyle name="Normal 5 2_DALYVIAI" xfId="1241"/>
    <cellStyle name="Normal 5 3" xfId="1242"/>
    <cellStyle name="Normal 5 3 2" xfId="1243"/>
    <cellStyle name="Normal 5 3 2 2" xfId="1244"/>
    <cellStyle name="Normal 5 3 2_60bb M" xfId="1245"/>
    <cellStyle name="Normal 5 3 3" xfId="1246"/>
    <cellStyle name="Normal 5 3 3 2" xfId="1247"/>
    <cellStyle name="Normal 5 3 3_60bb M" xfId="1248"/>
    <cellStyle name="Normal 5 3 4" xfId="1249"/>
    <cellStyle name="Normal 5 3 4 2" xfId="1250"/>
    <cellStyle name="Normal 5 3 4_60bb M" xfId="1251"/>
    <cellStyle name="Normal 5 3_DALYVIAI" xfId="1252"/>
    <cellStyle name="Normal 5 4" xfId="1253"/>
    <cellStyle name="Normal 5 5" xfId="1254"/>
    <cellStyle name="Normal 5 6" xfId="1255"/>
    <cellStyle name="Normal 5 7" xfId="1256"/>
    <cellStyle name="Normal 5_4x200 M" xfId="1257"/>
    <cellStyle name="Normal 6" xfId="1258"/>
    <cellStyle name="Normal 6 2" xfId="1259"/>
    <cellStyle name="Normal 6 2 2" xfId="1260"/>
    <cellStyle name="Normal 6 2 2 2" xfId="1261"/>
    <cellStyle name="Normal 6 2 2_60bb M" xfId="1262"/>
    <cellStyle name="Normal 6 2 3" xfId="1263"/>
    <cellStyle name="Normal 6 2 3 2" xfId="1264"/>
    <cellStyle name="Normal 6 2 3_60bb M" xfId="1265"/>
    <cellStyle name="Normal 6 2 4" xfId="1266"/>
    <cellStyle name="Normal 6 2 4 2" xfId="1267"/>
    <cellStyle name="Normal 6 2 4_60bb M" xfId="1268"/>
    <cellStyle name="Normal 6 2 5" xfId="1269"/>
    <cellStyle name="Normal 6 2_4x200 M" xfId="1270"/>
    <cellStyle name="Normal 6 3" xfId="1271"/>
    <cellStyle name="Normal 6 3 2" xfId="1272"/>
    <cellStyle name="Normal 6 3 2 2" xfId="1273"/>
    <cellStyle name="Normal 6 3 2_60bb M" xfId="1274"/>
    <cellStyle name="Normal 6 3 3" xfId="1275"/>
    <cellStyle name="Normal 6 3 3 2" xfId="1276"/>
    <cellStyle name="Normal 6 3 3_60bb M" xfId="1277"/>
    <cellStyle name="Normal 6 3 4" xfId="1278"/>
    <cellStyle name="Normal 6 3 4 2" xfId="1279"/>
    <cellStyle name="Normal 6 3 4_60bb M" xfId="1280"/>
    <cellStyle name="Normal 6 3 5" xfId="1281"/>
    <cellStyle name="Normal 6 3_4x200 M" xfId="1282"/>
    <cellStyle name="Normal 6 4" xfId="1283"/>
    <cellStyle name="Normal 6 4 2" xfId="1284"/>
    <cellStyle name="Normal 6 4 2 2" xfId="1285"/>
    <cellStyle name="Normal 6 4 2_60bb M" xfId="1286"/>
    <cellStyle name="Normal 6 4 3" xfId="1287"/>
    <cellStyle name="Normal 6 4 3 2" xfId="1288"/>
    <cellStyle name="Normal 6 4 3_60bb M" xfId="1289"/>
    <cellStyle name="Normal 6 4 4" xfId="1290"/>
    <cellStyle name="Normal 6 4 4 2" xfId="1291"/>
    <cellStyle name="Normal 6 4 4_60bb M" xfId="1292"/>
    <cellStyle name="Normal 6 4 5" xfId="1293"/>
    <cellStyle name="Normal 6 4_4x200 M" xfId="1294"/>
    <cellStyle name="Normal 6 5" xfId="1295"/>
    <cellStyle name="Normal 6 6" xfId="1296"/>
    <cellStyle name="Normal 6 6 2" xfId="1297"/>
    <cellStyle name="Normal 6 6 2 2" xfId="1298"/>
    <cellStyle name="Normal 6 6 2_60bb M" xfId="1299"/>
    <cellStyle name="Normal 6 6 3" xfId="1300"/>
    <cellStyle name="Normal 6 6 3 2" xfId="1301"/>
    <cellStyle name="Normal 6 6 3_60bb M" xfId="1302"/>
    <cellStyle name="Normal 6 6 4" xfId="1303"/>
    <cellStyle name="Normal 6 6 4 2" xfId="1304"/>
    <cellStyle name="Normal 6 6 4_60bb M" xfId="1305"/>
    <cellStyle name="Normal 6 6_DALYVIAI" xfId="1306"/>
    <cellStyle name="Normal 6 7" xfId="1307"/>
    <cellStyle name="Normal 6 8" xfId="1308"/>
    <cellStyle name="Normal 6 9" xfId="1309"/>
    <cellStyle name="Normal 6_4x200 M" xfId="1310"/>
    <cellStyle name="Normal 7" xfId="1311"/>
    <cellStyle name="Normal 7 2" xfId="1312"/>
    <cellStyle name="Normal 7 2 2" xfId="1313"/>
    <cellStyle name="Normal 7 2 2 2" xfId="1314"/>
    <cellStyle name="Normal 7 2 2 2 2" xfId="1315"/>
    <cellStyle name="Normal 7 2 2 2_60bb M" xfId="1316"/>
    <cellStyle name="Normal 7 2 2 3" xfId="1317"/>
    <cellStyle name="Normal 7 2 2 3 2" xfId="1318"/>
    <cellStyle name="Normal 7 2 2 3_60bb M" xfId="1319"/>
    <cellStyle name="Normal 7 2 2 4" xfId="1320"/>
    <cellStyle name="Normal 7 2 2 4 2" xfId="1321"/>
    <cellStyle name="Normal 7 2 2 4_60bb M" xfId="1322"/>
    <cellStyle name="Normal 7 2 2_DALYVIAI" xfId="1323"/>
    <cellStyle name="Normal 7 2 3" xfId="1324"/>
    <cellStyle name="Normal 7 2 3 2" xfId="1325"/>
    <cellStyle name="Normal 7 2 3_60bb M" xfId="1326"/>
    <cellStyle name="Normal 7 2 4" xfId="1327"/>
    <cellStyle name="Normal 7 2 5" xfId="1328"/>
    <cellStyle name="Normal 7 2 6" xfId="1329"/>
    <cellStyle name="Normal 7 2_4x200 M" xfId="1330"/>
    <cellStyle name="Normal 7 3" xfId="1331"/>
    <cellStyle name="Normal 7 4" xfId="1332"/>
    <cellStyle name="Normal 7 5" xfId="1333"/>
    <cellStyle name="Normal 7 6" xfId="1334"/>
    <cellStyle name="Normal 7_DALYVIAI" xfId="1335"/>
    <cellStyle name="Normal 8" xfId="1336"/>
    <cellStyle name="Normal 8 2" xfId="1337"/>
    <cellStyle name="Normal 8 2 2" xfId="1338"/>
    <cellStyle name="Normal 8 2 2 2" xfId="1339"/>
    <cellStyle name="Normal 8 2 2 2 2" xfId="1340"/>
    <cellStyle name="Normal 8 2 2 2_60bb M" xfId="1341"/>
    <cellStyle name="Normal 8 2 2 3" xfId="1342"/>
    <cellStyle name="Normal 8 2 2 3 2" xfId="1343"/>
    <cellStyle name="Normal 8 2 2 3_60bb M" xfId="1344"/>
    <cellStyle name="Normal 8 2 2 4" xfId="1345"/>
    <cellStyle name="Normal 8 2 2 4 2" xfId="1346"/>
    <cellStyle name="Normal 8 2 2 4_60bb M" xfId="1347"/>
    <cellStyle name="Normal 8 2 2 5" xfId="1348"/>
    <cellStyle name="Normal 8 2 2_4x200 M" xfId="1349"/>
    <cellStyle name="Normal 8 2 3" xfId="1350"/>
    <cellStyle name="Normal 8 2 3 2" xfId="1351"/>
    <cellStyle name="Normal 8 2 3_60bb M" xfId="1352"/>
    <cellStyle name="Normal 8 2 4" xfId="1353"/>
    <cellStyle name="Normal 8 2 4 2" xfId="1354"/>
    <cellStyle name="Normal 8 2 4_60bb M" xfId="1355"/>
    <cellStyle name="Normal 8 2 5" xfId="1356"/>
    <cellStyle name="Normal 8 2 5 2" xfId="1357"/>
    <cellStyle name="Normal 8 2 5_60bb M" xfId="1358"/>
    <cellStyle name="Normal 8 2 6" xfId="1359"/>
    <cellStyle name="Normal 8 2_4x200 M" xfId="1360"/>
    <cellStyle name="Normal 8 3" xfId="1361"/>
    <cellStyle name="Normal 8 4" xfId="1362"/>
    <cellStyle name="Normal 8 4 2" xfId="1363"/>
    <cellStyle name="Normal 8 4 2 2" xfId="1364"/>
    <cellStyle name="Normal 8 4 2_60bb M" xfId="1365"/>
    <cellStyle name="Normal 8 4 3" xfId="1366"/>
    <cellStyle name="Normal 8 4 3 2" xfId="1367"/>
    <cellStyle name="Normal 8 4 3_60bb M" xfId="1368"/>
    <cellStyle name="Normal 8 4 4" xfId="1369"/>
    <cellStyle name="Normal 8 4 4 2" xfId="1370"/>
    <cellStyle name="Normal 8 4 4_60bb M" xfId="1371"/>
    <cellStyle name="Normal 8 4_DALYVIAI" xfId="1372"/>
    <cellStyle name="Normal 8 5" xfId="1373"/>
    <cellStyle name="Normal 8 6" xfId="1374"/>
    <cellStyle name="Normal 8 7" xfId="1375"/>
    <cellStyle name="Normal 8_4x200 M" xfId="1376"/>
    <cellStyle name="Normal 9" xfId="1377"/>
    <cellStyle name="Normal 9 10" xfId="1378"/>
    <cellStyle name="Normal 9 2" xfId="1379"/>
    <cellStyle name="Normal 9 2 2" xfId="1380"/>
    <cellStyle name="Normal 9 2 2 2" xfId="1381"/>
    <cellStyle name="Normal 9 2 2_60bb M" xfId="1382"/>
    <cellStyle name="Normal 9 2 3" xfId="1383"/>
    <cellStyle name="Normal 9 2 3 2" xfId="1384"/>
    <cellStyle name="Normal 9 2 3_60bb M" xfId="1385"/>
    <cellStyle name="Normal 9 2 4" xfId="1386"/>
    <cellStyle name="Normal 9 2 4 2" xfId="1387"/>
    <cellStyle name="Normal 9 2 4_60bb M" xfId="1388"/>
    <cellStyle name="Normal 9 2 5" xfId="1389"/>
    <cellStyle name="Normal 9 2_4x200 M" xfId="1390"/>
    <cellStyle name="Normal 9 3" xfId="1391"/>
    <cellStyle name="Normal 9 3 2" xfId="1392"/>
    <cellStyle name="Normal 9 3 2 2" xfId="1393"/>
    <cellStyle name="Normal 9 3 2 2 2" xfId="1394"/>
    <cellStyle name="Normal 9 3 2 2_60bb M" xfId="1395"/>
    <cellStyle name="Normal 9 3 2 3" xfId="1396"/>
    <cellStyle name="Normal 9 3 2 3 2" xfId="1397"/>
    <cellStyle name="Normal 9 3 2 3_60bb M" xfId="1398"/>
    <cellStyle name="Normal 9 3 2 4" xfId="1399"/>
    <cellStyle name="Normal 9 3 2 4 2" xfId="1400"/>
    <cellStyle name="Normal 9 3 2 4_60bb M" xfId="1401"/>
    <cellStyle name="Normal 9 3 2 5" xfId="1402"/>
    <cellStyle name="Normal 9 3 2_4x200 M" xfId="1403"/>
    <cellStyle name="Normal 9 3 3" xfId="1404"/>
    <cellStyle name="Normal 9 3 3 2" xfId="1405"/>
    <cellStyle name="Normal 9 3 3_60bb M" xfId="1406"/>
    <cellStyle name="Normal 9 3 4" xfId="1407"/>
    <cellStyle name="Normal 9 3 4 2" xfId="1408"/>
    <cellStyle name="Normal 9 3 4_60bb M" xfId="1409"/>
    <cellStyle name="Normal 9 3 5" xfId="1410"/>
    <cellStyle name="Normal 9 3 5 2" xfId="1411"/>
    <cellStyle name="Normal 9 3 5_60bb M" xfId="1412"/>
    <cellStyle name="Normal 9 3 6" xfId="1413"/>
    <cellStyle name="Normal 9 3_4x200 M" xfId="1414"/>
    <cellStyle name="Normal 9 4" xfId="1415"/>
    <cellStyle name="Normal 9 4 2" xfId="1416"/>
    <cellStyle name="Normal 9 4 2 2" xfId="1417"/>
    <cellStyle name="Normal 9 4 2_60bb M" xfId="1418"/>
    <cellStyle name="Normal 9 4 3" xfId="1419"/>
    <cellStyle name="Normal 9 4 3 2" xfId="1420"/>
    <cellStyle name="Normal 9 4 3_60bb M" xfId="1421"/>
    <cellStyle name="Normal 9 4 4" xfId="1422"/>
    <cellStyle name="Normal 9 4 4 2" xfId="1423"/>
    <cellStyle name="Normal 9 4 4_60bb M" xfId="1424"/>
    <cellStyle name="Normal 9 4 5" xfId="1425"/>
    <cellStyle name="Normal 9 4_4x200 M" xfId="1426"/>
    <cellStyle name="Normal 9 5" xfId="1427"/>
    <cellStyle name="Normal 9 5 2" xfId="1428"/>
    <cellStyle name="Normal 9 5 2 2" xfId="1429"/>
    <cellStyle name="Normal 9 5 2_60bb M" xfId="1430"/>
    <cellStyle name="Normal 9 5 3" xfId="1431"/>
    <cellStyle name="Normal 9 5 3 2" xfId="1432"/>
    <cellStyle name="Normal 9 5 3_60bb M" xfId="1433"/>
    <cellStyle name="Normal 9 5 4" xfId="1434"/>
    <cellStyle name="Normal 9 5 4 2" xfId="1435"/>
    <cellStyle name="Normal 9 5 4_60bb M" xfId="1436"/>
    <cellStyle name="Normal 9 5 5" xfId="1437"/>
    <cellStyle name="Normal 9 5_4x200 M" xfId="1438"/>
    <cellStyle name="Normal 9 6" xfId="1439"/>
    <cellStyle name="Normal 9 7" xfId="1440"/>
    <cellStyle name="Normal 9 7 2" xfId="1441"/>
    <cellStyle name="Normal 9 7 2 2" xfId="1442"/>
    <cellStyle name="Normal 9 7 2_60bb M" xfId="1443"/>
    <cellStyle name="Normal 9 7 3" xfId="1444"/>
    <cellStyle name="Normal 9 7 3 2" xfId="1445"/>
    <cellStyle name="Normal 9 7 3_60bb M" xfId="1446"/>
    <cellStyle name="Normal 9 7 4" xfId="1447"/>
    <cellStyle name="Normal 9 7 4 2" xfId="1448"/>
    <cellStyle name="Normal 9 7 4_60bb M" xfId="1449"/>
    <cellStyle name="Normal 9 7_DALYVIAI" xfId="1450"/>
    <cellStyle name="Normal 9 8" xfId="1451"/>
    <cellStyle name="Normal 9 9" xfId="1452"/>
    <cellStyle name="Normal 9_4x200 M" xfId="1453"/>
    <cellStyle name="Normal_2000V" xfId="1487"/>
    <cellStyle name="Normal_60 bbM1" xfId="1485"/>
    <cellStyle name="Normal_60 M1" xfId="1484"/>
    <cellStyle name="Normal_kategorijos(1)" xfId="1486"/>
    <cellStyle name="Paprastas 2" xfId="1454"/>
    <cellStyle name="Paprastas 3" xfId="1455"/>
    <cellStyle name="Paprastas 3 2" xfId="1456"/>
    <cellStyle name="Paprastas_Lapas1" xfId="1457"/>
    <cellStyle name="Paryškinimas 1" xfId="1458"/>
    <cellStyle name="Paryškinimas 2" xfId="1459"/>
    <cellStyle name="Paryškinimas 3" xfId="1460"/>
    <cellStyle name="Paryškinimas 4" xfId="1461"/>
    <cellStyle name="Paryškinimas 5" xfId="1462"/>
    <cellStyle name="Paryškinimas 6" xfId="1463"/>
    <cellStyle name="Pastaba" xfId="1464"/>
    <cellStyle name="Pavadinimas" xfId="1465"/>
    <cellStyle name="Percent [0]" xfId="1466"/>
    <cellStyle name="Percent [00]" xfId="1467"/>
    <cellStyle name="Percent [2]" xfId="1468"/>
    <cellStyle name="PrePop Currency (0)" xfId="1469"/>
    <cellStyle name="PrePop Currency (2)" xfId="1470"/>
    <cellStyle name="PrePop Units (0)" xfId="1471"/>
    <cellStyle name="PrePop Units (1)" xfId="1472"/>
    <cellStyle name="PrePop Units (2)" xfId="1473"/>
    <cellStyle name="Skaičiavimas" xfId="1474"/>
    <cellStyle name="Suma" xfId="1475"/>
    <cellStyle name="Susietas langelis" xfId="1476"/>
    <cellStyle name="Text Indent A" xfId="1477"/>
    <cellStyle name="Text Indent B" xfId="1478"/>
    <cellStyle name="Text Indent C" xfId="1479"/>
    <cellStyle name="Tikrinimo langelis" xfId="1480"/>
    <cellStyle name="Walutowy [0]_PLDT" xfId="1481"/>
    <cellStyle name="Walutowy_PLDT" xfId="1482"/>
    <cellStyle name="Обычный_Итоговый спартакиады 1991-92 г" xfId="14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85725</xdr:colOff>
      <xdr:row>1</xdr:row>
      <xdr:rowOff>57150</xdr:rowOff>
    </xdr:from>
    <xdr:to>
      <xdr:col>20</xdr:col>
      <xdr:colOff>38100</xdr:colOff>
      <xdr:row>11</xdr:row>
      <xdr:rowOff>0</xdr:rowOff>
    </xdr:to>
    <xdr:pic>
      <xdr:nvPicPr>
        <xdr:cNvPr id="2" name="Picture 2" descr="laf-logo_atletika-sv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0" y="219075"/>
          <a:ext cx="1095375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533400</xdr:colOff>
      <xdr:row>0</xdr:row>
      <xdr:rowOff>76200</xdr:rowOff>
    </xdr:from>
    <xdr:to>
      <xdr:col>14</xdr:col>
      <xdr:colOff>933450</xdr:colOff>
      <xdr:row>4</xdr:row>
      <xdr:rowOff>28575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8975" y="76200"/>
          <a:ext cx="4000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533400</xdr:colOff>
      <xdr:row>0</xdr:row>
      <xdr:rowOff>76200</xdr:rowOff>
    </xdr:from>
    <xdr:to>
      <xdr:col>14</xdr:col>
      <xdr:colOff>933450</xdr:colOff>
      <xdr:row>4</xdr:row>
      <xdr:rowOff>28575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81925" y="76200"/>
          <a:ext cx="4000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523875</xdr:colOff>
      <xdr:row>0</xdr:row>
      <xdr:rowOff>0</xdr:rowOff>
    </xdr:from>
    <xdr:to>
      <xdr:col>14</xdr:col>
      <xdr:colOff>923925</xdr:colOff>
      <xdr:row>3</xdr:row>
      <xdr:rowOff>152400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10425" y="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523875</xdr:colOff>
      <xdr:row>0</xdr:row>
      <xdr:rowOff>0</xdr:rowOff>
    </xdr:from>
    <xdr:to>
      <xdr:col>14</xdr:col>
      <xdr:colOff>923925</xdr:colOff>
      <xdr:row>3</xdr:row>
      <xdr:rowOff>152400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9575" y="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428625</xdr:colOff>
      <xdr:row>0</xdr:row>
      <xdr:rowOff>19050</xdr:rowOff>
    </xdr:from>
    <xdr:to>
      <xdr:col>14</xdr:col>
      <xdr:colOff>828675</xdr:colOff>
      <xdr:row>3</xdr:row>
      <xdr:rowOff>171450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39050" y="1905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428625</xdr:colOff>
      <xdr:row>0</xdr:row>
      <xdr:rowOff>19050</xdr:rowOff>
    </xdr:from>
    <xdr:to>
      <xdr:col>14</xdr:col>
      <xdr:colOff>828675</xdr:colOff>
      <xdr:row>3</xdr:row>
      <xdr:rowOff>171450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81975" y="1905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428625</xdr:colOff>
      <xdr:row>0</xdr:row>
      <xdr:rowOff>76200</xdr:rowOff>
    </xdr:from>
    <xdr:to>
      <xdr:col>14</xdr:col>
      <xdr:colOff>828675</xdr:colOff>
      <xdr:row>4</xdr:row>
      <xdr:rowOff>28575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0" y="76200"/>
          <a:ext cx="400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428625</xdr:colOff>
      <xdr:row>0</xdr:row>
      <xdr:rowOff>76200</xdr:rowOff>
    </xdr:from>
    <xdr:to>
      <xdr:col>14</xdr:col>
      <xdr:colOff>828675</xdr:colOff>
      <xdr:row>4</xdr:row>
      <xdr:rowOff>28575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34375" y="76200"/>
          <a:ext cx="400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1028700</xdr:colOff>
      <xdr:row>0</xdr:row>
      <xdr:rowOff>19050</xdr:rowOff>
    </xdr:from>
    <xdr:to>
      <xdr:col>12</xdr:col>
      <xdr:colOff>1428750</xdr:colOff>
      <xdr:row>3</xdr:row>
      <xdr:rowOff>152400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24850" y="19050"/>
          <a:ext cx="400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1028700</xdr:colOff>
      <xdr:row>0</xdr:row>
      <xdr:rowOff>19050</xdr:rowOff>
    </xdr:from>
    <xdr:to>
      <xdr:col>12</xdr:col>
      <xdr:colOff>1428750</xdr:colOff>
      <xdr:row>3</xdr:row>
      <xdr:rowOff>152400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15300" y="19050"/>
          <a:ext cx="400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504825</xdr:colOff>
      <xdr:row>0</xdr:row>
      <xdr:rowOff>95250</xdr:rowOff>
    </xdr:from>
    <xdr:to>
      <xdr:col>12</xdr:col>
      <xdr:colOff>904875</xdr:colOff>
      <xdr:row>5</xdr:row>
      <xdr:rowOff>19050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53350" y="95250"/>
          <a:ext cx="4000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504825</xdr:colOff>
      <xdr:row>0</xdr:row>
      <xdr:rowOff>95250</xdr:rowOff>
    </xdr:from>
    <xdr:to>
      <xdr:col>12</xdr:col>
      <xdr:colOff>904875</xdr:colOff>
      <xdr:row>5</xdr:row>
      <xdr:rowOff>19050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91400" y="95250"/>
          <a:ext cx="4000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714375</xdr:colOff>
      <xdr:row>0</xdr:row>
      <xdr:rowOff>76200</xdr:rowOff>
    </xdr:from>
    <xdr:to>
      <xdr:col>11</xdr:col>
      <xdr:colOff>1085850</xdr:colOff>
      <xdr:row>3</xdr:row>
      <xdr:rowOff>180975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5275" y="76200"/>
          <a:ext cx="3714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714375</xdr:colOff>
      <xdr:row>0</xdr:row>
      <xdr:rowOff>76200</xdr:rowOff>
    </xdr:from>
    <xdr:to>
      <xdr:col>11</xdr:col>
      <xdr:colOff>1085850</xdr:colOff>
      <xdr:row>3</xdr:row>
      <xdr:rowOff>180975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5275" y="76200"/>
          <a:ext cx="3714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0</xdr:row>
      <xdr:rowOff>66675</xdr:rowOff>
    </xdr:from>
    <xdr:to>
      <xdr:col>11</xdr:col>
      <xdr:colOff>1143000</xdr:colOff>
      <xdr:row>4</xdr:row>
      <xdr:rowOff>19050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0" y="66675"/>
          <a:ext cx="4000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0</xdr:row>
      <xdr:rowOff>66675</xdr:rowOff>
    </xdr:from>
    <xdr:to>
      <xdr:col>11</xdr:col>
      <xdr:colOff>1143000</xdr:colOff>
      <xdr:row>4</xdr:row>
      <xdr:rowOff>19050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0" y="66675"/>
          <a:ext cx="4000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542925</xdr:colOff>
      <xdr:row>0</xdr:row>
      <xdr:rowOff>76200</xdr:rowOff>
    </xdr:from>
    <xdr:to>
      <xdr:col>11</xdr:col>
      <xdr:colOff>942975</xdr:colOff>
      <xdr:row>4</xdr:row>
      <xdr:rowOff>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1450" y="76200"/>
          <a:ext cx="400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695325</xdr:colOff>
      <xdr:row>0</xdr:row>
      <xdr:rowOff>133350</xdr:rowOff>
    </xdr:from>
    <xdr:to>
      <xdr:col>11</xdr:col>
      <xdr:colOff>1095375</xdr:colOff>
      <xdr:row>4</xdr:row>
      <xdr:rowOff>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133350"/>
          <a:ext cx="4000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762000</xdr:colOff>
      <xdr:row>0</xdr:row>
      <xdr:rowOff>9525</xdr:rowOff>
    </xdr:from>
    <xdr:to>
      <xdr:col>11</xdr:col>
      <xdr:colOff>1162050</xdr:colOff>
      <xdr:row>3</xdr:row>
      <xdr:rowOff>161925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19975" y="9525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657225</xdr:colOff>
      <xdr:row>0</xdr:row>
      <xdr:rowOff>85725</xdr:rowOff>
    </xdr:from>
    <xdr:to>
      <xdr:col>11</xdr:col>
      <xdr:colOff>1057275</xdr:colOff>
      <xdr:row>4</xdr:row>
      <xdr:rowOff>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05725" y="85725"/>
          <a:ext cx="400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257175</xdr:colOff>
      <xdr:row>0</xdr:row>
      <xdr:rowOff>142875</xdr:rowOff>
    </xdr:from>
    <xdr:to>
      <xdr:col>19</xdr:col>
      <xdr:colOff>714375</xdr:colOff>
      <xdr:row>4</xdr:row>
      <xdr:rowOff>28575</xdr:rowOff>
    </xdr:to>
    <xdr:pic>
      <xdr:nvPicPr>
        <xdr:cNvPr id="2" name="Picture 1" descr="laf-logo_atletika-sv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20050" y="142875"/>
          <a:ext cx="4572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304800</xdr:colOff>
      <xdr:row>0</xdr:row>
      <xdr:rowOff>47625</xdr:rowOff>
    </xdr:from>
    <xdr:to>
      <xdr:col>21</xdr:col>
      <xdr:colOff>762000</xdr:colOff>
      <xdr:row>3</xdr:row>
      <xdr:rowOff>142875</xdr:rowOff>
    </xdr:to>
    <xdr:pic>
      <xdr:nvPicPr>
        <xdr:cNvPr id="2" name="Picture 1" descr="laf-logo_atletika-sv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47625"/>
          <a:ext cx="4572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428625</xdr:colOff>
      <xdr:row>0</xdr:row>
      <xdr:rowOff>76200</xdr:rowOff>
    </xdr:from>
    <xdr:to>
      <xdr:col>18</xdr:col>
      <xdr:colOff>828675</xdr:colOff>
      <xdr:row>3</xdr:row>
      <xdr:rowOff>104775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86800" y="7620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190500</xdr:colOff>
      <xdr:row>0</xdr:row>
      <xdr:rowOff>114300</xdr:rowOff>
    </xdr:from>
    <xdr:to>
      <xdr:col>18</xdr:col>
      <xdr:colOff>590550</xdr:colOff>
      <xdr:row>4</xdr:row>
      <xdr:rowOff>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29600" y="11430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428625</xdr:colOff>
      <xdr:row>0</xdr:row>
      <xdr:rowOff>76200</xdr:rowOff>
    </xdr:from>
    <xdr:to>
      <xdr:col>18</xdr:col>
      <xdr:colOff>828675</xdr:colOff>
      <xdr:row>3</xdr:row>
      <xdr:rowOff>104775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91550" y="7620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190500</xdr:colOff>
      <xdr:row>0</xdr:row>
      <xdr:rowOff>114300</xdr:rowOff>
    </xdr:from>
    <xdr:to>
      <xdr:col>18</xdr:col>
      <xdr:colOff>590550</xdr:colOff>
      <xdr:row>4</xdr:row>
      <xdr:rowOff>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86725" y="114300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428625</xdr:colOff>
      <xdr:row>0</xdr:row>
      <xdr:rowOff>95250</xdr:rowOff>
    </xdr:from>
    <xdr:to>
      <xdr:col>18</xdr:col>
      <xdr:colOff>885825</xdr:colOff>
      <xdr:row>3</xdr:row>
      <xdr:rowOff>190500</xdr:rowOff>
    </xdr:to>
    <xdr:pic>
      <xdr:nvPicPr>
        <xdr:cNvPr id="2" name="Picture 1" descr="laf-logo_atletika-sv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43925" y="95250"/>
          <a:ext cx="4572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666750</xdr:colOff>
      <xdr:row>0</xdr:row>
      <xdr:rowOff>123825</xdr:rowOff>
    </xdr:from>
    <xdr:to>
      <xdr:col>18</xdr:col>
      <xdr:colOff>1066800</xdr:colOff>
      <xdr:row>3</xdr:row>
      <xdr:rowOff>152400</xdr:rowOff>
    </xdr:to>
    <xdr:pic>
      <xdr:nvPicPr>
        <xdr:cNvPr id="2" name="Picture 2" descr="LAF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43975" y="123825"/>
          <a:ext cx="4000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Y40"/>
  <sheetViews>
    <sheetView topLeftCell="A10" zoomScale="90" zoomScaleNormal="90" workbookViewId="0">
      <selection activeCell="L22" sqref="L22"/>
    </sheetView>
  </sheetViews>
  <sheetFormatPr defaultColWidth="9.109375" defaultRowHeight="13.2"/>
  <cols>
    <col min="1" max="1" width="4.44140625" style="2" customWidth="1"/>
    <col min="2" max="2" width="0.5546875" style="2" customWidth="1"/>
    <col min="3" max="3" width="3.6640625" style="2" customWidth="1"/>
    <col min="4" max="35" width="5.6640625" style="2" customWidth="1"/>
    <col min="36" max="36" width="9" style="2" customWidth="1"/>
    <col min="37" max="51" width="5.6640625" style="2" customWidth="1"/>
    <col min="52" max="16384" width="9.109375" style="2"/>
  </cols>
  <sheetData>
    <row r="1" spans="2:23">
      <c r="B1" s="1"/>
    </row>
    <row r="2" spans="2:23">
      <c r="B2" s="1"/>
    </row>
    <row r="3" spans="2:23">
      <c r="B3" s="1"/>
    </row>
    <row r="4" spans="2:23">
      <c r="B4" s="1"/>
    </row>
    <row r="5" spans="2:23">
      <c r="B5" s="1"/>
    </row>
    <row r="6" spans="2:23">
      <c r="B6" s="1"/>
    </row>
    <row r="7" spans="2:23">
      <c r="B7" s="1"/>
    </row>
    <row r="8" spans="2:23">
      <c r="B8" s="1"/>
    </row>
    <row r="9" spans="2:23">
      <c r="B9" s="1"/>
    </row>
    <row r="10" spans="2:23">
      <c r="B10" s="1"/>
    </row>
    <row r="11" spans="2:23" s="4" customFormat="1" ht="21">
      <c r="B11" s="3"/>
      <c r="D11" s="5" t="s">
        <v>0</v>
      </c>
    </row>
    <row r="12" spans="2:23">
      <c r="B12" s="1"/>
    </row>
    <row r="13" spans="2:23" ht="20.399999999999999">
      <c r="B13" s="1"/>
      <c r="D13" s="5" t="s">
        <v>1</v>
      </c>
      <c r="W13" s="2" t="s">
        <v>2</v>
      </c>
    </row>
    <row r="14" spans="2:23">
      <c r="B14" s="1"/>
    </row>
    <row r="15" spans="2:23">
      <c r="B15" s="1"/>
      <c r="D15" s="6"/>
    </row>
    <row r="16" spans="2:23" ht="17.25" customHeight="1">
      <c r="B16" s="1"/>
      <c r="D16" s="6"/>
    </row>
    <row r="17" spans="1:25" ht="5.0999999999999996" customHeight="1">
      <c r="B17" s="1"/>
    </row>
    <row r="18" spans="1:25" ht="3" customHeight="1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5.0999999999999996" customHeight="1">
      <c r="B19" s="1"/>
    </row>
    <row r="20" spans="1:25">
      <c r="B20" s="1"/>
    </row>
    <row r="21" spans="1:25">
      <c r="B21" s="1"/>
    </row>
    <row r="22" spans="1:25">
      <c r="B22" s="1"/>
    </row>
    <row r="23" spans="1:25">
      <c r="B23" s="1"/>
    </row>
    <row r="24" spans="1:25">
      <c r="B24" s="1"/>
    </row>
    <row r="25" spans="1:25">
      <c r="B25" s="1"/>
    </row>
    <row r="26" spans="1:25" ht="15.6">
      <c r="B26" s="1"/>
      <c r="D26" s="9" t="s">
        <v>3</v>
      </c>
    </row>
    <row r="27" spans="1:25" ht="6.9" customHeight="1">
      <c r="A27" s="10"/>
      <c r="B27" s="11"/>
      <c r="C27" s="10"/>
      <c r="D27" s="10"/>
      <c r="E27" s="10"/>
      <c r="F27" s="10"/>
      <c r="G27" s="10"/>
      <c r="H27" s="10"/>
      <c r="I27" s="10"/>
    </row>
    <row r="28" spans="1:25" ht="6.9" customHeight="1">
      <c r="B28" s="1"/>
    </row>
    <row r="29" spans="1:25" ht="15.6">
      <c r="B29" s="1"/>
      <c r="D29" s="12" t="s">
        <v>4</v>
      </c>
    </row>
    <row r="30" spans="1:25">
      <c r="B30" s="1"/>
    </row>
    <row r="31" spans="1:25">
      <c r="B31" s="1"/>
    </row>
    <row r="32" spans="1:25">
      <c r="B32" s="1"/>
    </row>
    <row r="33" spans="2:24">
      <c r="B33" s="1"/>
      <c r="E33" s="2" t="s">
        <v>5</v>
      </c>
      <c r="L33" s="13" t="s">
        <v>6</v>
      </c>
      <c r="M33" s="2" t="s">
        <v>7</v>
      </c>
    </row>
    <row r="34" spans="2:24">
      <c r="B34" s="1"/>
      <c r="N34" s="14" t="s">
        <v>8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2:24">
      <c r="B35" s="1"/>
    </row>
    <row r="36" spans="2:24">
      <c r="B36" s="1"/>
      <c r="E36" s="2" t="s">
        <v>9</v>
      </c>
      <c r="L36" s="15" t="s">
        <v>10</v>
      </c>
      <c r="M36" s="2" t="s">
        <v>11</v>
      </c>
    </row>
    <row r="37" spans="2:24">
      <c r="B37" s="1"/>
      <c r="N37" s="14" t="s">
        <v>8</v>
      </c>
      <c r="O37" s="14"/>
      <c r="P37" s="14"/>
      <c r="Q37" s="14"/>
      <c r="R37" s="14"/>
      <c r="S37" s="14"/>
      <c r="T37" s="14"/>
      <c r="U37" s="14"/>
      <c r="V37" s="14"/>
      <c r="W37" s="14"/>
      <c r="X37" s="14"/>
    </row>
    <row r="38" spans="2:24">
      <c r="B38" s="1"/>
    </row>
    <row r="39" spans="2:24">
      <c r="B39" s="1"/>
      <c r="E39" s="2" t="s">
        <v>12</v>
      </c>
      <c r="L39" s="15" t="s">
        <v>13</v>
      </c>
      <c r="M39" s="2" t="s">
        <v>14</v>
      </c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</row>
    <row r="40" spans="2:24">
      <c r="B40" s="1"/>
      <c r="N40" s="14" t="s">
        <v>15</v>
      </c>
    </row>
  </sheetData>
  <pageMargins left="0.35433070866141736" right="0.35433070866141736" top="0.74803149606299213" bottom="0.78740157480314965" header="0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abSelected="1" topLeftCell="A28" workbookViewId="0">
      <selection activeCell="Q69" sqref="Q69"/>
    </sheetView>
  </sheetViews>
  <sheetFormatPr defaultColWidth="9.109375" defaultRowHeight="15.6"/>
  <cols>
    <col min="1" max="2" width="3.88671875" style="294" customWidth="1"/>
    <col min="3" max="3" width="47.88671875" style="294" customWidth="1"/>
    <col min="4" max="4" width="7" style="297" customWidth="1"/>
    <col min="5" max="5" width="4.109375" style="294" customWidth="1"/>
    <col min="6" max="6" width="7" style="294" customWidth="1"/>
    <col min="7" max="8" width="6.44140625" style="294" customWidth="1"/>
    <col min="9" max="9" width="51" style="294" customWidth="1"/>
    <col min="10" max="10" width="7" style="294" customWidth="1"/>
    <col min="11" max="11" width="4.109375" style="294" customWidth="1"/>
    <col min="12" max="12" width="7.33203125" style="294" customWidth="1"/>
    <col min="13" max="13" width="5" style="294" bestFit="1" customWidth="1"/>
    <col min="14" max="14" width="6.6640625" style="294" customWidth="1"/>
    <col min="15" max="15" width="4.109375" style="294" customWidth="1"/>
    <col min="16" max="16384" width="9.109375" style="294"/>
  </cols>
  <sheetData>
    <row r="1" spans="1:17" s="24" customFormat="1" ht="19.5" customHeight="1">
      <c r="A1" s="16" t="s">
        <v>0</v>
      </c>
      <c r="B1" s="17"/>
      <c r="C1" s="18"/>
      <c r="D1" s="18"/>
      <c r="E1" s="65" t="s">
        <v>1512</v>
      </c>
      <c r="F1" s="19"/>
      <c r="G1" s="19"/>
      <c r="H1" s="19"/>
      <c r="I1" s="20"/>
      <c r="J1" s="18"/>
      <c r="K1" s="18"/>
      <c r="L1" s="21"/>
      <c r="M1" s="22"/>
      <c r="N1" s="183"/>
      <c r="O1" s="183"/>
      <c r="Q1" s="50"/>
    </row>
    <row r="2" spans="1:17" s="24" customFormat="1" ht="19.5" customHeight="1">
      <c r="A2" s="16" t="s">
        <v>1</v>
      </c>
      <c r="B2" s="17"/>
      <c r="C2" s="18"/>
      <c r="D2" s="18"/>
      <c r="E2" s="18"/>
      <c r="F2" s="19"/>
      <c r="G2" s="19"/>
      <c r="H2" s="19"/>
      <c r="I2" s="20"/>
      <c r="J2" s="18"/>
      <c r="K2" s="18"/>
      <c r="L2" s="21"/>
      <c r="M2" s="22"/>
      <c r="N2" s="183"/>
      <c r="O2" s="183"/>
      <c r="Q2" s="50"/>
    </row>
    <row r="3" spans="1:17">
      <c r="B3" s="295"/>
      <c r="C3" s="296" t="s">
        <v>1513</v>
      </c>
      <c r="E3" s="295"/>
      <c r="F3" s="295"/>
      <c r="G3" s="295"/>
      <c r="H3" s="295"/>
      <c r="I3" s="295"/>
      <c r="J3" s="296"/>
      <c r="K3" s="295"/>
      <c r="L3" s="295"/>
      <c r="M3" s="295"/>
      <c r="N3" s="295"/>
      <c r="O3" s="295"/>
    </row>
    <row r="4" spans="1:17" ht="6.75" customHeight="1">
      <c r="B4" s="295"/>
      <c r="C4" s="298"/>
      <c r="D4" s="299"/>
      <c r="E4" s="295"/>
      <c r="F4" s="295"/>
      <c r="G4" s="295"/>
      <c r="H4" s="295"/>
      <c r="I4" s="298"/>
      <c r="J4" s="300"/>
      <c r="K4" s="295"/>
      <c r="L4" s="295"/>
      <c r="M4" s="295"/>
      <c r="N4" s="295"/>
      <c r="O4" s="295"/>
    </row>
    <row r="5" spans="1:17">
      <c r="B5" s="295"/>
      <c r="C5" s="298" t="s">
        <v>1514</v>
      </c>
      <c r="D5" s="299"/>
      <c r="E5" s="295"/>
      <c r="F5" s="295"/>
      <c r="G5" s="295"/>
    </row>
    <row r="6" spans="1:17" ht="6" customHeight="1">
      <c r="B6" s="295"/>
      <c r="C6" s="295"/>
      <c r="D6" s="299"/>
      <c r="E6" s="295"/>
      <c r="F6" s="295"/>
      <c r="G6" s="295"/>
    </row>
    <row r="7" spans="1:17">
      <c r="B7" s="298" t="s">
        <v>19</v>
      </c>
      <c r="C7" s="301" t="s">
        <v>1515</v>
      </c>
      <c r="D7" s="302">
        <v>10196</v>
      </c>
      <c r="E7" s="295" t="s">
        <v>1516</v>
      </c>
      <c r="F7" s="295"/>
      <c r="G7" s="298"/>
    </row>
    <row r="8" spans="1:17">
      <c r="B8" s="298" t="s">
        <v>43</v>
      </c>
      <c r="C8" s="301" t="s">
        <v>1517</v>
      </c>
      <c r="D8" s="297">
        <v>9231</v>
      </c>
      <c r="E8" s="295" t="s">
        <v>1516</v>
      </c>
      <c r="F8" s="295"/>
      <c r="G8" s="298"/>
    </row>
    <row r="9" spans="1:17">
      <c r="B9" s="298" t="s">
        <v>51</v>
      </c>
      <c r="C9" s="301" t="s">
        <v>1518</v>
      </c>
      <c r="D9" s="302">
        <v>9228</v>
      </c>
      <c r="E9" s="295" t="s">
        <v>1516</v>
      </c>
      <c r="H9" s="303"/>
      <c r="L9" s="298"/>
      <c r="M9" s="295"/>
      <c r="N9" s="300"/>
      <c r="O9" s="295"/>
    </row>
    <row r="10" spans="1:17">
      <c r="B10" s="298" t="s">
        <v>60</v>
      </c>
      <c r="C10" s="301" t="s">
        <v>1519</v>
      </c>
      <c r="D10" s="302">
        <v>9136</v>
      </c>
      <c r="E10" s="295" t="s">
        <v>1516</v>
      </c>
      <c r="F10" s="295"/>
      <c r="G10" s="303"/>
      <c r="H10" s="303"/>
      <c r="L10" s="298"/>
      <c r="M10" s="295"/>
      <c r="N10" s="300"/>
      <c r="O10" s="295"/>
    </row>
    <row r="11" spans="1:17">
      <c r="B11" s="298" t="s">
        <v>68</v>
      </c>
      <c r="C11" s="301" t="s">
        <v>1520</v>
      </c>
      <c r="D11" s="302">
        <v>7165</v>
      </c>
      <c r="E11" s="295" t="s">
        <v>1516</v>
      </c>
      <c r="F11" s="295"/>
      <c r="G11" s="303"/>
      <c r="H11" s="303"/>
      <c r="L11" s="298"/>
      <c r="M11" s="295"/>
      <c r="N11" s="300"/>
      <c r="O11" s="295"/>
    </row>
    <row r="12" spans="1:17">
      <c r="B12" s="298" t="s">
        <v>77</v>
      </c>
      <c r="C12" s="301" t="s">
        <v>1521</v>
      </c>
      <c r="D12" s="302">
        <v>6471</v>
      </c>
      <c r="E12" s="295" t="s">
        <v>1516</v>
      </c>
      <c r="F12" s="295"/>
      <c r="G12" s="298"/>
    </row>
    <row r="13" spans="1:17">
      <c r="B13" s="298" t="s">
        <v>492</v>
      </c>
      <c r="C13" s="301" t="s">
        <v>1522</v>
      </c>
      <c r="D13" s="302">
        <v>6163</v>
      </c>
      <c r="E13" s="295" t="s">
        <v>1516</v>
      </c>
      <c r="F13" s="295"/>
      <c r="G13" s="298"/>
    </row>
    <row r="14" spans="1:17">
      <c r="B14" s="298" t="s">
        <v>517</v>
      </c>
      <c r="C14" s="301" t="s">
        <v>1523</v>
      </c>
      <c r="D14" s="302">
        <v>5925</v>
      </c>
      <c r="E14" s="295" t="s">
        <v>1516</v>
      </c>
      <c r="H14" s="303"/>
      <c r="L14" s="298"/>
      <c r="M14" s="295"/>
      <c r="N14" s="300"/>
      <c r="O14" s="295"/>
    </row>
    <row r="15" spans="1:17">
      <c r="B15" s="298" t="s">
        <v>543</v>
      </c>
      <c r="C15" s="301" t="s">
        <v>1524</v>
      </c>
      <c r="D15" s="302">
        <v>5316</v>
      </c>
      <c r="E15" s="295" t="s">
        <v>1516</v>
      </c>
      <c r="F15" s="295"/>
      <c r="G15" s="298"/>
      <c r="N15" s="300"/>
      <c r="O15" s="295"/>
    </row>
    <row r="16" spans="1:17">
      <c r="B16" s="298" t="s">
        <v>544</v>
      </c>
      <c r="C16" s="301" t="s">
        <v>1525</v>
      </c>
      <c r="D16" s="302">
        <v>5304</v>
      </c>
      <c r="E16" s="295" t="s">
        <v>1516</v>
      </c>
      <c r="F16" s="295"/>
      <c r="G16" s="298"/>
    </row>
    <row r="17" spans="2:15">
      <c r="B17" s="298" t="s">
        <v>545</v>
      </c>
      <c r="C17" s="301" t="s">
        <v>1526</v>
      </c>
      <c r="D17" s="302">
        <v>4933</v>
      </c>
      <c r="E17" s="295" t="s">
        <v>1516</v>
      </c>
      <c r="F17" s="295"/>
    </row>
    <row r="18" spans="2:15">
      <c r="B18" s="298" t="s">
        <v>731</v>
      </c>
      <c r="C18" s="301" t="s">
        <v>1527</v>
      </c>
      <c r="D18" s="302">
        <v>4786</v>
      </c>
      <c r="E18" s="295" t="s">
        <v>1516</v>
      </c>
      <c r="H18" s="303"/>
      <c r="L18" s="298"/>
      <c r="M18" s="295"/>
      <c r="N18" s="300"/>
      <c r="O18" s="295"/>
    </row>
    <row r="19" spans="2:15">
      <c r="B19" s="298" t="s">
        <v>736</v>
      </c>
      <c r="C19" s="301" t="s">
        <v>1528</v>
      </c>
      <c r="D19" s="302">
        <v>4449</v>
      </c>
      <c r="E19" s="295" t="s">
        <v>1516</v>
      </c>
      <c r="H19" s="303"/>
      <c r="L19" s="298"/>
      <c r="M19" s="295"/>
      <c r="N19" s="300"/>
      <c r="O19" s="295"/>
    </row>
    <row r="20" spans="2:15">
      <c r="B20" s="298" t="s">
        <v>1500</v>
      </c>
      <c r="C20" s="301" t="s">
        <v>1529</v>
      </c>
      <c r="D20" s="302">
        <v>4150</v>
      </c>
      <c r="E20" s="295" t="s">
        <v>1516</v>
      </c>
      <c r="F20" s="295"/>
      <c r="G20" s="298"/>
    </row>
    <row r="21" spans="2:15">
      <c r="B21" s="298" t="s">
        <v>1501</v>
      </c>
      <c r="C21" s="301" t="s">
        <v>1530</v>
      </c>
      <c r="D21" s="302">
        <v>3559</v>
      </c>
      <c r="E21" s="295" t="s">
        <v>1516</v>
      </c>
      <c r="F21" s="304"/>
      <c r="G21" s="305"/>
      <c r="H21" s="295"/>
      <c r="L21" s="298"/>
      <c r="M21" s="295"/>
      <c r="N21" s="300"/>
      <c r="O21" s="295"/>
    </row>
    <row r="22" spans="2:15">
      <c r="B22" s="298" t="s">
        <v>1502</v>
      </c>
      <c r="C22" s="301" t="s">
        <v>1531</v>
      </c>
      <c r="D22" s="302">
        <v>2420</v>
      </c>
      <c r="E22" s="295" t="s">
        <v>1516</v>
      </c>
      <c r="F22" s="295"/>
      <c r="G22" s="303"/>
      <c r="H22" s="303"/>
      <c r="L22" s="298"/>
      <c r="M22" s="295"/>
      <c r="N22" s="300"/>
      <c r="O22" s="295"/>
    </row>
    <row r="23" spans="2:15">
      <c r="B23" s="298" t="s">
        <v>1503</v>
      </c>
      <c r="C23" s="301" t="s">
        <v>1532</v>
      </c>
      <c r="D23" s="302">
        <v>2270</v>
      </c>
      <c r="E23" s="295" t="s">
        <v>1516</v>
      </c>
      <c r="F23" s="295"/>
      <c r="G23" s="303"/>
      <c r="L23" s="295"/>
      <c r="M23" s="295"/>
      <c r="N23" s="295"/>
      <c r="O23" s="295"/>
    </row>
    <row r="24" spans="2:15">
      <c r="B24" s="298" t="s">
        <v>1504</v>
      </c>
      <c r="C24" s="301" t="s">
        <v>1533</v>
      </c>
      <c r="D24" s="302">
        <v>1737</v>
      </c>
      <c r="E24" s="295" t="s">
        <v>1516</v>
      </c>
      <c r="F24" s="298"/>
      <c r="H24" s="303"/>
      <c r="L24" s="298"/>
      <c r="M24" s="295"/>
      <c r="N24" s="300"/>
      <c r="O24" s="295"/>
    </row>
    <row r="25" spans="2:15">
      <c r="B25" s="295"/>
      <c r="C25" s="301"/>
      <c r="D25" s="302"/>
      <c r="E25" s="295"/>
      <c r="F25" s="298"/>
      <c r="G25" s="295"/>
      <c r="H25" s="303"/>
      <c r="L25" s="298"/>
      <c r="M25" s="295"/>
      <c r="N25" s="300"/>
      <c r="O25" s="295"/>
    </row>
    <row r="26" spans="2:15">
      <c r="B26" s="298"/>
      <c r="C26" s="301"/>
      <c r="D26" s="302"/>
      <c r="E26" s="295"/>
      <c r="F26" s="295"/>
      <c r="G26" s="303"/>
      <c r="H26" s="303"/>
      <c r="L26" s="298"/>
      <c r="M26" s="295"/>
      <c r="N26" s="300"/>
      <c r="O26" s="295"/>
    </row>
    <row r="27" spans="2:15">
      <c r="B27" s="295"/>
      <c r="C27" s="298" t="s">
        <v>1534</v>
      </c>
      <c r="D27" s="299"/>
      <c r="E27" s="295"/>
      <c r="H27" s="303"/>
      <c r="L27" s="298"/>
      <c r="M27" s="295"/>
      <c r="N27" s="300"/>
      <c r="O27" s="295"/>
    </row>
    <row r="28" spans="2:15">
      <c r="B28" s="295"/>
      <c r="E28" s="295"/>
      <c r="H28" s="303"/>
      <c r="L28" s="298"/>
      <c r="M28" s="295"/>
      <c r="N28" s="300"/>
      <c r="O28" s="295"/>
    </row>
    <row r="29" spans="2:15">
      <c r="B29" s="295" t="s">
        <v>19</v>
      </c>
      <c r="C29" s="301" t="s">
        <v>1535</v>
      </c>
      <c r="D29" s="302">
        <v>2823</v>
      </c>
      <c r="E29" s="295" t="s">
        <v>1516</v>
      </c>
      <c r="H29" s="303"/>
      <c r="L29" s="298"/>
      <c r="M29" s="295"/>
      <c r="N29" s="300"/>
      <c r="O29" s="295"/>
    </row>
    <row r="30" spans="2:15">
      <c r="B30" s="295" t="s">
        <v>43</v>
      </c>
      <c r="C30" s="301" t="s">
        <v>1536</v>
      </c>
      <c r="D30" s="302">
        <v>2713</v>
      </c>
      <c r="E30" s="295" t="s">
        <v>1516</v>
      </c>
      <c r="F30" s="295"/>
      <c r="G30" s="303"/>
      <c r="H30" s="303"/>
      <c r="L30" s="298"/>
      <c r="M30" s="295"/>
      <c r="N30" s="300"/>
      <c r="O30" s="295"/>
    </row>
    <row r="31" spans="2:15">
      <c r="B31" s="295" t="s">
        <v>51</v>
      </c>
      <c r="C31" s="301" t="s">
        <v>1537</v>
      </c>
      <c r="D31" s="297">
        <v>1781</v>
      </c>
      <c r="E31" s="295" t="s">
        <v>1516</v>
      </c>
      <c r="F31" s="295"/>
      <c r="G31" s="298"/>
    </row>
    <row r="32" spans="2:15" ht="17.25" customHeight="1">
      <c r="B32" s="295" t="s">
        <v>60</v>
      </c>
      <c r="C32" s="301" t="s">
        <v>1538</v>
      </c>
      <c r="D32" s="302">
        <v>1691</v>
      </c>
      <c r="E32" s="295" t="s">
        <v>1516</v>
      </c>
      <c r="F32" s="295"/>
      <c r="G32" s="303"/>
      <c r="L32" s="295"/>
      <c r="M32" s="295"/>
      <c r="N32" s="295"/>
      <c r="O32" s="295"/>
    </row>
    <row r="33" spans="2:15" ht="17.25" customHeight="1">
      <c r="B33" s="295" t="s">
        <v>68</v>
      </c>
      <c r="C33" s="301" t="s">
        <v>1539</v>
      </c>
      <c r="D33" s="297">
        <v>1598</v>
      </c>
      <c r="E33" s="295" t="s">
        <v>1516</v>
      </c>
      <c r="F33" s="295"/>
      <c r="G33" s="303"/>
      <c r="L33" s="295"/>
      <c r="M33" s="295"/>
      <c r="N33" s="295"/>
      <c r="O33" s="295"/>
    </row>
    <row r="34" spans="2:15">
      <c r="B34" s="295" t="s">
        <v>77</v>
      </c>
      <c r="C34" s="301" t="s">
        <v>1540</v>
      </c>
      <c r="D34" s="297">
        <v>1395</v>
      </c>
      <c r="E34" s="295" t="s">
        <v>1516</v>
      </c>
      <c r="F34" s="295"/>
      <c r="G34" s="303"/>
      <c r="H34" s="303"/>
      <c r="L34" s="298"/>
      <c r="M34" s="295"/>
      <c r="N34" s="300"/>
      <c r="O34" s="295"/>
    </row>
    <row r="35" spans="2:15">
      <c r="B35" s="295" t="s">
        <v>492</v>
      </c>
      <c r="C35" s="301" t="s">
        <v>1541</v>
      </c>
      <c r="D35" s="297">
        <v>996</v>
      </c>
      <c r="E35" s="295" t="s">
        <v>1516</v>
      </c>
      <c r="H35" s="303"/>
      <c r="L35" s="298"/>
      <c r="M35" s="295"/>
      <c r="N35" s="300"/>
      <c r="O35" s="295"/>
    </row>
    <row r="36" spans="2:15" ht="17.25" customHeight="1">
      <c r="B36" s="295" t="s">
        <v>517</v>
      </c>
      <c r="C36" s="301" t="s">
        <v>1542</v>
      </c>
      <c r="D36" s="297">
        <v>920</v>
      </c>
      <c r="E36" s="295" t="s">
        <v>1516</v>
      </c>
      <c r="F36" s="295"/>
      <c r="G36" s="303"/>
      <c r="L36" s="295"/>
      <c r="M36" s="295"/>
      <c r="N36" s="295"/>
      <c r="O36" s="295"/>
    </row>
    <row r="37" spans="2:15" ht="17.25" customHeight="1">
      <c r="B37" s="295" t="s">
        <v>543</v>
      </c>
      <c r="C37" s="301" t="s">
        <v>1543</v>
      </c>
      <c r="D37" s="297">
        <v>891</v>
      </c>
      <c r="E37" s="295" t="s">
        <v>1516</v>
      </c>
      <c r="F37" s="295"/>
      <c r="G37" s="303"/>
      <c r="L37" s="295"/>
      <c r="M37" s="295"/>
      <c r="N37" s="295"/>
      <c r="O37" s="295"/>
    </row>
    <row r="38" spans="2:15" ht="17.25" customHeight="1">
      <c r="B38" s="295" t="s">
        <v>544</v>
      </c>
      <c r="C38" s="301" t="s">
        <v>1544</v>
      </c>
      <c r="D38" s="302">
        <v>583</v>
      </c>
      <c r="E38" s="295" t="s">
        <v>1516</v>
      </c>
      <c r="F38" s="295"/>
      <c r="G38" s="303"/>
      <c r="L38" s="295"/>
      <c r="M38" s="295"/>
      <c r="N38" s="295"/>
      <c r="O38" s="295"/>
    </row>
    <row r="39" spans="2:15" ht="17.25" customHeight="1">
      <c r="B39" s="298"/>
      <c r="C39" s="301" t="s">
        <v>1545</v>
      </c>
      <c r="D39" s="302">
        <v>0</v>
      </c>
      <c r="E39" s="295" t="s">
        <v>1516</v>
      </c>
      <c r="F39" s="295"/>
      <c r="G39" s="303"/>
      <c r="L39" s="295"/>
      <c r="M39" s="295"/>
      <c r="N39" s="295"/>
      <c r="O39" s="295"/>
    </row>
    <row r="40" spans="2:15" ht="17.25" customHeight="1">
      <c r="B40" s="298"/>
      <c r="C40" s="301" t="s">
        <v>1546</v>
      </c>
      <c r="D40" s="297">
        <v>0</v>
      </c>
      <c r="E40" s="295" t="s">
        <v>1516</v>
      </c>
      <c r="F40" s="295"/>
      <c r="G40" s="303"/>
      <c r="L40" s="295"/>
      <c r="M40" s="295"/>
      <c r="N40" s="295"/>
      <c r="O40" s="295"/>
    </row>
    <row r="41" spans="2:15" ht="17.25" customHeight="1">
      <c r="B41" s="298"/>
      <c r="F41" s="295"/>
      <c r="G41" s="303"/>
      <c r="L41" s="295"/>
      <c r="M41" s="295"/>
      <c r="N41" s="295"/>
      <c r="O41" s="295"/>
    </row>
    <row r="42" spans="2:15" ht="17.25" customHeight="1">
      <c r="B42" s="298"/>
      <c r="F42" s="295"/>
      <c r="G42" s="303"/>
      <c r="L42" s="295"/>
      <c r="M42" s="295"/>
      <c r="N42" s="295"/>
      <c r="O42" s="295"/>
    </row>
    <row r="43" spans="2:15" ht="17.25" customHeight="1">
      <c r="B43" s="298"/>
      <c r="F43" s="295"/>
      <c r="G43" s="303"/>
      <c r="L43" s="295"/>
      <c r="M43" s="295"/>
      <c r="N43" s="295"/>
      <c r="O43" s="295"/>
    </row>
    <row r="44" spans="2:15" ht="17.25" customHeight="1">
      <c r="B44" s="298"/>
      <c r="F44" s="295"/>
      <c r="G44" s="303"/>
      <c r="L44" s="295"/>
      <c r="M44" s="295"/>
      <c r="N44" s="295"/>
      <c r="O44" s="295"/>
    </row>
    <row r="45" spans="2:15" ht="17.25" customHeight="1">
      <c r="B45" s="298"/>
      <c r="F45" s="295"/>
      <c r="G45" s="303"/>
      <c r="L45" s="295"/>
      <c r="M45" s="295"/>
      <c r="N45" s="295"/>
      <c r="O45" s="295"/>
    </row>
    <row r="46" spans="2:15" ht="17.25" customHeight="1">
      <c r="B46" s="298"/>
      <c r="F46" s="295"/>
      <c r="G46" s="303"/>
      <c r="L46" s="295"/>
      <c r="M46" s="295"/>
      <c r="N46" s="295"/>
      <c r="O46" s="295"/>
    </row>
    <row r="47" spans="2:15" ht="17.25" customHeight="1">
      <c r="B47" s="298"/>
      <c r="F47" s="295"/>
      <c r="G47" s="303"/>
      <c r="L47" s="295"/>
      <c r="M47" s="295"/>
      <c r="N47" s="295"/>
      <c r="O47" s="295"/>
    </row>
    <row r="48" spans="2:15" ht="17.25" customHeight="1">
      <c r="B48" s="298"/>
      <c r="F48" s="295"/>
      <c r="G48" s="303"/>
      <c r="L48" s="295"/>
      <c r="M48" s="295"/>
      <c r="N48" s="295"/>
      <c r="O48" s="295"/>
    </row>
    <row r="49" spans="1:17" ht="17.25" customHeight="1">
      <c r="B49" s="298"/>
      <c r="F49" s="295"/>
      <c r="G49" s="303"/>
      <c r="L49" s="295"/>
      <c r="M49" s="295"/>
      <c r="N49" s="295"/>
      <c r="O49" s="295"/>
    </row>
    <row r="50" spans="1:17" s="24" customFormat="1" ht="19.5" customHeight="1">
      <c r="A50" s="16" t="s">
        <v>0</v>
      </c>
      <c r="B50" s="17"/>
      <c r="C50" s="18"/>
      <c r="D50" s="18"/>
      <c r="E50" s="65" t="s">
        <v>1512</v>
      </c>
      <c r="F50" s="19"/>
      <c r="G50" s="19"/>
      <c r="H50" s="19"/>
      <c r="I50" s="20"/>
      <c r="J50" s="18"/>
      <c r="K50" s="18"/>
      <c r="L50" s="21"/>
      <c r="M50" s="22"/>
      <c r="N50" s="183"/>
      <c r="O50" s="183"/>
      <c r="Q50" s="50"/>
    </row>
    <row r="51" spans="1:17" s="24" customFormat="1" ht="19.5" customHeight="1">
      <c r="A51" s="16" t="s">
        <v>1</v>
      </c>
      <c r="B51" s="17"/>
      <c r="C51" s="18"/>
      <c r="D51" s="18"/>
      <c r="E51" s="18"/>
      <c r="F51" s="19"/>
      <c r="G51" s="19"/>
      <c r="H51" s="19"/>
      <c r="I51" s="20"/>
      <c r="J51" s="18"/>
      <c r="K51" s="18"/>
      <c r="L51" s="21"/>
      <c r="M51" s="22"/>
      <c r="N51" s="183"/>
      <c r="O51" s="183"/>
      <c r="Q51" s="50"/>
    </row>
    <row r="52" spans="1:17">
      <c r="B52" s="295"/>
      <c r="C52" s="296" t="s">
        <v>1513</v>
      </c>
      <c r="E52" s="295"/>
      <c r="F52" s="295"/>
      <c r="G52" s="295"/>
      <c r="H52" s="295"/>
      <c r="I52" s="295"/>
      <c r="J52" s="296"/>
      <c r="K52" s="295"/>
      <c r="L52" s="295"/>
      <c r="M52" s="295"/>
      <c r="N52" s="295"/>
      <c r="O52" s="295"/>
    </row>
    <row r="53" spans="1:17" ht="6.75" customHeight="1">
      <c r="B53" s="295"/>
      <c r="C53" s="298"/>
      <c r="D53" s="299"/>
      <c r="E53" s="295"/>
      <c r="F53" s="295"/>
      <c r="G53" s="295"/>
      <c r="H53" s="295"/>
      <c r="I53" s="298"/>
      <c r="J53" s="300"/>
      <c r="K53" s="295"/>
      <c r="L53" s="295"/>
      <c r="M53" s="295"/>
      <c r="N53" s="295"/>
      <c r="O53" s="295"/>
    </row>
    <row r="54" spans="1:17">
      <c r="B54" s="298"/>
      <c r="C54" s="298" t="s">
        <v>1547</v>
      </c>
      <c r="D54" s="299"/>
      <c r="E54" s="295"/>
      <c r="F54" s="295"/>
      <c r="G54" s="303"/>
      <c r="L54" s="295"/>
      <c r="M54" s="295"/>
      <c r="N54" s="295"/>
      <c r="O54" s="295"/>
    </row>
    <row r="55" spans="1:17">
      <c r="B55" s="298" t="s">
        <v>19</v>
      </c>
      <c r="C55" s="295" t="s">
        <v>4</v>
      </c>
      <c r="D55" s="299" t="s">
        <v>1548</v>
      </c>
      <c r="E55" s="295" t="s">
        <v>1516</v>
      </c>
      <c r="F55" s="295" t="s">
        <v>1549</v>
      </c>
      <c r="G55" s="306" t="s">
        <v>1550</v>
      </c>
      <c r="H55" s="307" t="s">
        <v>1516</v>
      </c>
      <c r="L55" s="295"/>
      <c r="M55" s="295"/>
      <c r="N55" s="295"/>
      <c r="O55" s="295"/>
    </row>
    <row r="56" spans="1:17">
      <c r="B56" s="298" t="s">
        <v>43</v>
      </c>
      <c r="C56" s="295" t="s">
        <v>38</v>
      </c>
      <c r="D56" s="306" t="s">
        <v>1551</v>
      </c>
      <c r="E56" s="295" t="s">
        <v>1516</v>
      </c>
      <c r="F56" s="295"/>
      <c r="G56" s="303"/>
      <c r="L56" s="295"/>
      <c r="M56" s="295"/>
      <c r="N56" s="295"/>
      <c r="O56" s="295"/>
    </row>
    <row r="57" spans="1:17">
      <c r="B57" s="298"/>
      <c r="C57" s="295"/>
      <c r="D57" s="308"/>
      <c r="E57" s="295"/>
      <c r="F57" s="295"/>
      <c r="G57" s="303"/>
      <c r="L57" s="295"/>
      <c r="M57" s="295"/>
      <c r="N57" s="295"/>
      <c r="O57" s="295"/>
    </row>
    <row r="58" spans="1:17">
      <c r="B58" s="298"/>
      <c r="C58" s="298" t="s">
        <v>1552</v>
      </c>
      <c r="E58" s="295"/>
      <c r="G58" s="303"/>
    </row>
    <row r="59" spans="1:17">
      <c r="B59" s="298" t="s">
        <v>19</v>
      </c>
      <c r="C59" s="295" t="s">
        <v>47</v>
      </c>
      <c r="D59" s="299" t="s">
        <v>1553</v>
      </c>
      <c r="E59" s="295" t="s">
        <v>1516</v>
      </c>
    </row>
    <row r="60" spans="1:17">
      <c r="B60" s="298" t="s">
        <v>43</v>
      </c>
      <c r="C60" s="295" t="s">
        <v>102</v>
      </c>
      <c r="D60" s="299" t="s">
        <v>1554</v>
      </c>
      <c r="E60" s="295" t="s">
        <v>1516</v>
      </c>
      <c r="G60" s="303"/>
    </row>
    <row r="61" spans="1:17">
      <c r="B61" s="298" t="s">
        <v>51</v>
      </c>
      <c r="C61" s="295" t="s">
        <v>1439</v>
      </c>
      <c r="D61" s="299" t="s">
        <v>1555</v>
      </c>
      <c r="E61" s="295" t="s">
        <v>1516</v>
      </c>
      <c r="F61" s="304"/>
      <c r="G61" s="309"/>
      <c r="H61" s="295"/>
    </row>
    <row r="62" spans="1:17">
      <c r="B62" s="298" t="s">
        <v>60</v>
      </c>
      <c r="C62" s="295" t="s">
        <v>1068</v>
      </c>
      <c r="D62" s="299" t="s">
        <v>1556</v>
      </c>
      <c r="E62" s="295" t="s">
        <v>1516</v>
      </c>
      <c r="G62" s="303"/>
    </row>
    <row r="66" spans="2:11">
      <c r="C66" s="298" t="s">
        <v>1557</v>
      </c>
      <c r="D66" s="299"/>
      <c r="E66" s="295"/>
      <c r="I66" s="301"/>
      <c r="J66" s="310"/>
      <c r="K66" s="295"/>
    </row>
    <row r="67" spans="2:11">
      <c r="B67" s="303">
        <v>1</v>
      </c>
      <c r="C67" s="301" t="s">
        <v>1558</v>
      </c>
      <c r="D67" s="297">
        <v>3596</v>
      </c>
      <c r="E67" s="295" t="s">
        <v>1516</v>
      </c>
    </row>
    <row r="68" spans="2:11">
      <c r="B68" s="303">
        <v>2</v>
      </c>
      <c r="C68" s="301" t="s">
        <v>81</v>
      </c>
      <c r="D68" s="302">
        <v>2974</v>
      </c>
      <c r="E68" s="295" t="s">
        <v>1516</v>
      </c>
    </row>
    <row r="69" spans="2:11">
      <c r="B69" s="303">
        <v>3</v>
      </c>
      <c r="C69" s="301" t="s">
        <v>299</v>
      </c>
      <c r="D69" s="302">
        <v>2888</v>
      </c>
      <c r="E69" s="295" t="s">
        <v>1516</v>
      </c>
    </row>
    <row r="70" spans="2:11">
      <c r="B70" s="303">
        <v>4</v>
      </c>
      <c r="C70" s="301" t="s">
        <v>570</v>
      </c>
      <c r="D70" s="302">
        <v>2740</v>
      </c>
      <c r="E70" s="295" t="s">
        <v>1516</v>
      </c>
    </row>
    <row r="71" spans="2:11">
      <c r="B71" s="303">
        <v>5</v>
      </c>
      <c r="C71" s="301" t="s">
        <v>55</v>
      </c>
      <c r="D71" s="297">
        <v>2518</v>
      </c>
      <c r="E71" s="295" t="s">
        <v>1516</v>
      </c>
    </row>
    <row r="72" spans="2:11">
      <c r="B72" s="303">
        <v>6</v>
      </c>
      <c r="C72" s="301" t="s">
        <v>766</v>
      </c>
      <c r="D72" s="302">
        <v>1395</v>
      </c>
      <c r="E72" s="295" t="s">
        <v>1516</v>
      </c>
    </row>
    <row r="73" spans="2:11">
      <c r="B73" s="303">
        <v>7</v>
      </c>
      <c r="C73" s="301" t="s">
        <v>1559</v>
      </c>
      <c r="D73" s="297">
        <v>1380</v>
      </c>
      <c r="E73" s="295" t="s">
        <v>1516</v>
      </c>
    </row>
    <row r="74" spans="2:11">
      <c r="B74" s="303">
        <v>8</v>
      </c>
      <c r="C74" s="301" t="s">
        <v>618</v>
      </c>
      <c r="D74" s="302">
        <v>903</v>
      </c>
      <c r="E74" s="295" t="s">
        <v>1516</v>
      </c>
    </row>
    <row r="75" spans="2:11">
      <c r="B75" s="303">
        <v>9</v>
      </c>
      <c r="C75" s="301" t="s">
        <v>910</v>
      </c>
      <c r="D75" s="302">
        <v>682</v>
      </c>
      <c r="E75" s="295" t="s">
        <v>1516</v>
      </c>
    </row>
    <row r="76" spans="2:11">
      <c r="B76" s="303">
        <v>10</v>
      </c>
      <c r="C76" s="301" t="s">
        <v>877</v>
      </c>
      <c r="D76" s="302">
        <v>640</v>
      </c>
      <c r="E76" s="295" t="s">
        <v>1516</v>
      </c>
    </row>
    <row r="77" spans="2:11">
      <c r="B77" s="303">
        <v>11</v>
      </c>
      <c r="C77" s="301" t="s">
        <v>869</v>
      </c>
      <c r="D77" s="302">
        <v>583</v>
      </c>
      <c r="E77" s="295" t="s">
        <v>1516</v>
      </c>
    </row>
    <row r="78" spans="2:11">
      <c r="B78" s="303">
        <v>12</v>
      </c>
      <c r="C78" s="301" t="s">
        <v>1053</v>
      </c>
      <c r="D78" s="302">
        <v>0</v>
      </c>
      <c r="E78" s="295" t="s">
        <v>1516</v>
      </c>
    </row>
    <row r="79" spans="2:11">
      <c r="C79" s="301"/>
      <c r="D79" s="302"/>
    </row>
  </sheetData>
  <printOptions horizontalCentered="1"/>
  <pageMargins left="0.35433070866141736" right="0.35433070866141736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V24"/>
  <sheetViews>
    <sheetView zoomScaleNormal="85" workbookViewId="0">
      <selection activeCell="K23" sqref="K23"/>
    </sheetView>
  </sheetViews>
  <sheetFormatPr defaultColWidth="12.109375" defaultRowHeight="13.8"/>
  <cols>
    <col min="1" max="1" width="4.6640625" style="64" customWidth="1"/>
    <col min="2" max="2" width="4.44140625" style="28" customWidth="1"/>
    <col min="3" max="3" width="10.33203125" style="65" customWidth="1"/>
    <col min="4" max="4" width="14.88671875" style="65" customWidth="1"/>
    <col min="5" max="5" width="9" style="28" customWidth="1"/>
    <col min="6" max="6" width="10.44140625" style="27" customWidth="1"/>
    <col min="7" max="7" width="9.33203125" style="27" customWidth="1"/>
    <col min="8" max="8" width="9.6640625" style="27" customWidth="1"/>
    <col min="9" max="9" width="6.44140625" style="30" customWidth="1"/>
    <col min="10" max="10" width="8.109375" style="28" customWidth="1"/>
    <col min="11" max="11" width="4.88671875" style="28" bestFit="1" customWidth="1"/>
    <col min="12" max="12" width="7.44140625" style="28" hidden="1" customWidth="1"/>
    <col min="13" max="13" width="4.88671875" style="28" hidden="1" customWidth="1"/>
    <col min="14" max="14" width="5.44140625" style="28" customWidth="1"/>
    <col min="15" max="15" width="24.6640625" style="31" customWidth="1"/>
    <col min="16" max="16" width="6.33203125" style="22" hidden="1" customWidth="1"/>
    <col min="17" max="17" width="7" style="22" hidden="1" customWidth="1"/>
    <col min="18" max="18" width="5" style="66" hidden="1" customWidth="1"/>
    <col min="19" max="19" width="6.88671875" style="24" hidden="1" customWidth="1"/>
    <col min="20" max="20" width="15.5546875" style="24" hidden="1" customWidth="1"/>
    <col min="21" max="21" width="5.44140625" style="24" customWidth="1"/>
    <col min="22" max="22" width="50.33203125" style="50" customWidth="1"/>
    <col min="23" max="16384" width="12.109375" style="24"/>
  </cols>
  <sheetData>
    <row r="1" spans="1:19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  <c r="R1" s="23"/>
      <c r="S1" s="23"/>
    </row>
    <row r="2" spans="1:19" ht="16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  <c r="R2" s="23"/>
      <c r="S2" s="23"/>
    </row>
    <row r="3" spans="1:19" ht="3.75" customHeight="1">
      <c r="A3" s="27"/>
      <c r="C3" s="28"/>
      <c r="D3" s="28"/>
      <c r="F3" s="29"/>
      <c r="G3" s="29"/>
      <c r="H3" s="29"/>
      <c r="R3" s="23"/>
      <c r="S3" s="23"/>
    </row>
    <row r="4" spans="1:19" ht="15.75" customHeight="1">
      <c r="A4" s="32" t="s">
        <v>18</v>
      </c>
      <c r="B4" s="33"/>
      <c r="C4" s="28"/>
      <c r="D4" s="28"/>
      <c r="F4" s="34"/>
      <c r="G4" s="29"/>
      <c r="H4" s="29"/>
      <c r="R4" s="23"/>
      <c r="S4" s="23"/>
    </row>
    <row r="5" spans="1:19" ht="6" customHeight="1">
      <c r="A5" s="35"/>
      <c r="B5" s="33"/>
      <c r="C5" s="28"/>
      <c r="D5" s="28"/>
      <c r="F5" s="34"/>
      <c r="G5" s="29"/>
      <c r="H5" s="29"/>
      <c r="R5" s="23"/>
      <c r="S5" s="23"/>
    </row>
    <row r="6" spans="1:19" ht="12.75" customHeight="1">
      <c r="A6" s="36"/>
      <c r="B6" s="37"/>
      <c r="C6" s="38" t="s">
        <v>19</v>
      </c>
      <c r="D6" s="39" t="s">
        <v>20</v>
      </c>
      <c r="E6" s="39"/>
      <c r="F6" s="29"/>
      <c r="G6" s="29"/>
      <c r="H6" s="29"/>
      <c r="R6" s="23"/>
      <c r="S6" s="23"/>
    </row>
    <row r="7" spans="1:19" ht="3.75" customHeight="1">
      <c r="A7" s="28"/>
      <c r="C7" s="28"/>
      <c r="D7" s="28"/>
      <c r="F7" s="29"/>
      <c r="G7" s="29"/>
      <c r="H7" s="29"/>
      <c r="R7" s="23"/>
      <c r="S7" s="23"/>
    </row>
    <row r="8" spans="1:19" s="50" customFormat="1" ht="12" customHeight="1">
      <c r="A8" s="40" t="s">
        <v>21</v>
      </c>
      <c r="B8" s="41" t="s">
        <v>22</v>
      </c>
      <c r="C8" s="42" t="s">
        <v>23</v>
      </c>
      <c r="D8" s="43" t="s">
        <v>24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30</v>
      </c>
      <c r="K8" s="48" t="s">
        <v>31</v>
      </c>
      <c r="L8" s="44" t="s">
        <v>32</v>
      </c>
      <c r="M8" s="48" t="s">
        <v>31</v>
      </c>
      <c r="N8" s="44" t="s">
        <v>33</v>
      </c>
      <c r="O8" s="49" t="s">
        <v>34</v>
      </c>
      <c r="P8" s="22"/>
      <c r="Q8" s="22"/>
      <c r="R8" s="23"/>
      <c r="S8" s="23"/>
    </row>
    <row r="9" spans="1:19" s="63" customFormat="1" ht="16.5" customHeight="1">
      <c r="A9" s="51" t="s">
        <v>19</v>
      </c>
      <c r="B9" s="52">
        <v>41</v>
      </c>
      <c r="C9" s="53" t="s">
        <v>35</v>
      </c>
      <c r="D9" s="54" t="s">
        <v>36</v>
      </c>
      <c r="E9" s="55" t="s">
        <v>37</v>
      </c>
      <c r="F9" s="56" t="s">
        <v>38</v>
      </c>
      <c r="G9" s="56" t="s">
        <v>39</v>
      </c>
      <c r="H9" s="57" t="s">
        <v>40</v>
      </c>
      <c r="I9" s="58">
        <f t="shared" ref="I9:I14" si="0">IF(ISBLANK(J9),"",TRUNC(11.16*((J9)-18.2)^2))</f>
        <v>624</v>
      </c>
      <c r="J9" s="59">
        <v>10.72</v>
      </c>
      <c r="K9" s="60">
        <v>0.24399999999999999</v>
      </c>
      <c r="L9" s="59"/>
      <c r="M9" s="60"/>
      <c r="N9" s="61" t="str">
        <f t="shared" ref="N9:N14" si="1">IF(ISBLANK(J9),"",IF(J9&gt;11.24,"",IF(J9&lt;=8.18,"TSM",IF(J9&lt;=8.5,"SM",IF(J9&lt;=8.9,"KSM",IF(J9&lt;=9.5,"I A",IF(J9&lt;=10.24,"II A",IF(J9&lt;=11.24,"III A"))))))))</f>
        <v>III A</v>
      </c>
      <c r="O9" s="56" t="s">
        <v>41</v>
      </c>
      <c r="P9" s="62" t="s">
        <v>42</v>
      </c>
      <c r="Q9" s="62"/>
      <c r="R9" s="63">
        <v>1</v>
      </c>
      <c r="S9" s="63">
        <v>1</v>
      </c>
    </row>
    <row r="10" spans="1:19" s="63" customFormat="1" ht="16.5" customHeight="1">
      <c r="A10" s="51" t="s">
        <v>43</v>
      </c>
      <c r="B10" s="52">
        <v>57</v>
      </c>
      <c r="C10" s="53" t="s">
        <v>44</v>
      </c>
      <c r="D10" s="54" t="s">
        <v>45</v>
      </c>
      <c r="E10" s="55" t="s">
        <v>46</v>
      </c>
      <c r="F10" s="56" t="s">
        <v>47</v>
      </c>
      <c r="G10" s="56" t="s">
        <v>48</v>
      </c>
      <c r="H10" s="57"/>
      <c r="I10" s="58">
        <f t="shared" si="0"/>
        <v>838</v>
      </c>
      <c r="J10" s="59">
        <v>9.5299999999999994</v>
      </c>
      <c r="K10" s="60">
        <v>0.50700000000000001</v>
      </c>
      <c r="L10" s="59"/>
      <c r="M10" s="60"/>
      <c r="N10" s="61" t="str">
        <f t="shared" si="1"/>
        <v>II A</v>
      </c>
      <c r="O10" s="56" t="s">
        <v>49</v>
      </c>
      <c r="P10" s="62" t="s">
        <v>50</v>
      </c>
      <c r="Q10" s="62"/>
      <c r="R10" s="63">
        <v>2</v>
      </c>
      <c r="S10" s="63">
        <v>1</v>
      </c>
    </row>
    <row r="11" spans="1:19" s="63" customFormat="1" ht="16.5" customHeight="1">
      <c r="A11" s="51" t="s">
        <v>51</v>
      </c>
      <c r="B11" s="52">
        <v>26</v>
      </c>
      <c r="C11" s="53" t="s">
        <v>52</v>
      </c>
      <c r="D11" s="54" t="s">
        <v>53</v>
      </c>
      <c r="E11" s="55" t="s">
        <v>54</v>
      </c>
      <c r="F11" s="56" t="s">
        <v>55</v>
      </c>
      <c r="G11" s="56"/>
      <c r="H11" s="57" t="s">
        <v>56</v>
      </c>
      <c r="I11" s="58">
        <f t="shared" si="0"/>
        <v>920</v>
      </c>
      <c r="J11" s="59">
        <v>9.1199999999999992</v>
      </c>
      <c r="K11" s="60">
        <v>0.16700000000000001</v>
      </c>
      <c r="L11" s="59"/>
      <c r="M11" s="60"/>
      <c r="N11" s="61" t="str">
        <f t="shared" si="1"/>
        <v>I A</v>
      </c>
      <c r="O11" s="56" t="s">
        <v>57</v>
      </c>
      <c r="P11" s="62" t="s">
        <v>58</v>
      </c>
      <c r="Q11" s="62" t="s">
        <v>59</v>
      </c>
      <c r="R11" s="63">
        <v>3</v>
      </c>
      <c r="S11" s="63">
        <v>1</v>
      </c>
    </row>
    <row r="12" spans="1:19" s="63" customFormat="1" ht="16.5" customHeight="1">
      <c r="A12" s="51" t="s">
        <v>60</v>
      </c>
      <c r="B12" s="52">
        <v>86</v>
      </c>
      <c r="C12" s="53" t="s">
        <v>61</v>
      </c>
      <c r="D12" s="54" t="s">
        <v>62</v>
      </c>
      <c r="E12" s="55" t="s">
        <v>63</v>
      </c>
      <c r="F12" s="56" t="s">
        <v>38</v>
      </c>
      <c r="G12" s="56" t="s">
        <v>39</v>
      </c>
      <c r="H12" s="57" t="s">
        <v>64</v>
      </c>
      <c r="I12" s="58">
        <f t="shared" si="0"/>
        <v>901</v>
      </c>
      <c r="J12" s="59">
        <v>9.2100000000000009</v>
      </c>
      <c r="K12" s="60">
        <v>0.191</v>
      </c>
      <c r="L12" s="59"/>
      <c r="M12" s="60"/>
      <c r="N12" s="61" t="str">
        <f t="shared" si="1"/>
        <v>I A</v>
      </c>
      <c r="O12" s="56" t="s">
        <v>65</v>
      </c>
      <c r="P12" s="62" t="s">
        <v>66</v>
      </c>
      <c r="Q12" s="62" t="s">
        <v>67</v>
      </c>
      <c r="R12" s="63">
        <v>4</v>
      </c>
      <c r="S12" s="63">
        <v>1</v>
      </c>
    </row>
    <row r="13" spans="1:19" s="63" customFormat="1" ht="16.5" customHeight="1">
      <c r="A13" s="51" t="s">
        <v>68</v>
      </c>
      <c r="B13" s="52">
        <v>116</v>
      </c>
      <c r="C13" s="53" t="s">
        <v>69</v>
      </c>
      <c r="D13" s="54" t="s">
        <v>70</v>
      </c>
      <c r="E13" s="55" t="s">
        <v>71</v>
      </c>
      <c r="F13" s="56" t="s">
        <v>72</v>
      </c>
      <c r="G13" s="56" t="s">
        <v>48</v>
      </c>
      <c r="H13" s="57" t="s">
        <v>73</v>
      </c>
      <c r="I13" s="58">
        <f t="shared" si="0"/>
        <v>825</v>
      </c>
      <c r="J13" s="59">
        <v>9.6</v>
      </c>
      <c r="K13" s="60">
        <v>0.24</v>
      </c>
      <c r="L13" s="59"/>
      <c r="M13" s="60"/>
      <c r="N13" s="61" t="str">
        <f t="shared" si="1"/>
        <v>II A</v>
      </c>
      <c r="O13" s="56" t="s">
        <v>74</v>
      </c>
      <c r="P13" s="62" t="s">
        <v>75</v>
      </c>
      <c r="Q13" s="62" t="s">
        <v>76</v>
      </c>
      <c r="R13" s="63">
        <v>5</v>
      </c>
      <c r="S13" s="63">
        <v>1</v>
      </c>
    </row>
    <row r="14" spans="1:19" s="63" customFormat="1" ht="16.5" customHeight="1">
      <c r="A14" s="51" t="s">
        <v>77</v>
      </c>
      <c r="B14" s="52">
        <v>106</v>
      </c>
      <c r="C14" s="53" t="s">
        <v>78</v>
      </c>
      <c r="D14" s="54" t="s">
        <v>79</v>
      </c>
      <c r="E14" s="55" t="s">
        <v>80</v>
      </c>
      <c r="F14" s="56" t="s">
        <v>81</v>
      </c>
      <c r="G14" s="56" t="s">
        <v>82</v>
      </c>
      <c r="H14" s="57" t="s">
        <v>83</v>
      </c>
      <c r="I14" s="58">
        <f t="shared" si="0"/>
        <v>659</v>
      </c>
      <c r="J14" s="59">
        <v>10.51</v>
      </c>
      <c r="K14" s="60">
        <v>0.24199999999999999</v>
      </c>
      <c r="L14" s="59"/>
      <c r="M14" s="60"/>
      <c r="N14" s="61" t="str">
        <f t="shared" si="1"/>
        <v>III A</v>
      </c>
      <c r="O14" s="56" t="s">
        <v>84</v>
      </c>
      <c r="P14" s="62" t="s">
        <v>85</v>
      </c>
      <c r="Q14" s="62"/>
      <c r="R14" s="63">
        <v>6</v>
      </c>
      <c r="S14" s="63">
        <v>1</v>
      </c>
    </row>
    <row r="15" spans="1:19" ht="6" customHeight="1">
      <c r="A15" s="35"/>
      <c r="B15" s="33"/>
      <c r="C15" s="28"/>
      <c r="D15" s="28"/>
      <c r="F15" s="34"/>
      <c r="G15" s="29"/>
      <c r="H15" s="29"/>
      <c r="R15" s="23"/>
      <c r="S15" s="23"/>
    </row>
    <row r="16" spans="1:19" ht="12.75" customHeight="1">
      <c r="A16" s="36"/>
      <c r="B16" s="37"/>
      <c r="C16" s="38" t="s">
        <v>43</v>
      </c>
      <c r="D16" s="39" t="s">
        <v>20</v>
      </c>
      <c r="E16" s="39"/>
      <c r="F16" s="29"/>
      <c r="G16" s="29"/>
      <c r="H16" s="29"/>
      <c r="R16" s="23"/>
      <c r="S16" s="23"/>
    </row>
    <row r="17" spans="1:19" ht="3.75" customHeight="1">
      <c r="A17" s="28"/>
      <c r="C17" s="28"/>
      <c r="D17" s="28"/>
      <c r="F17" s="29"/>
      <c r="G17" s="29"/>
      <c r="H17" s="29"/>
      <c r="R17" s="23"/>
      <c r="S17" s="23"/>
    </row>
    <row r="18" spans="1:19" s="50" customFormat="1" ht="12" customHeight="1">
      <c r="A18" s="40" t="s">
        <v>21</v>
      </c>
      <c r="B18" s="41" t="s">
        <v>22</v>
      </c>
      <c r="C18" s="42" t="s">
        <v>23</v>
      </c>
      <c r="D18" s="43" t="s">
        <v>24</v>
      </c>
      <c r="E18" s="44" t="s">
        <v>25</v>
      </c>
      <c r="F18" s="45" t="s">
        <v>26</v>
      </c>
      <c r="G18" s="46" t="s">
        <v>27</v>
      </c>
      <c r="H18" s="45" t="s">
        <v>28</v>
      </c>
      <c r="I18" s="47" t="s">
        <v>29</v>
      </c>
      <c r="J18" s="44" t="s">
        <v>30</v>
      </c>
      <c r="K18" s="48" t="s">
        <v>31</v>
      </c>
      <c r="L18" s="44" t="s">
        <v>32</v>
      </c>
      <c r="M18" s="48" t="s">
        <v>31</v>
      </c>
      <c r="N18" s="44" t="s">
        <v>33</v>
      </c>
      <c r="O18" s="49"/>
      <c r="P18" s="22"/>
      <c r="Q18" s="22"/>
      <c r="R18" s="23"/>
      <c r="S18" s="23"/>
    </row>
    <row r="19" spans="1:19" s="63" customFormat="1" ht="16.5" customHeight="1">
      <c r="A19" s="51">
        <v>1</v>
      </c>
      <c r="B19" s="52">
        <v>121</v>
      </c>
      <c r="C19" s="53" t="s">
        <v>61</v>
      </c>
      <c r="D19" s="54" t="s">
        <v>86</v>
      </c>
      <c r="E19" s="55" t="s">
        <v>87</v>
      </c>
      <c r="F19" s="56" t="s">
        <v>72</v>
      </c>
      <c r="G19" s="56" t="s">
        <v>48</v>
      </c>
      <c r="H19" s="57" t="s">
        <v>88</v>
      </c>
      <c r="I19" s="58">
        <f>IF(ISBLANK(J19),"",TRUNC(11.16*((J19)-18.2)^2))</f>
        <v>909</v>
      </c>
      <c r="J19" s="59">
        <v>9.17</v>
      </c>
      <c r="K19" s="60">
        <v>0.13600000000000001</v>
      </c>
      <c r="L19" s="59"/>
      <c r="M19" s="60"/>
      <c r="N19" s="61" t="str">
        <f>IF(ISBLANK(J19),"",IF(J19&gt;11.24,"",IF(J19&lt;=8.18,"TSM",IF(J19&lt;=8.5,"SM",IF(J19&lt;=8.9,"KSM",IF(J19&lt;=9.5,"I A",IF(J19&lt;=10.24,"II A",IF(J19&lt;=11.24,"III A"))))))))</f>
        <v>I A</v>
      </c>
      <c r="O19" s="56" t="s">
        <v>89</v>
      </c>
      <c r="P19" s="62" t="s">
        <v>75</v>
      </c>
      <c r="Q19" s="62"/>
      <c r="R19" s="63">
        <v>1</v>
      </c>
      <c r="S19" s="63">
        <v>2</v>
      </c>
    </row>
    <row r="20" spans="1:19" s="63" customFormat="1" ht="16.5" customHeight="1">
      <c r="A20" s="51">
        <v>2</v>
      </c>
      <c r="B20" s="52">
        <v>75</v>
      </c>
      <c r="C20" s="53" t="s">
        <v>90</v>
      </c>
      <c r="D20" s="54" t="s">
        <v>91</v>
      </c>
      <c r="E20" s="55" t="s">
        <v>92</v>
      </c>
      <c r="F20" s="56" t="s">
        <v>93</v>
      </c>
      <c r="G20" s="56" t="s">
        <v>94</v>
      </c>
      <c r="H20" s="57" t="s">
        <v>95</v>
      </c>
      <c r="I20" s="58">
        <f>IF(ISBLANK(J20),"",TRUNC(11.16*((J20)-18.2)^2))</f>
        <v>899</v>
      </c>
      <c r="J20" s="59">
        <v>9.2200000000000006</v>
      </c>
      <c r="K20" s="60">
        <v>0.14599999999999999</v>
      </c>
      <c r="L20" s="59"/>
      <c r="M20" s="60"/>
      <c r="N20" s="61" t="str">
        <f>IF(ISBLANK(J20),"",IF(J20&gt;11.24,"",IF(J20&lt;=8.18,"TSM",IF(J20&lt;=8.5,"SM",IF(J20&lt;=8.9,"KSM",IF(J20&lt;=9.5,"I A",IF(J20&lt;=10.24,"II A",IF(J20&lt;=11.24,"III A"))))))))</f>
        <v>I A</v>
      </c>
      <c r="O20" s="56" t="s">
        <v>96</v>
      </c>
      <c r="P20" s="62" t="s">
        <v>97</v>
      </c>
      <c r="Q20" s="62" t="s">
        <v>98</v>
      </c>
      <c r="R20" s="63">
        <v>2</v>
      </c>
      <c r="S20" s="63">
        <v>2</v>
      </c>
    </row>
    <row r="21" spans="1:19" s="63" customFormat="1" ht="16.5" customHeight="1">
      <c r="A21" s="51">
        <v>3</v>
      </c>
      <c r="B21" s="52">
        <v>63</v>
      </c>
      <c r="C21" s="53" t="s">
        <v>99</v>
      </c>
      <c r="D21" s="54" t="s">
        <v>100</v>
      </c>
      <c r="E21" s="55" t="s">
        <v>101</v>
      </c>
      <c r="F21" s="56" t="s">
        <v>102</v>
      </c>
      <c r="G21" s="56" t="s">
        <v>94</v>
      </c>
      <c r="H21" s="57" t="s">
        <v>95</v>
      </c>
      <c r="I21" s="58">
        <f>IF(ISBLANK(J21),"",TRUNC(11.16*((J21)-18.2)^2))</f>
        <v>938</v>
      </c>
      <c r="J21" s="59">
        <v>9.0299999999999994</v>
      </c>
      <c r="K21" s="60">
        <v>0.189</v>
      </c>
      <c r="L21" s="59"/>
      <c r="M21" s="60"/>
      <c r="N21" s="61" t="str">
        <f>IF(ISBLANK(J21),"",IF(J21&gt;11.24,"",IF(J21&lt;=8.18,"TSM",IF(J21&lt;=8.5,"SM",IF(J21&lt;=8.9,"KSM",IF(J21&lt;=9.5,"I A",IF(J21&lt;=10.24,"II A",IF(J21&lt;=11.24,"III A"))))))))</f>
        <v>I A</v>
      </c>
      <c r="O21" s="56" t="s">
        <v>103</v>
      </c>
      <c r="P21" s="62" t="s">
        <v>104</v>
      </c>
      <c r="Q21" s="62" t="s">
        <v>105</v>
      </c>
      <c r="R21" s="63">
        <v>3</v>
      </c>
      <c r="S21" s="63">
        <v>2</v>
      </c>
    </row>
    <row r="22" spans="1:19" s="63" customFormat="1" ht="16.5" customHeight="1">
      <c r="A22" s="51">
        <v>4</v>
      </c>
      <c r="B22" s="52">
        <v>104</v>
      </c>
      <c r="C22" s="53" t="s">
        <v>106</v>
      </c>
      <c r="D22" s="54" t="s">
        <v>107</v>
      </c>
      <c r="E22" s="55" t="s">
        <v>108</v>
      </c>
      <c r="F22" s="56" t="s">
        <v>109</v>
      </c>
      <c r="G22" s="56"/>
      <c r="H22" s="57"/>
      <c r="I22" s="58">
        <f>IF(ISBLANK(J22),"",TRUNC(11.16*((J22)-18.2)^2))</f>
        <v>998</v>
      </c>
      <c r="J22" s="59">
        <v>8.74</v>
      </c>
      <c r="K22" s="60">
        <v>0.22500000000000001</v>
      </c>
      <c r="L22" s="59"/>
      <c r="M22" s="60"/>
      <c r="N22" s="61" t="str">
        <f>IF(ISBLANK(J22),"",IF(J22&gt;11.24,"",IF(J22&lt;=8.18,"TSM",IF(J22&lt;=8.5,"SM",IF(J22&lt;=8.9,"KSM",IF(J22&lt;=9.5,"I A",IF(J22&lt;=10.24,"II A",IF(J22&lt;=11.24,"III A"))))))))</f>
        <v>KSM</v>
      </c>
      <c r="O22" s="56" t="s">
        <v>110</v>
      </c>
      <c r="P22" s="62" t="s">
        <v>75</v>
      </c>
      <c r="Q22" s="62" t="s">
        <v>111</v>
      </c>
      <c r="R22" s="63">
        <v>4</v>
      </c>
      <c r="S22" s="63">
        <v>2</v>
      </c>
    </row>
    <row r="23" spans="1:19" s="63" customFormat="1" ht="16.5" customHeight="1">
      <c r="A23" s="51">
        <v>5</v>
      </c>
      <c r="B23" s="52">
        <v>97</v>
      </c>
      <c r="C23" s="53" t="s">
        <v>112</v>
      </c>
      <c r="D23" s="54" t="s">
        <v>113</v>
      </c>
      <c r="E23" s="55" t="s">
        <v>114</v>
      </c>
      <c r="F23" s="56" t="s">
        <v>4</v>
      </c>
      <c r="G23" s="56" t="s">
        <v>115</v>
      </c>
      <c r="H23" s="57" t="s">
        <v>116</v>
      </c>
      <c r="I23" s="58">
        <f>IF(ISBLANK(J23),"",TRUNC(11.16*((J23)-18.2)^2))</f>
        <v>798</v>
      </c>
      <c r="J23" s="59">
        <v>9.74</v>
      </c>
      <c r="K23" s="60">
        <v>0.20699999999999999</v>
      </c>
      <c r="L23" s="59"/>
      <c r="M23" s="60"/>
      <c r="N23" s="61" t="str">
        <f>IF(ISBLANK(J23),"",IF(J23&gt;11.24,"",IF(J23&lt;=8.18,"TSM",IF(J23&lt;=8.5,"SM",IF(J23&lt;=8.9,"KSM",IF(J23&lt;=9.5,"I A",IF(J23&lt;=10.24,"II A",IF(J23&lt;=11.24,"III A"))))))))</f>
        <v>II A</v>
      </c>
      <c r="O23" s="56" t="s">
        <v>117</v>
      </c>
      <c r="P23" s="62" t="s">
        <v>75</v>
      </c>
      <c r="Q23" s="62" t="s">
        <v>118</v>
      </c>
      <c r="R23" s="63">
        <v>5</v>
      </c>
      <c r="S23" s="63">
        <v>2</v>
      </c>
    </row>
    <row r="24" spans="1:19" s="63" customFormat="1" ht="16.5" customHeight="1">
      <c r="A24" s="51" t="s">
        <v>77</v>
      </c>
      <c r="B24" s="52"/>
      <c r="C24" s="53"/>
      <c r="D24" s="54"/>
      <c r="E24" s="55"/>
      <c r="F24" s="56"/>
      <c r="G24" s="56"/>
      <c r="H24" s="57"/>
      <c r="I24" s="58"/>
      <c r="J24" s="59"/>
      <c r="K24" s="60"/>
      <c r="L24" s="59"/>
      <c r="M24" s="60"/>
      <c r="N24" s="61"/>
      <c r="O24" s="56"/>
      <c r="P24" s="62"/>
      <c r="Q24" s="62"/>
    </row>
  </sheetData>
  <printOptions horizontalCentered="1"/>
  <pageMargins left="0.19685039370078741" right="0.19685039370078741" top="0.59055118110236227" bottom="0.19685039370078741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V21"/>
  <sheetViews>
    <sheetView zoomScaleNormal="85" workbookViewId="0">
      <selection activeCell="V20" sqref="V20"/>
    </sheetView>
  </sheetViews>
  <sheetFormatPr defaultColWidth="12.109375" defaultRowHeight="13.8"/>
  <cols>
    <col min="1" max="1" width="4.6640625" style="64" customWidth="1"/>
    <col min="2" max="2" width="4.44140625" style="28" customWidth="1"/>
    <col min="3" max="3" width="10.33203125" style="65" customWidth="1"/>
    <col min="4" max="4" width="14.88671875" style="65" customWidth="1"/>
    <col min="5" max="5" width="9" style="28" customWidth="1"/>
    <col min="6" max="6" width="10.44140625" style="27" customWidth="1"/>
    <col min="7" max="7" width="8.109375" style="27" customWidth="1"/>
    <col min="8" max="8" width="9.6640625" style="27" customWidth="1"/>
    <col min="9" max="9" width="6.44140625" style="30" customWidth="1"/>
    <col min="10" max="10" width="8.109375" style="28" customWidth="1"/>
    <col min="11" max="11" width="4.88671875" style="28" bestFit="1" customWidth="1"/>
    <col min="12" max="12" width="7.44140625" style="28" customWidth="1"/>
    <col min="13" max="13" width="4.88671875" style="28" customWidth="1"/>
    <col min="14" max="14" width="5.44140625" style="28" customWidth="1"/>
    <col min="15" max="15" width="24.6640625" style="31" customWidth="1"/>
    <col min="16" max="16" width="6.33203125" style="22" hidden="1" customWidth="1"/>
    <col min="17" max="17" width="7" style="22" hidden="1" customWidth="1"/>
    <col min="18" max="18" width="5" style="66" hidden="1" customWidth="1"/>
    <col min="19" max="19" width="6.88671875" style="24" hidden="1" customWidth="1"/>
    <col min="20" max="20" width="15.5546875" style="24" hidden="1" customWidth="1"/>
    <col min="21" max="21" width="5.44140625" style="24" customWidth="1"/>
    <col min="22" max="22" width="50.33203125" style="50" customWidth="1"/>
    <col min="23" max="16384" width="12.109375" style="24"/>
  </cols>
  <sheetData>
    <row r="1" spans="1:19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  <c r="R1" s="23"/>
      <c r="S1" s="23"/>
    </row>
    <row r="2" spans="1:19" ht="16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  <c r="R2" s="23"/>
      <c r="S2" s="23"/>
    </row>
    <row r="3" spans="1:19" ht="3.75" customHeight="1">
      <c r="A3" s="27"/>
      <c r="C3" s="28"/>
      <c r="D3" s="28"/>
      <c r="F3" s="29"/>
      <c r="G3" s="29"/>
      <c r="H3" s="29"/>
      <c r="R3" s="23"/>
      <c r="S3" s="23"/>
    </row>
    <row r="4" spans="1:19" ht="15.75" customHeight="1">
      <c r="A4" s="32" t="s">
        <v>18</v>
      </c>
      <c r="B4" s="33"/>
      <c r="C4" s="28"/>
      <c r="D4" s="28"/>
      <c r="F4" s="34"/>
      <c r="G4" s="29"/>
      <c r="H4" s="29"/>
      <c r="R4" s="23"/>
      <c r="S4" s="23"/>
    </row>
    <row r="5" spans="1:19" ht="6" customHeight="1">
      <c r="A5" s="35"/>
      <c r="B5" s="33"/>
      <c r="C5" s="28"/>
      <c r="D5" s="28"/>
      <c r="F5" s="34"/>
      <c r="G5" s="29"/>
      <c r="H5" s="29"/>
      <c r="R5" s="23"/>
      <c r="S5" s="23"/>
    </row>
    <row r="6" spans="1:19" ht="12.75" customHeight="1">
      <c r="A6" s="36"/>
      <c r="B6" s="37"/>
      <c r="C6" s="38"/>
      <c r="D6" s="39" t="s">
        <v>540</v>
      </c>
      <c r="E6" s="39"/>
      <c r="F6" s="29"/>
      <c r="G6" s="29"/>
      <c r="H6" s="29"/>
      <c r="R6" s="23"/>
      <c r="S6" s="23"/>
    </row>
    <row r="7" spans="1:19" ht="3.75" customHeight="1">
      <c r="A7" s="28"/>
      <c r="C7" s="28"/>
      <c r="D7" s="28"/>
      <c r="F7" s="29"/>
      <c r="G7" s="29"/>
      <c r="H7" s="29"/>
      <c r="R7" s="23"/>
      <c r="S7" s="23"/>
    </row>
    <row r="8" spans="1:19" s="50" customFormat="1" ht="12" customHeight="1">
      <c r="A8" s="40" t="s">
        <v>539</v>
      </c>
      <c r="B8" s="41" t="s">
        <v>22</v>
      </c>
      <c r="C8" s="42" t="s">
        <v>23</v>
      </c>
      <c r="D8" s="43" t="s">
        <v>24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30</v>
      </c>
      <c r="K8" s="48" t="s">
        <v>31</v>
      </c>
      <c r="L8" s="44" t="s">
        <v>32</v>
      </c>
      <c r="M8" s="48" t="s">
        <v>31</v>
      </c>
      <c r="N8" s="44" t="s">
        <v>33</v>
      </c>
      <c r="O8" s="49" t="s">
        <v>34</v>
      </c>
      <c r="P8" s="22"/>
      <c r="Q8" s="22"/>
      <c r="R8" s="23"/>
      <c r="S8" s="23"/>
    </row>
    <row r="9" spans="1:19" s="63" customFormat="1" ht="16.5" customHeight="1">
      <c r="A9" s="51" t="s">
        <v>19</v>
      </c>
      <c r="B9" s="52">
        <v>104</v>
      </c>
      <c r="C9" s="53" t="s">
        <v>106</v>
      </c>
      <c r="D9" s="54" t="s">
        <v>107</v>
      </c>
      <c r="E9" s="55" t="s">
        <v>108</v>
      </c>
      <c r="F9" s="56" t="s">
        <v>109</v>
      </c>
      <c r="G9" s="56"/>
      <c r="H9" s="57"/>
      <c r="I9" s="58">
        <f t="shared" ref="I9:I14" si="0">IF(ISBLANK(J9),"",TRUNC(11.16*((J9)-18.2)^2))</f>
        <v>998</v>
      </c>
      <c r="J9" s="59">
        <v>8.74</v>
      </c>
      <c r="K9" s="60">
        <v>0.22500000000000001</v>
      </c>
      <c r="L9" s="101">
        <v>8.7899999999999991</v>
      </c>
      <c r="M9" s="60">
        <v>0.21099999999999999</v>
      </c>
      <c r="N9" s="61" t="str">
        <f t="shared" ref="N9:N14" si="1">IF(ISBLANK(J9),"",IF(J9&gt;11.24,"",IF(J9&lt;=8.18,"TSM",IF(J9&lt;=8.5,"SM",IF(J9&lt;=8.9,"KSM",IF(J9&lt;=9.5,"I A",IF(J9&lt;=10.24,"II A",IF(J9&lt;=11.24,"III A"))))))))</f>
        <v>KSM</v>
      </c>
      <c r="O9" s="56" t="s">
        <v>110</v>
      </c>
      <c r="P9" s="62" t="s">
        <v>75</v>
      </c>
      <c r="Q9" s="62" t="s">
        <v>111</v>
      </c>
      <c r="R9" s="63">
        <v>4</v>
      </c>
      <c r="S9" s="63">
        <v>2</v>
      </c>
    </row>
    <row r="10" spans="1:19" s="63" customFormat="1" ht="16.5" customHeight="1">
      <c r="A10" s="51" t="s">
        <v>43</v>
      </c>
      <c r="B10" s="52">
        <v>121</v>
      </c>
      <c r="C10" s="53" t="s">
        <v>61</v>
      </c>
      <c r="D10" s="54" t="s">
        <v>86</v>
      </c>
      <c r="E10" s="55" t="s">
        <v>87</v>
      </c>
      <c r="F10" s="56" t="s">
        <v>72</v>
      </c>
      <c r="G10" s="56" t="s">
        <v>48</v>
      </c>
      <c r="H10" s="57" t="s">
        <v>88</v>
      </c>
      <c r="I10" s="58">
        <f t="shared" si="0"/>
        <v>909</v>
      </c>
      <c r="J10" s="59">
        <v>9.17</v>
      </c>
      <c r="K10" s="60">
        <v>0.13600000000000001</v>
      </c>
      <c r="L10" s="101">
        <v>9.9</v>
      </c>
      <c r="M10" s="60">
        <v>4.2999999999999997E-2</v>
      </c>
      <c r="N10" s="61" t="str">
        <f t="shared" si="1"/>
        <v>I A</v>
      </c>
      <c r="O10" s="56" t="s">
        <v>89</v>
      </c>
      <c r="P10" s="62" t="s">
        <v>75</v>
      </c>
      <c r="Q10" s="62"/>
      <c r="R10" s="63">
        <v>1</v>
      </c>
      <c r="S10" s="63">
        <v>2</v>
      </c>
    </row>
    <row r="11" spans="1:19" s="63" customFormat="1" ht="16.5" customHeight="1">
      <c r="A11" s="51" t="s">
        <v>51</v>
      </c>
      <c r="B11" s="52">
        <v>26</v>
      </c>
      <c r="C11" s="53" t="s">
        <v>52</v>
      </c>
      <c r="D11" s="54" t="s">
        <v>53</v>
      </c>
      <c r="E11" s="55" t="s">
        <v>54</v>
      </c>
      <c r="F11" s="56" t="s">
        <v>55</v>
      </c>
      <c r="G11" s="56"/>
      <c r="H11" s="57" t="s">
        <v>56</v>
      </c>
      <c r="I11" s="58">
        <f t="shared" si="0"/>
        <v>920</v>
      </c>
      <c r="J11" s="59">
        <v>9.1199999999999992</v>
      </c>
      <c r="K11" s="60">
        <v>0.16700000000000001</v>
      </c>
      <c r="L11" s="101" t="s">
        <v>541</v>
      </c>
      <c r="M11" s="60">
        <v>0.17499999999999999</v>
      </c>
      <c r="N11" s="61" t="str">
        <f t="shared" si="1"/>
        <v>I A</v>
      </c>
      <c r="O11" s="56" t="s">
        <v>57</v>
      </c>
      <c r="P11" s="62" t="s">
        <v>58</v>
      </c>
      <c r="Q11" s="62" t="s">
        <v>59</v>
      </c>
      <c r="R11" s="63">
        <v>3</v>
      </c>
      <c r="S11" s="63">
        <v>1</v>
      </c>
    </row>
    <row r="12" spans="1:19" s="63" customFormat="1" ht="16.5" customHeight="1">
      <c r="A12" s="51" t="s">
        <v>60</v>
      </c>
      <c r="B12" s="52">
        <v>63</v>
      </c>
      <c r="C12" s="53" t="s">
        <v>99</v>
      </c>
      <c r="D12" s="54" t="s">
        <v>100</v>
      </c>
      <c r="E12" s="55" t="s">
        <v>101</v>
      </c>
      <c r="F12" s="56" t="s">
        <v>102</v>
      </c>
      <c r="G12" s="56" t="s">
        <v>94</v>
      </c>
      <c r="H12" s="57" t="s">
        <v>95</v>
      </c>
      <c r="I12" s="58">
        <f t="shared" si="0"/>
        <v>938</v>
      </c>
      <c r="J12" s="59">
        <v>9.0299999999999994</v>
      </c>
      <c r="K12" s="60">
        <v>0.189</v>
      </c>
      <c r="L12" s="101" t="s">
        <v>542</v>
      </c>
      <c r="M12" s="60">
        <v>0.17299999999999999</v>
      </c>
      <c r="N12" s="61" t="str">
        <f t="shared" si="1"/>
        <v>I A</v>
      </c>
      <c r="O12" s="56" t="s">
        <v>103</v>
      </c>
      <c r="P12" s="62" t="s">
        <v>104</v>
      </c>
      <c r="Q12" s="62" t="s">
        <v>105</v>
      </c>
      <c r="R12" s="63">
        <v>3</v>
      </c>
      <c r="S12" s="63">
        <v>2</v>
      </c>
    </row>
    <row r="13" spans="1:19" s="63" customFormat="1" ht="16.5" customHeight="1">
      <c r="A13" s="51" t="s">
        <v>68</v>
      </c>
      <c r="B13" s="52">
        <v>86</v>
      </c>
      <c r="C13" s="53" t="s">
        <v>61</v>
      </c>
      <c r="D13" s="54" t="s">
        <v>62</v>
      </c>
      <c r="E13" s="55" t="s">
        <v>63</v>
      </c>
      <c r="F13" s="56" t="s">
        <v>38</v>
      </c>
      <c r="G13" s="56" t="s">
        <v>39</v>
      </c>
      <c r="H13" s="57" t="s">
        <v>64</v>
      </c>
      <c r="I13" s="58">
        <f t="shared" si="0"/>
        <v>901</v>
      </c>
      <c r="J13" s="59">
        <v>9.2100000000000009</v>
      </c>
      <c r="K13" s="60">
        <v>0.191</v>
      </c>
      <c r="L13" s="101" t="s">
        <v>542</v>
      </c>
      <c r="M13" s="60">
        <v>0.216</v>
      </c>
      <c r="N13" s="61" t="str">
        <f t="shared" si="1"/>
        <v>I A</v>
      </c>
      <c r="O13" s="56" t="s">
        <v>65</v>
      </c>
      <c r="P13" s="62" t="s">
        <v>66</v>
      </c>
      <c r="Q13" s="62" t="s">
        <v>67</v>
      </c>
      <c r="R13" s="63">
        <v>4</v>
      </c>
      <c r="S13" s="63">
        <v>1</v>
      </c>
    </row>
    <row r="14" spans="1:19" s="63" customFormat="1" ht="16.5" customHeight="1">
      <c r="A14" s="51" t="s">
        <v>77</v>
      </c>
      <c r="B14" s="52">
        <v>75</v>
      </c>
      <c r="C14" s="53" t="s">
        <v>90</v>
      </c>
      <c r="D14" s="54" t="s">
        <v>91</v>
      </c>
      <c r="E14" s="55" t="s">
        <v>92</v>
      </c>
      <c r="F14" s="56" t="s">
        <v>93</v>
      </c>
      <c r="G14" s="56" t="s">
        <v>94</v>
      </c>
      <c r="H14" s="57" t="s">
        <v>95</v>
      </c>
      <c r="I14" s="58">
        <f t="shared" si="0"/>
        <v>899</v>
      </c>
      <c r="J14" s="59">
        <v>9.2200000000000006</v>
      </c>
      <c r="K14" s="60">
        <v>0.14599999999999999</v>
      </c>
      <c r="L14" s="101" t="s">
        <v>542</v>
      </c>
      <c r="M14" s="60">
        <v>0.219</v>
      </c>
      <c r="N14" s="61" t="str">
        <f t="shared" si="1"/>
        <v>I A</v>
      </c>
      <c r="O14" s="56" t="s">
        <v>96</v>
      </c>
      <c r="P14" s="62" t="s">
        <v>97</v>
      </c>
      <c r="Q14" s="62" t="s">
        <v>98</v>
      </c>
      <c r="R14" s="63">
        <v>2</v>
      </c>
      <c r="S14" s="63">
        <v>2</v>
      </c>
    </row>
    <row r="15" spans="1:19" ht="3.75" customHeight="1">
      <c r="A15" s="28"/>
      <c r="C15" s="28"/>
      <c r="D15" s="28"/>
      <c r="F15" s="29"/>
      <c r="G15" s="29"/>
      <c r="H15" s="29"/>
      <c r="R15" s="23"/>
      <c r="S15" s="23"/>
    </row>
    <row r="16" spans="1:19" s="50" customFormat="1" ht="12" customHeight="1">
      <c r="A16" s="40" t="s">
        <v>539</v>
      </c>
      <c r="B16" s="41" t="s">
        <v>22</v>
      </c>
      <c r="C16" s="42" t="s">
        <v>23</v>
      </c>
      <c r="D16" s="43" t="s">
        <v>24</v>
      </c>
      <c r="E16" s="44" t="s">
        <v>25</v>
      </c>
      <c r="F16" s="45" t="s">
        <v>26</v>
      </c>
      <c r="G16" s="46" t="s">
        <v>27</v>
      </c>
      <c r="H16" s="45" t="s">
        <v>28</v>
      </c>
      <c r="I16" s="47" t="s">
        <v>29</v>
      </c>
      <c r="J16" s="44" t="s">
        <v>30</v>
      </c>
      <c r="K16" s="48" t="s">
        <v>31</v>
      </c>
      <c r="L16" s="44" t="s">
        <v>32</v>
      </c>
      <c r="M16" s="48" t="s">
        <v>31</v>
      </c>
      <c r="N16" s="44" t="s">
        <v>33</v>
      </c>
      <c r="O16" s="49" t="s">
        <v>34</v>
      </c>
      <c r="P16" s="22"/>
      <c r="Q16" s="22"/>
      <c r="R16" s="23"/>
      <c r="S16" s="23"/>
    </row>
    <row r="17" spans="1:19" s="63" customFormat="1" ht="16.5" customHeight="1">
      <c r="A17" s="51" t="s">
        <v>492</v>
      </c>
      <c r="B17" s="52">
        <v>57</v>
      </c>
      <c r="C17" s="53" t="s">
        <v>44</v>
      </c>
      <c r="D17" s="54" t="s">
        <v>45</v>
      </c>
      <c r="E17" s="55" t="s">
        <v>46</v>
      </c>
      <c r="F17" s="56" t="s">
        <v>47</v>
      </c>
      <c r="G17" s="56" t="s">
        <v>48</v>
      </c>
      <c r="H17" s="57"/>
      <c r="I17" s="58">
        <f>IF(ISBLANK(J17),"",TRUNC(11.16*((J17)-18.2)^2))</f>
        <v>838</v>
      </c>
      <c r="J17" s="59">
        <v>9.5299999999999994</v>
      </c>
      <c r="K17" s="60">
        <v>0.50700000000000001</v>
      </c>
      <c r="L17" s="59"/>
      <c r="M17" s="60"/>
      <c r="N17" s="61" t="str">
        <f>IF(ISBLANK(J17),"",IF(J17&gt;11.24,"",IF(J17&lt;=8.18,"TSM",IF(J17&lt;=8.5,"SM",IF(J17&lt;=8.9,"KSM",IF(J17&lt;=9.5,"I A",IF(J17&lt;=10.24,"II A",IF(J17&lt;=11.24,"III A"))))))))</f>
        <v>II A</v>
      </c>
      <c r="O17" s="56" t="s">
        <v>49</v>
      </c>
      <c r="P17" s="62" t="s">
        <v>50</v>
      </c>
      <c r="Q17" s="62"/>
      <c r="R17" s="63">
        <v>2</v>
      </c>
      <c r="S17" s="63">
        <v>1</v>
      </c>
    </row>
    <row r="18" spans="1:19" s="63" customFormat="1" ht="16.5" customHeight="1">
      <c r="A18" s="51" t="s">
        <v>517</v>
      </c>
      <c r="B18" s="52">
        <v>116</v>
      </c>
      <c r="C18" s="53" t="s">
        <v>69</v>
      </c>
      <c r="D18" s="54" t="s">
        <v>70</v>
      </c>
      <c r="E18" s="55" t="s">
        <v>71</v>
      </c>
      <c r="F18" s="56" t="s">
        <v>72</v>
      </c>
      <c r="G18" s="56" t="s">
        <v>48</v>
      </c>
      <c r="H18" s="57" t="s">
        <v>73</v>
      </c>
      <c r="I18" s="58">
        <f>IF(ISBLANK(J18),"",TRUNC(11.16*((J18)-18.2)^2))</f>
        <v>825</v>
      </c>
      <c r="J18" s="59">
        <v>9.6</v>
      </c>
      <c r="K18" s="60">
        <v>0.24</v>
      </c>
      <c r="L18" s="59"/>
      <c r="M18" s="60"/>
      <c r="N18" s="61" t="str">
        <f>IF(ISBLANK(J18),"",IF(J18&gt;11.24,"",IF(J18&lt;=8.18,"TSM",IF(J18&lt;=8.5,"SM",IF(J18&lt;=8.9,"KSM",IF(J18&lt;=9.5,"I A",IF(J18&lt;=10.24,"II A",IF(J18&lt;=11.24,"III A"))))))))</f>
        <v>II A</v>
      </c>
      <c r="O18" s="56" t="s">
        <v>74</v>
      </c>
      <c r="P18" s="62" t="s">
        <v>75</v>
      </c>
      <c r="Q18" s="62" t="s">
        <v>76</v>
      </c>
      <c r="R18" s="63">
        <v>5</v>
      </c>
      <c r="S18" s="63">
        <v>1</v>
      </c>
    </row>
    <row r="19" spans="1:19" s="63" customFormat="1" ht="16.5" customHeight="1">
      <c r="A19" s="51" t="s">
        <v>543</v>
      </c>
      <c r="B19" s="52">
        <v>97</v>
      </c>
      <c r="C19" s="53" t="s">
        <v>112</v>
      </c>
      <c r="D19" s="54" t="s">
        <v>113</v>
      </c>
      <c r="E19" s="55" t="s">
        <v>114</v>
      </c>
      <c r="F19" s="56" t="s">
        <v>4</v>
      </c>
      <c r="G19" s="56" t="s">
        <v>115</v>
      </c>
      <c r="H19" s="57" t="s">
        <v>116</v>
      </c>
      <c r="I19" s="58">
        <f>IF(ISBLANK(J19),"",TRUNC(11.16*((J19)-18.2)^2))</f>
        <v>798</v>
      </c>
      <c r="J19" s="59">
        <v>9.74</v>
      </c>
      <c r="K19" s="60">
        <v>0.20699999999999999</v>
      </c>
      <c r="L19" s="59"/>
      <c r="M19" s="60"/>
      <c r="N19" s="61" t="str">
        <f>IF(ISBLANK(J19),"",IF(J19&gt;11.24,"",IF(J19&lt;=8.18,"TSM",IF(J19&lt;=8.5,"SM",IF(J19&lt;=8.9,"KSM",IF(J19&lt;=9.5,"I A",IF(J19&lt;=10.24,"II A",IF(J19&lt;=11.24,"III A"))))))))</f>
        <v>II A</v>
      </c>
      <c r="O19" s="56" t="s">
        <v>117</v>
      </c>
      <c r="P19" s="62" t="s">
        <v>75</v>
      </c>
      <c r="Q19" s="62" t="s">
        <v>118</v>
      </c>
      <c r="R19" s="63">
        <v>5</v>
      </c>
      <c r="S19" s="63">
        <v>2</v>
      </c>
    </row>
    <row r="20" spans="1:19" s="63" customFormat="1" ht="16.5" customHeight="1">
      <c r="A20" s="51" t="s">
        <v>544</v>
      </c>
      <c r="B20" s="52">
        <v>106</v>
      </c>
      <c r="C20" s="53" t="s">
        <v>78</v>
      </c>
      <c r="D20" s="54" t="s">
        <v>79</v>
      </c>
      <c r="E20" s="55" t="s">
        <v>80</v>
      </c>
      <c r="F20" s="56" t="s">
        <v>81</v>
      </c>
      <c r="G20" s="56" t="s">
        <v>82</v>
      </c>
      <c r="H20" s="57" t="s">
        <v>83</v>
      </c>
      <c r="I20" s="58">
        <f>IF(ISBLANK(J20),"",TRUNC(11.16*((J20)-18.2)^2))</f>
        <v>659</v>
      </c>
      <c r="J20" s="59">
        <v>10.51</v>
      </c>
      <c r="K20" s="60">
        <v>0.24199999999999999</v>
      </c>
      <c r="L20" s="59"/>
      <c r="M20" s="60"/>
      <c r="N20" s="61" t="str">
        <f>IF(ISBLANK(J20),"",IF(J20&gt;11.24,"",IF(J20&lt;=8.18,"TSM",IF(J20&lt;=8.5,"SM",IF(J20&lt;=8.9,"KSM",IF(J20&lt;=9.5,"I A",IF(J20&lt;=10.24,"II A",IF(J20&lt;=11.24,"III A"))))))))</f>
        <v>III A</v>
      </c>
      <c r="O20" s="56" t="s">
        <v>84</v>
      </c>
      <c r="P20" s="62" t="s">
        <v>85</v>
      </c>
      <c r="Q20" s="62"/>
      <c r="R20" s="63">
        <v>6</v>
      </c>
      <c r="S20" s="63">
        <v>1</v>
      </c>
    </row>
    <row r="21" spans="1:19" s="63" customFormat="1" ht="16.5" customHeight="1">
      <c r="A21" s="51" t="s">
        <v>545</v>
      </c>
      <c r="B21" s="52">
        <v>41</v>
      </c>
      <c r="C21" s="53" t="s">
        <v>35</v>
      </c>
      <c r="D21" s="54" t="s">
        <v>36</v>
      </c>
      <c r="E21" s="55" t="s">
        <v>37</v>
      </c>
      <c r="F21" s="56" t="s">
        <v>38</v>
      </c>
      <c r="G21" s="56" t="s">
        <v>39</v>
      </c>
      <c r="H21" s="57" t="s">
        <v>40</v>
      </c>
      <c r="I21" s="58">
        <f>IF(ISBLANK(J21),"",TRUNC(11.16*((J21)-18.2)^2))</f>
        <v>624</v>
      </c>
      <c r="J21" s="59">
        <v>10.72</v>
      </c>
      <c r="K21" s="60">
        <v>0.24399999999999999</v>
      </c>
      <c r="L21" s="59"/>
      <c r="M21" s="60"/>
      <c r="N21" s="61" t="str">
        <f>IF(ISBLANK(J21),"",IF(J21&gt;11.24,"",IF(J21&lt;=8.18,"TSM",IF(J21&lt;=8.5,"SM",IF(J21&lt;=8.9,"KSM",IF(J21&lt;=9.5,"I A",IF(J21&lt;=10.24,"II A",IF(J21&lt;=11.24,"III A"))))))))</f>
        <v>III A</v>
      </c>
      <c r="O21" s="56" t="s">
        <v>41</v>
      </c>
      <c r="P21" s="62" t="s">
        <v>42</v>
      </c>
      <c r="Q21" s="62"/>
      <c r="R21" s="63">
        <v>1</v>
      </c>
      <c r="S21" s="63">
        <v>1</v>
      </c>
    </row>
  </sheetData>
  <printOptions horizontalCentered="1"/>
  <pageMargins left="0.19685039370078741" right="0.19685039370078741" top="0.59055118110236227" bottom="0.19685039370078741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S24"/>
  <sheetViews>
    <sheetView zoomScaleNormal="85" workbookViewId="0">
      <selection activeCell="J28" sqref="J28"/>
    </sheetView>
  </sheetViews>
  <sheetFormatPr defaultColWidth="12.109375" defaultRowHeight="13.8"/>
  <cols>
    <col min="1" max="1" width="4.6640625" style="27" customWidth="1"/>
    <col min="2" max="2" width="4.44140625" style="28" customWidth="1"/>
    <col min="3" max="3" width="10.33203125" style="65" customWidth="1"/>
    <col min="4" max="4" width="14.88671875" style="65" customWidth="1"/>
    <col min="5" max="5" width="9" style="28" customWidth="1"/>
    <col min="6" max="6" width="12.5546875" style="27" customWidth="1"/>
    <col min="7" max="7" width="11.33203125" style="27" customWidth="1"/>
    <col min="8" max="8" width="8.5546875" style="27" customWidth="1"/>
    <col min="9" max="9" width="6.44140625" style="30" customWidth="1"/>
    <col min="10" max="10" width="7.88671875" style="28" bestFit="1" customWidth="1"/>
    <col min="11" max="11" width="4.88671875" style="28" bestFit="1" customWidth="1"/>
    <col min="12" max="12" width="7.44140625" style="28" hidden="1" customWidth="1"/>
    <col min="13" max="13" width="4.88671875" style="28" hidden="1" customWidth="1"/>
    <col min="14" max="14" width="5.44140625" style="28" customWidth="1"/>
    <col min="15" max="15" width="22.109375" style="31" customWidth="1"/>
    <col min="16" max="16" width="7.6640625" style="22" hidden="1" customWidth="1"/>
    <col min="17" max="17" width="7.44140625" style="22" hidden="1" customWidth="1"/>
    <col min="18" max="18" width="6.33203125" style="22" hidden="1" customWidth="1"/>
    <col min="19" max="19" width="8" style="24" hidden="1" customWidth="1"/>
    <col min="20" max="20" width="0" style="24" hidden="1" customWidth="1"/>
    <col min="21" max="16384" width="12.109375" style="24"/>
  </cols>
  <sheetData>
    <row r="1" spans="1:19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</row>
    <row r="2" spans="1:19" ht="16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</row>
    <row r="3" spans="1:19" ht="2.25" customHeight="1">
      <c r="C3" s="28"/>
      <c r="D3" s="28"/>
      <c r="F3" s="29"/>
      <c r="G3" s="29"/>
      <c r="H3" s="29"/>
    </row>
    <row r="4" spans="1:19" ht="15.75" customHeight="1">
      <c r="A4" s="32" t="s">
        <v>119</v>
      </c>
      <c r="B4" s="33"/>
      <c r="C4" s="28"/>
      <c r="D4" s="28"/>
      <c r="F4" s="34"/>
      <c r="G4" s="29"/>
      <c r="H4" s="29"/>
    </row>
    <row r="5" spans="1:19" ht="4.5" customHeight="1">
      <c r="A5" s="32"/>
      <c r="B5" s="33"/>
      <c r="C5" s="28"/>
      <c r="D5" s="28"/>
      <c r="F5" s="34"/>
      <c r="G5" s="29"/>
      <c r="H5" s="29"/>
    </row>
    <row r="6" spans="1:19" ht="12.75" customHeight="1">
      <c r="A6" s="67"/>
      <c r="B6" s="37"/>
      <c r="C6" s="38" t="s">
        <v>19</v>
      </c>
      <c r="D6" s="39" t="s">
        <v>20</v>
      </c>
      <c r="E6" s="39"/>
      <c r="F6" s="29"/>
      <c r="G6" s="29"/>
      <c r="H6" s="29"/>
    </row>
    <row r="7" spans="1:19" ht="3.75" customHeight="1">
      <c r="A7" s="29"/>
      <c r="C7" s="28"/>
      <c r="D7" s="28"/>
      <c r="F7" s="29"/>
      <c r="G7" s="29"/>
      <c r="H7" s="29"/>
    </row>
    <row r="8" spans="1:19" s="79" customFormat="1" ht="12" customHeight="1">
      <c r="A8" s="68" t="s">
        <v>21</v>
      </c>
      <c r="B8" s="69" t="s">
        <v>22</v>
      </c>
      <c r="C8" s="70" t="s">
        <v>23</v>
      </c>
      <c r="D8" s="71" t="s">
        <v>24</v>
      </c>
      <c r="E8" s="72" t="s">
        <v>25</v>
      </c>
      <c r="F8" s="73" t="s">
        <v>26</v>
      </c>
      <c r="G8" s="74" t="s">
        <v>27</v>
      </c>
      <c r="H8" s="73" t="s">
        <v>28</v>
      </c>
      <c r="I8" s="75" t="s">
        <v>29</v>
      </c>
      <c r="J8" s="76" t="s">
        <v>30</v>
      </c>
      <c r="K8" s="77" t="s">
        <v>31</v>
      </c>
      <c r="L8" s="76" t="s">
        <v>32</v>
      </c>
      <c r="M8" s="77" t="s">
        <v>31</v>
      </c>
      <c r="N8" s="76" t="s">
        <v>33</v>
      </c>
      <c r="O8" s="78" t="s">
        <v>34</v>
      </c>
    </row>
    <row r="9" spans="1:19" s="63" customFormat="1" ht="16.5" customHeight="1">
      <c r="A9" s="80" t="s">
        <v>19</v>
      </c>
      <c r="B9" s="52">
        <v>146</v>
      </c>
      <c r="C9" s="53" t="s">
        <v>120</v>
      </c>
      <c r="D9" s="54" t="s">
        <v>121</v>
      </c>
      <c r="E9" s="55" t="s">
        <v>122</v>
      </c>
      <c r="F9" s="56" t="s">
        <v>38</v>
      </c>
      <c r="G9" s="56" t="s">
        <v>123</v>
      </c>
      <c r="H9" s="57"/>
      <c r="I9" s="58">
        <f t="shared" ref="I9:I14" si="0">IF(ISBLANK(J9),"",TRUNC(23.9*((J9)-14.6)^2))</f>
        <v>722</v>
      </c>
      <c r="J9" s="81">
        <v>9.1</v>
      </c>
      <c r="K9" s="60">
        <v>0.21199999999999999</v>
      </c>
      <c r="L9" s="81"/>
      <c r="M9" s="60"/>
      <c r="N9" s="82" t="str">
        <f t="shared" ref="N9:N14" si="1">IF(ISBLANK(J9),"",IF(J9&gt;10.4,"",IF(J9&lt;=7.75,"TSM",IF(J9&lt;=8.1,"SM",IF(J9&lt;=8.55,"KSM",IF(J9&lt;=9.1,"I A",IF(J9&lt;=9.7,"II A",IF(J9&lt;=10.4,"III A"))))))))</f>
        <v>I A</v>
      </c>
      <c r="O9" s="56" t="s">
        <v>124</v>
      </c>
      <c r="P9" s="83" t="s">
        <v>125</v>
      </c>
      <c r="Q9" s="83"/>
      <c r="R9" s="83">
        <v>1</v>
      </c>
      <c r="S9" s="63">
        <v>1</v>
      </c>
    </row>
    <row r="10" spans="1:19" s="63" customFormat="1" ht="16.5" customHeight="1">
      <c r="A10" s="80" t="s">
        <v>43</v>
      </c>
      <c r="B10" s="52">
        <v>185</v>
      </c>
      <c r="C10" s="53" t="s">
        <v>120</v>
      </c>
      <c r="D10" s="54" t="s">
        <v>126</v>
      </c>
      <c r="E10" s="55" t="s">
        <v>127</v>
      </c>
      <c r="F10" s="56" t="s">
        <v>47</v>
      </c>
      <c r="G10" s="56"/>
      <c r="H10" s="57" t="s">
        <v>88</v>
      </c>
      <c r="I10" s="58">
        <f t="shared" si="0"/>
        <v>883</v>
      </c>
      <c r="J10" s="81">
        <v>8.52</v>
      </c>
      <c r="K10" s="60">
        <v>0.17499999999999999</v>
      </c>
      <c r="L10" s="81"/>
      <c r="M10" s="60"/>
      <c r="N10" s="82" t="str">
        <f t="shared" si="1"/>
        <v>KSM</v>
      </c>
      <c r="O10" s="56" t="s">
        <v>128</v>
      </c>
      <c r="P10" s="83" t="s">
        <v>129</v>
      </c>
      <c r="Q10" s="83" t="s">
        <v>130</v>
      </c>
      <c r="R10" s="83">
        <v>2</v>
      </c>
      <c r="S10" s="63">
        <v>1</v>
      </c>
    </row>
    <row r="11" spans="1:19" s="63" customFormat="1" ht="16.5" customHeight="1">
      <c r="A11" s="80" t="s">
        <v>51</v>
      </c>
      <c r="B11" s="52">
        <v>141</v>
      </c>
      <c r="C11" s="53" t="s">
        <v>131</v>
      </c>
      <c r="D11" s="54" t="s">
        <v>132</v>
      </c>
      <c r="E11" s="55" t="s">
        <v>133</v>
      </c>
      <c r="F11" s="56" t="s">
        <v>134</v>
      </c>
      <c r="G11" s="56" t="s">
        <v>135</v>
      </c>
      <c r="H11" s="57" t="s">
        <v>136</v>
      </c>
      <c r="I11" s="58">
        <f t="shared" si="0"/>
        <v>939</v>
      </c>
      <c r="J11" s="81">
        <v>8.33</v>
      </c>
      <c r="K11" s="60">
        <v>0.17299999999999999</v>
      </c>
      <c r="L11" s="81"/>
      <c r="M11" s="60"/>
      <c r="N11" s="82" t="str">
        <f t="shared" si="1"/>
        <v>KSM</v>
      </c>
      <c r="O11" s="56" t="s">
        <v>137</v>
      </c>
      <c r="P11" s="83" t="s">
        <v>138</v>
      </c>
      <c r="Q11" s="83" t="s">
        <v>139</v>
      </c>
      <c r="R11" s="83">
        <v>3</v>
      </c>
      <c r="S11" s="63">
        <v>1</v>
      </c>
    </row>
    <row r="12" spans="1:19" s="63" customFormat="1" ht="16.5" customHeight="1">
      <c r="A12" s="80" t="s">
        <v>60</v>
      </c>
      <c r="B12" s="52">
        <v>123</v>
      </c>
      <c r="C12" s="53" t="s">
        <v>140</v>
      </c>
      <c r="D12" s="54" t="s">
        <v>141</v>
      </c>
      <c r="E12" s="55" t="s">
        <v>142</v>
      </c>
      <c r="F12" s="56" t="s">
        <v>38</v>
      </c>
      <c r="G12" s="56" t="s">
        <v>39</v>
      </c>
      <c r="H12" s="57" t="s">
        <v>64</v>
      </c>
      <c r="I12" s="58">
        <f t="shared" si="0"/>
        <v>889</v>
      </c>
      <c r="J12" s="81">
        <v>8.5</v>
      </c>
      <c r="K12" s="60">
        <v>0.17100000000000001</v>
      </c>
      <c r="L12" s="81"/>
      <c r="M12" s="60"/>
      <c r="N12" s="82" t="str">
        <f t="shared" si="1"/>
        <v>KSM</v>
      </c>
      <c r="O12" s="56" t="s">
        <v>143</v>
      </c>
      <c r="P12" s="83" t="s">
        <v>75</v>
      </c>
      <c r="Q12" s="83" t="s">
        <v>144</v>
      </c>
      <c r="R12" s="83">
        <v>4</v>
      </c>
      <c r="S12" s="63">
        <v>1</v>
      </c>
    </row>
    <row r="13" spans="1:19" s="63" customFormat="1" ht="16.5" customHeight="1">
      <c r="A13" s="80" t="s">
        <v>68</v>
      </c>
      <c r="B13" s="52">
        <v>75</v>
      </c>
      <c r="C13" s="53" t="s">
        <v>145</v>
      </c>
      <c r="D13" s="54" t="s">
        <v>146</v>
      </c>
      <c r="E13" s="55" t="s">
        <v>147</v>
      </c>
      <c r="F13" s="56" t="s">
        <v>102</v>
      </c>
      <c r="G13" s="56" t="s">
        <v>94</v>
      </c>
      <c r="H13" s="57" t="s">
        <v>95</v>
      </c>
      <c r="I13" s="58">
        <f t="shared" si="0"/>
        <v>686</v>
      </c>
      <c r="J13" s="81">
        <v>9.24</v>
      </c>
      <c r="K13" s="60">
        <v>0.189</v>
      </c>
      <c r="L13" s="81"/>
      <c r="M13" s="60"/>
      <c r="N13" s="82" t="str">
        <f t="shared" si="1"/>
        <v>II A</v>
      </c>
      <c r="O13" s="56" t="s">
        <v>103</v>
      </c>
      <c r="P13" s="83" t="s">
        <v>75</v>
      </c>
      <c r="Q13" s="83"/>
      <c r="R13" s="83">
        <v>5</v>
      </c>
      <c r="S13" s="63">
        <v>1</v>
      </c>
    </row>
    <row r="14" spans="1:19" s="63" customFormat="1" ht="16.5" customHeight="1">
      <c r="A14" s="80" t="s">
        <v>77</v>
      </c>
      <c r="B14" s="52"/>
      <c r="C14" s="53"/>
      <c r="D14" s="54"/>
      <c r="E14" s="55"/>
      <c r="F14" s="56"/>
      <c r="G14" s="56"/>
      <c r="H14" s="57"/>
      <c r="I14" s="58" t="str">
        <f t="shared" si="0"/>
        <v/>
      </c>
      <c r="J14" s="81"/>
      <c r="K14" s="60"/>
      <c r="L14" s="81"/>
      <c r="M14" s="60"/>
      <c r="N14" s="82" t="str">
        <f t="shared" si="1"/>
        <v/>
      </c>
      <c r="O14" s="56"/>
      <c r="P14" s="83"/>
      <c r="Q14" s="83"/>
      <c r="R14" s="83"/>
    </row>
    <row r="16" spans="1:19" ht="12.75" customHeight="1">
      <c r="A16" s="67"/>
      <c r="B16" s="37"/>
      <c r="C16" s="38" t="s">
        <v>43</v>
      </c>
      <c r="D16" s="39" t="s">
        <v>20</v>
      </c>
      <c r="E16" s="84"/>
      <c r="F16" s="29"/>
      <c r="G16" s="29"/>
      <c r="H16" s="29"/>
    </row>
    <row r="17" spans="1:19" ht="3.75" customHeight="1">
      <c r="A17" s="29"/>
      <c r="C17" s="28"/>
      <c r="D17" s="28"/>
      <c r="F17" s="29"/>
      <c r="G17" s="29"/>
      <c r="H17" s="29"/>
    </row>
    <row r="18" spans="1:19" s="79" customFormat="1" ht="12" customHeight="1">
      <c r="A18" s="68" t="s">
        <v>21</v>
      </c>
      <c r="B18" s="69" t="s">
        <v>22</v>
      </c>
      <c r="C18" s="70" t="s">
        <v>23</v>
      </c>
      <c r="D18" s="71" t="s">
        <v>24</v>
      </c>
      <c r="E18" s="72" t="s">
        <v>25</v>
      </c>
      <c r="F18" s="73" t="s">
        <v>26</v>
      </c>
      <c r="G18" s="74" t="s">
        <v>27</v>
      </c>
      <c r="H18" s="73" t="s">
        <v>28</v>
      </c>
      <c r="I18" s="75" t="s">
        <v>29</v>
      </c>
      <c r="J18" s="76" t="s">
        <v>30</v>
      </c>
      <c r="K18" s="77" t="s">
        <v>31</v>
      </c>
      <c r="L18" s="76" t="s">
        <v>32</v>
      </c>
      <c r="M18" s="77" t="s">
        <v>31</v>
      </c>
      <c r="N18" s="76" t="s">
        <v>33</v>
      </c>
      <c r="O18" s="78" t="s">
        <v>34</v>
      </c>
    </row>
    <row r="19" spans="1:19" s="63" customFormat="1" ht="16.5" customHeight="1">
      <c r="A19" s="80" t="s">
        <v>19</v>
      </c>
      <c r="B19" s="52">
        <v>88</v>
      </c>
      <c r="C19" s="53" t="s">
        <v>148</v>
      </c>
      <c r="D19" s="54" t="s">
        <v>149</v>
      </c>
      <c r="E19" s="55" t="s">
        <v>150</v>
      </c>
      <c r="F19" s="56" t="s">
        <v>93</v>
      </c>
      <c r="G19" s="56" t="s">
        <v>151</v>
      </c>
      <c r="H19" s="57" t="s">
        <v>95</v>
      </c>
      <c r="I19" s="58">
        <f>IF(ISBLANK(J19),"",TRUNC(23.9*((J19)-14.6)^2))</f>
        <v>609</v>
      </c>
      <c r="J19" s="81">
        <v>9.5500000000000007</v>
      </c>
      <c r="K19" s="60">
        <v>0.27400000000000002</v>
      </c>
      <c r="L19" s="81"/>
      <c r="M19" s="60"/>
      <c r="N19" s="82" t="str">
        <f>IF(ISBLANK(J19),"",IF(J19&gt;10.4,"",IF(J19&lt;=7.75,"TSM",IF(J19&lt;=8.1,"SM",IF(J19&lt;=8.55,"KSM",IF(J19&lt;=9.1,"I A",IF(J19&lt;=9.7,"II A",IF(J19&lt;=10.4,"III A"))))))))</f>
        <v>II A</v>
      </c>
      <c r="O19" s="56" t="s">
        <v>152</v>
      </c>
      <c r="P19" s="83" t="s">
        <v>153</v>
      </c>
      <c r="Q19" s="83"/>
      <c r="R19" s="83">
        <v>1</v>
      </c>
      <c r="S19" s="63">
        <v>2</v>
      </c>
    </row>
    <row r="20" spans="1:19" s="63" customFormat="1" ht="16.5" customHeight="1">
      <c r="A20" s="80" t="s">
        <v>43</v>
      </c>
      <c r="B20" s="52">
        <v>125</v>
      </c>
      <c r="C20" s="53" t="s">
        <v>154</v>
      </c>
      <c r="D20" s="54" t="s">
        <v>155</v>
      </c>
      <c r="E20" s="55" t="s">
        <v>156</v>
      </c>
      <c r="F20" s="56" t="s">
        <v>38</v>
      </c>
      <c r="G20" s="56" t="s">
        <v>39</v>
      </c>
      <c r="H20" s="57" t="s">
        <v>157</v>
      </c>
      <c r="I20" s="58">
        <f>IF(ISBLANK(J20),"",TRUNC(23.9*((J20)-14.6)^2))</f>
        <v>854</v>
      </c>
      <c r="J20" s="81">
        <v>8.6199999999999992</v>
      </c>
      <c r="K20" s="60">
        <v>0.222</v>
      </c>
      <c r="L20" s="81"/>
      <c r="M20" s="60"/>
      <c r="N20" s="82" t="str">
        <f>IF(ISBLANK(J20),"",IF(J20&gt;10.4,"",IF(J20&lt;=7.75,"TSM",IF(J20&lt;=8.1,"SM",IF(J20&lt;=8.55,"KSM",IF(J20&lt;=9.1,"I A",IF(J20&lt;=9.7,"II A",IF(J20&lt;=10.4,"III A"))))))))</f>
        <v>I A</v>
      </c>
      <c r="O20" s="56" t="s">
        <v>158</v>
      </c>
      <c r="P20" s="83" t="s">
        <v>159</v>
      </c>
      <c r="Q20" s="83" t="s">
        <v>160</v>
      </c>
      <c r="R20" s="83">
        <v>2</v>
      </c>
      <c r="S20" s="63">
        <v>2</v>
      </c>
    </row>
    <row r="21" spans="1:19" s="63" customFormat="1" ht="16.5" customHeight="1">
      <c r="A21" s="80" t="s">
        <v>51</v>
      </c>
      <c r="B21" s="52">
        <v>102</v>
      </c>
      <c r="C21" s="53" t="s">
        <v>161</v>
      </c>
      <c r="D21" s="54" t="s">
        <v>162</v>
      </c>
      <c r="E21" s="55" t="s">
        <v>163</v>
      </c>
      <c r="F21" s="56" t="s">
        <v>4</v>
      </c>
      <c r="G21" s="56" t="s">
        <v>115</v>
      </c>
      <c r="H21" s="57" t="s">
        <v>136</v>
      </c>
      <c r="I21" s="58">
        <f>IF(ISBLANK(J21),"",TRUNC(23.9*((J21)-14.6)^2))</f>
        <v>963</v>
      </c>
      <c r="J21" s="81">
        <v>8.25</v>
      </c>
      <c r="K21" s="60">
        <v>0.186</v>
      </c>
      <c r="L21" s="81"/>
      <c r="M21" s="60"/>
      <c r="N21" s="82" t="str">
        <f>IF(ISBLANK(J21),"",IF(J21&gt;10.4,"",IF(J21&lt;=7.75,"TSM",IF(J21&lt;=8.1,"SM",IF(J21&lt;=8.55,"KSM",IF(J21&lt;=9.1,"I A",IF(J21&lt;=9.7,"II A",IF(J21&lt;=10.4,"III A"))))))))</f>
        <v>KSM</v>
      </c>
      <c r="O21" s="56" t="s">
        <v>117</v>
      </c>
      <c r="P21" s="83" t="s">
        <v>164</v>
      </c>
      <c r="Q21" s="83" t="s">
        <v>165</v>
      </c>
      <c r="R21" s="83">
        <v>3</v>
      </c>
      <c r="S21" s="63">
        <v>2</v>
      </c>
    </row>
    <row r="22" spans="1:19" s="63" customFormat="1" ht="16.5" customHeight="1">
      <c r="A22" s="80" t="s">
        <v>60</v>
      </c>
      <c r="B22" s="52">
        <v>124</v>
      </c>
      <c r="C22" s="53" t="s">
        <v>166</v>
      </c>
      <c r="D22" s="54" t="s">
        <v>167</v>
      </c>
      <c r="E22" s="55" t="s">
        <v>168</v>
      </c>
      <c r="F22" s="56" t="s">
        <v>38</v>
      </c>
      <c r="G22" s="56" t="s">
        <v>39</v>
      </c>
      <c r="H22" s="57" t="s">
        <v>169</v>
      </c>
      <c r="I22" s="58">
        <f>IF(ISBLANK(J22),"",TRUNC(23.9*((J22)-14.6)^2))</f>
        <v>939</v>
      </c>
      <c r="J22" s="81">
        <v>8.33</v>
      </c>
      <c r="K22" s="60">
        <v>0.17799999999999999</v>
      </c>
      <c r="L22" s="81"/>
      <c r="M22" s="60"/>
      <c r="N22" s="82" t="str">
        <f>IF(ISBLANK(J22),"",IF(J22&gt;10.4,"",IF(J22&lt;=7.75,"TSM",IF(J22&lt;=8.1,"SM",IF(J22&lt;=8.55,"KSM",IF(J22&lt;=9.1,"I A",IF(J22&lt;=9.7,"II A",IF(J22&lt;=10.4,"III A"))))))))</f>
        <v>KSM</v>
      </c>
      <c r="O22" s="56" t="s">
        <v>41</v>
      </c>
      <c r="P22" s="83" t="s">
        <v>170</v>
      </c>
      <c r="Q22" s="83" t="s">
        <v>171</v>
      </c>
      <c r="R22" s="83">
        <v>4</v>
      </c>
      <c r="S22" s="63">
        <v>2</v>
      </c>
    </row>
    <row r="23" spans="1:19" s="63" customFormat="1" ht="16.5" customHeight="1">
      <c r="A23" s="80" t="s">
        <v>68</v>
      </c>
      <c r="B23" s="52">
        <v>149</v>
      </c>
      <c r="C23" s="53" t="s">
        <v>172</v>
      </c>
      <c r="D23" s="54" t="s">
        <v>173</v>
      </c>
      <c r="E23" s="55" t="s">
        <v>174</v>
      </c>
      <c r="F23" s="56" t="s">
        <v>4</v>
      </c>
      <c r="G23" s="56" t="s">
        <v>115</v>
      </c>
      <c r="H23" s="57" t="s">
        <v>116</v>
      </c>
      <c r="I23" s="58">
        <f>IF(ISBLANK(J23),"",TRUNC(23.9*((J23)-14.6)^2))</f>
        <v>846</v>
      </c>
      <c r="J23" s="81">
        <v>8.65</v>
      </c>
      <c r="K23" s="60">
        <v>0.217</v>
      </c>
      <c r="L23" s="81"/>
      <c r="M23" s="60"/>
      <c r="N23" s="82" t="str">
        <f>IF(ISBLANK(J23),"",IF(J23&gt;10.4,"",IF(J23&lt;=7.75,"TSM",IF(J23&lt;=8.1,"SM",IF(J23&lt;=8.55,"KSM",IF(J23&lt;=9.1,"I A",IF(J23&lt;=9.7,"II A",IF(J23&lt;=10.4,"III A"))))))))</f>
        <v>I A</v>
      </c>
      <c r="O23" s="56" t="s">
        <v>175</v>
      </c>
      <c r="P23" s="83" t="s">
        <v>176</v>
      </c>
      <c r="Q23" s="83" t="s">
        <v>177</v>
      </c>
      <c r="R23" s="83">
        <v>5</v>
      </c>
      <c r="S23" s="63">
        <v>2</v>
      </c>
    </row>
    <row r="24" spans="1:19" s="63" customFormat="1" ht="16.5" customHeight="1">
      <c r="A24" s="80" t="s">
        <v>77</v>
      </c>
      <c r="B24" s="52"/>
      <c r="C24" s="53"/>
      <c r="D24" s="54"/>
      <c r="E24" s="55"/>
      <c r="F24" s="56"/>
      <c r="G24" s="56"/>
      <c r="H24" s="57"/>
      <c r="I24" s="58"/>
      <c r="J24" s="81"/>
      <c r="K24" s="60"/>
      <c r="L24" s="81"/>
      <c r="M24" s="60"/>
      <c r="N24" s="82"/>
      <c r="O24" s="56"/>
      <c r="P24" s="83"/>
      <c r="Q24" s="83"/>
      <c r="R24" s="83"/>
    </row>
  </sheetData>
  <printOptions horizontalCentered="1"/>
  <pageMargins left="0.19685039370078741" right="0.19685039370078741" top="0.59055118110236227" bottom="0.19685039370078741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S20"/>
  <sheetViews>
    <sheetView zoomScaleNormal="85" workbookViewId="0">
      <selection activeCell="N24" sqref="N24"/>
    </sheetView>
  </sheetViews>
  <sheetFormatPr defaultColWidth="12.109375" defaultRowHeight="13.8"/>
  <cols>
    <col min="1" max="1" width="4.6640625" style="27" customWidth="1"/>
    <col min="2" max="2" width="4.44140625" style="28" customWidth="1"/>
    <col min="3" max="3" width="10.33203125" style="65" customWidth="1"/>
    <col min="4" max="4" width="14.88671875" style="65" customWidth="1"/>
    <col min="5" max="5" width="9" style="28" customWidth="1"/>
    <col min="6" max="6" width="12.5546875" style="27" customWidth="1"/>
    <col min="7" max="7" width="11.33203125" style="27" customWidth="1"/>
    <col min="8" max="8" width="8.5546875" style="27" customWidth="1"/>
    <col min="9" max="9" width="6.44140625" style="30" customWidth="1"/>
    <col min="10" max="10" width="7.88671875" style="28" bestFit="1" customWidth="1"/>
    <col min="11" max="11" width="4.88671875" style="28" bestFit="1" customWidth="1"/>
    <col min="12" max="12" width="7.44140625" style="28" customWidth="1"/>
    <col min="13" max="13" width="4.88671875" style="28" customWidth="1"/>
    <col min="14" max="14" width="5.44140625" style="28" customWidth="1"/>
    <col min="15" max="15" width="22.109375" style="31" customWidth="1"/>
    <col min="16" max="16" width="7.6640625" style="22" hidden="1" customWidth="1"/>
    <col min="17" max="17" width="7.44140625" style="22" hidden="1" customWidth="1"/>
    <col min="18" max="18" width="6.33203125" style="22" hidden="1" customWidth="1"/>
    <col min="19" max="19" width="8" style="24" hidden="1" customWidth="1"/>
    <col min="20" max="20" width="0" style="24" hidden="1" customWidth="1"/>
    <col min="21" max="16384" width="12.109375" style="24"/>
  </cols>
  <sheetData>
    <row r="1" spans="1:19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</row>
    <row r="2" spans="1:19" ht="16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</row>
    <row r="3" spans="1:19" ht="2.25" customHeight="1">
      <c r="C3" s="28"/>
      <c r="D3" s="28"/>
      <c r="F3" s="29"/>
      <c r="G3" s="29"/>
      <c r="H3" s="29"/>
    </row>
    <row r="4" spans="1:19" ht="15.75" customHeight="1">
      <c r="A4" s="32" t="s">
        <v>119</v>
      </c>
      <c r="B4" s="33"/>
      <c r="C4" s="28"/>
      <c r="D4" s="28"/>
      <c r="F4" s="34"/>
      <c r="G4" s="29"/>
      <c r="H4" s="29"/>
    </row>
    <row r="5" spans="1:19" ht="4.5" customHeight="1">
      <c r="A5" s="32"/>
      <c r="B5" s="33"/>
      <c r="C5" s="28"/>
      <c r="D5" s="28"/>
      <c r="F5" s="34"/>
      <c r="G5" s="29"/>
      <c r="H5" s="29"/>
    </row>
    <row r="6" spans="1:19" ht="12.75" customHeight="1">
      <c r="A6" s="67"/>
      <c r="B6" s="37"/>
      <c r="C6" s="38"/>
      <c r="D6" s="39" t="s">
        <v>32</v>
      </c>
      <c r="E6" s="39"/>
      <c r="F6" s="29"/>
      <c r="G6" s="29"/>
      <c r="H6" s="29"/>
    </row>
    <row r="7" spans="1:19" ht="3.75" customHeight="1">
      <c r="A7" s="29"/>
      <c r="C7" s="28"/>
      <c r="D7" s="28"/>
      <c r="F7" s="29"/>
      <c r="G7" s="29"/>
      <c r="H7" s="29"/>
    </row>
    <row r="8" spans="1:19" s="79" customFormat="1" ht="12" customHeight="1">
      <c r="A8" s="68" t="s">
        <v>539</v>
      </c>
      <c r="B8" s="69" t="s">
        <v>22</v>
      </c>
      <c r="C8" s="70" t="s">
        <v>23</v>
      </c>
      <c r="D8" s="71" t="s">
        <v>24</v>
      </c>
      <c r="E8" s="72" t="s">
        <v>25</v>
      </c>
      <c r="F8" s="73" t="s">
        <v>26</v>
      </c>
      <c r="G8" s="74" t="s">
        <v>27</v>
      </c>
      <c r="H8" s="73" t="s">
        <v>28</v>
      </c>
      <c r="I8" s="75" t="s">
        <v>29</v>
      </c>
      <c r="J8" s="76" t="s">
        <v>30</v>
      </c>
      <c r="K8" s="77" t="s">
        <v>31</v>
      </c>
      <c r="L8" s="76" t="s">
        <v>32</v>
      </c>
      <c r="M8" s="77" t="s">
        <v>31</v>
      </c>
      <c r="N8" s="76" t="s">
        <v>33</v>
      </c>
      <c r="O8" s="78" t="s">
        <v>34</v>
      </c>
    </row>
    <row r="9" spans="1:19" s="63" customFormat="1" ht="16.5" customHeight="1">
      <c r="A9" s="80">
        <v>1</v>
      </c>
      <c r="B9" s="52">
        <v>141</v>
      </c>
      <c r="C9" s="53" t="s">
        <v>131</v>
      </c>
      <c r="D9" s="54" t="s">
        <v>132</v>
      </c>
      <c r="E9" s="55" t="s">
        <v>133</v>
      </c>
      <c r="F9" s="56" t="s">
        <v>134</v>
      </c>
      <c r="G9" s="56" t="s">
        <v>135</v>
      </c>
      <c r="H9" s="57" t="s">
        <v>136</v>
      </c>
      <c r="I9" s="58">
        <v>1022</v>
      </c>
      <c r="J9" s="100">
        <v>8.33</v>
      </c>
      <c r="K9" s="60">
        <v>0.17299999999999999</v>
      </c>
      <c r="L9" s="81">
        <v>8.06</v>
      </c>
      <c r="M9" s="60">
        <v>0.152</v>
      </c>
      <c r="N9" s="82" t="s">
        <v>232</v>
      </c>
      <c r="O9" s="56" t="s">
        <v>137</v>
      </c>
      <c r="P9" s="83" t="s">
        <v>138</v>
      </c>
      <c r="Q9" s="83" t="s">
        <v>139</v>
      </c>
      <c r="R9" s="83">
        <v>3</v>
      </c>
      <c r="S9" s="63">
        <v>1</v>
      </c>
    </row>
    <row r="10" spans="1:19" s="63" customFormat="1" ht="16.5" customHeight="1">
      <c r="A10" s="80">
        <v>2</v>
      </c>
      <c r="B10" s="52">
        <v>102</v>
      </c>
      <c r="C10" s="53" t="s">
        <v>161</v>
      </c>
      <c r="D10" s="54" t="s">
        <v>162</v>
      </c>
      <c r="E10" s="55" t="s">
        <v>163</v>
      </c>
      <c r="F10" s="56" t="s">
        <v>4</v>
      </c>
      <c r="G10" s="56" t="s">
        <v>115</v>
      </c>
      <c r="H10" s="57" t="s">
        <v>136</v>
      </c>
      <c r="I10" s="58">
        <v>1012</v>
      </c>
      <c r="J10" s="100">
        <v>8.25</v>
      </c>
      <c r="K10" s="60">
        <v>0.186</v>
      </c>
      <c r="L10" s="81">
        <v>8.09</v>
      </c>
      <c r="M10" s="60">
        <v>0.188</v>
      </c>
      <c r="N10" s="82" t="s">
        <v>232</v>
      </c>
      <c r="O10" s="56" t="s">
        <v>117</v>
      </c>
      <c r="P10" s="83" t="s">
        <v>164</v>
      </c>
      <c r="Q10" s="83" t="s">
        <v>165</v>
      </c>
      <c r="R10" s="83">
        <v>3</v>
      </c>
      <c r="S10" s="63">
        <v>2</v>
      </c>
    </row>
    <row r="11" spans="1:19" s="63" customFormat="1" ht="16.5" customHeight="1">
      <c r="A11" s="80">
        <v>3</v>
      </c>
      <c r="B11" s="52">
        <v>124</v>
      </c>
      <c r="C11" s="53" t="s">
        <v>166</v>
      </c>
      <c r="D11" s="54" t="s">
        <v>167</v>
      </c>
      <c r="E11" s="55" t="s">
        <v>168</v>
      </c>
      <c r="F11" s="56" t="s">
        <v>38</v>
      </c>
      <c r="G11" s="56" t="s">
        <v>39</v>
      </c>
      <c r="H11" s="57" t="s">
        <v>169</v>
      </c>
      <c r="I11" s="58">
        <v>945</v>
      </c>
      <c r="J11" s="100">
        <v>8.33</v>
      </c>
      <c r="K11" s="60">
        <v>0.17799999999999999</v>
      </c>
      <c r="L11" s="81">
        <v>8.31</v>
      </c>
      <c r="M11" s="60">
        <v>0.183</v>
      </c>
      <c r="N11" s="82" t="str">
        <f t="shared" ref="N11:N14" si="0">IF(ISBLANK(J11),"",IF(J11&gt;10.4,"",IF(J11&lt;=7.75,"TSM",IF(J11&lt;=8.1,"SM",IF(J11&lt;=8.55,"KSM",IF(J11&lt;=9.1,"I A",IF(J11&lt;=9.7,"II A",IF(J11&lt;=10.4,"III A"))))))))</f>
        <v>KSM</v>
      </c>
      <c r="O11" s="56" t="s">
        <v>41</v>
      </c>
      <c r="P11" s="83" t="s">
        <v>170</v>
      </c>
      <c r="Q11" s="83" t="s">
        <v>171</v>
      </c>
      <c r="R11" s="83">
        <v>4</v>
      </c>
      <c r="S11" s="63">
        <v>2</v>
      </c>
    </row>
    <row r="12" spans="1:19" s="63" customFormat="1" ht="16.5" customHeight="1">
      <c r="A12" s="80">
        <v>4</v>
      </c>
      <c r="B12" s="52">
        <v>125</v>
      </c>
      <c r="C12" s="53" t="s">
        <v>154</v>
      </c>
      <c r="D12" s="54" t="s">
        <v>155</v>
      </c>
      <c r="E12" s="55" t="s">
        <v>156</v>
      </c>
      <c r="F12" s="56" t="s">
        <v>38</v>
      </c>
      <c r="G12" s="56" t="s">
        <v>39</v>
      </c>
      <c r="H12" s="57" t="s">
        <v>157</v>
      </c>
      <c r="I12" s="58">
        <v>921</v>
      </c>
      <c r="J12" s="100">
        <v>8.6199999999999992</v>
      </c>
      <c r="K12" s="60">
        <v>0.222</v>
      </c>
      <c r="L12" s="81">
        <v>8.39</v>
      </c>
      <c r="M12" s="60">
        <v>0.19400000000000001</v>
      </c>
      <c r="N12" s="82" t="s">
        <v>950</v>
      </c>
      <c r="O12" s="56" t="s">
        <v>158</v>
      </c>
      <c r="P12" s="83" t="s">
        <v>159</v>
      </c>
      <c r="Q12" s="83" t="s">
        <v>160</v>
      </c>
      <c r="R12" s="83">
        <v>2</v>
      </c>
      <c r="S12" s="63">
        <v>2</v>
      </c>
    </row>
    <row r="13" spans="1:19" s="63" customFormat="1" ht="16.5" customHeight="1">
      <c r="A13" s="80">
        <v>5</v>
      </c>
      <c r="B13" s="52">
        <v>185</v>
      </c>
      <c r="C13" s="53" t="s">
        <v>120</v>
      </c>
      <c r="D13" s="54" t="s">
        <v>126</v>
      </c>
      <c r="E13" s="55" t="s">
        <v>127</v>
      </c>
      <c r="F13" s="56" t="s">
        <v>47</v>
      </c>
      <c r="G13" s="56"/>
      <c r="H13" s="57" t="s">
        <v>88</v>
      </c>
      <c r="I13" s="58">
        <v>898</v>
      </c>
      <c r="J13" s="100">
        <v>8.52</v>
      </c>
      <c r="K13" s="60">
        <v>0.17499999999999999</v>
      </c>
      <c r="L13" s="81">
        <v>8.4700000000000006</v>
      </c>
      <c r="M13" s="60">
        <v>0.19800000000000001</v>
      </c>
      <c r="N13" s="82" t="str">
        <f t="shared" si="0"/>
        <v>KSM</v>
      </c>
      <c r="O13" s="56" t="s">
        <v>128</v>
      </c>
      <c r="P13" s="83" t="s">
        <v>129</v>
      </c>
      <c r="Q13" s="83" t="s">
        <v>130</v>
      </c>
      <c r="R13" s="83">
        <v>2</v>
      </c>
      <c r="S13" s="63">
        <v>1</v>
      </c>
    </row>
    <row r="14" spans="1:19" s="63" customFormat="1" ht="16.5" customHeight="1">
      <c r="A14" s="80">
        <v>6</v>
      </c>
      <c r="B14" s="52">
        <v>123</v>
      </c>
      <c r="C14" s="53" t="s">
        <v>140</v>
      </c>
      <c r="D14" s="54" t="s">
        <v>141</v>
      </c>
      <c r="E14" s="55" t="s">
        <v>142</v>
      </c>
      <c r="F14" s="56" t="s">
        <v>38</v>
      </c>
      <c r="G14" s="56" t="s">
        <v>39</v>
      </c>
      <c r="H14" s="57" t="s">
        <v>64</v>
      </c>
      <c r="I14" s="58">
        <f>IF(ISBLANK(J14),"",TRUNC(23.9*((J14)-14.6)^2))</f>
        <v>889</v>
      </c>
      <c r="J14" s="81">
        <v>8.5</v>
      </c>
      <c r="K14" s="60">
        <v>0.17100000000000001</v>
      </c>
      <c r="L14" s="100">
        <v>8.61</v>
      </c>
      <c r="M14" s="60">
        <v>0.17</v>
      </c>
      <c r="N14" s="82" t="str">
        <f t="shared" si="0"/>
        <v>KSM</v>
      </c>
      <c r="O14" s="56" t="s">
        <v>143</v>
      </c>
      <c r="P14" s="83" t="s">
        <v>75</v>
      </c>
      <c r="Q14" s="83" t="s">
        <v>144</v>
      </c>
      <c r="R14" s="83">
        <v>4</v>
      </c>
      <c r="S14" s="63">
        <v>1</v>
      </c>
    </row>
    <row r="15" spans="1:19" ht="3.75" customHeight="1">
      <c r="A15" s="29"/>
      <c r="C15" s="28"/>
      <c r="D15" s="28"/>
      <c r="F15" s="29"/>
      <c r="G15" s="29"/>
      <c r="H15" s="29"/>
    </row>
    <row r="16" spans="1:19" s="79" customFormat="1" ht="12" customHeight="1">
      <c r="A16" s="68" t="s">
        <v>539</v>
      </c>
      <c r="B16" s="69" t="s">
        <v>22</v>
      </c>
      <c r="C16" s="70" t="s">
        <v>23</v>
      </c>
      <c r="D16" s="71" t="s">
        <v>24</v>
      </c>
      <c r="E16" s="72" t="s">
        <v>25</v>
      </c>
      <c r="F16" s="73" t="s">
        <v>26</v>
      </c>
      <c r="G16" s="74" t="s">
        <v>27</v>
      </c>
      <c r="H16" s="73" t="s">
        <v>28</v>
      </c>
      <c r="I16" s="75" t="s">
        <v>29</v>
      </c>
      <c r="J16" s="76" t="s">
        <v>30</v>
      </c>
      <c r="K16" s="77" t="s">
        <v>31</v>
      </c>
      <c r="L16" s="76" t="s">
        <v>32</v>
      </c>
      <c r="M16" s="77" t="s">
        <v>31</v>
      </c>
      <c r="N16" s="76" t="s">
        <v>33</v>
      </c>
      <c r="O16" s="78" t="s">
        <v>34</v>
      </c>
    </row>
    <row r="17" spans="1:19" s="63" customFormat="1" ht="16.5" customHeight="1">
      <c r="A17" s="80">
        <v>7</v>
      </c>
      <c r="B17" s="52">
        <v>149</v>
      </c>
      <c r="C17" s="53" t="s">
        <v>172</v>
      </c>
      <c r="D17" s="54" t="s">
        <v>173</v>
      </c>
      <c r="E17" s="55" t="s">
        <v>174</v>
      </c>
      <c r="F17" s="56" t="s">
        <v>4</v>
      </c>
      <c r="G17" s="56" t="s">
        <v>115</v>
      </c>
      <c r="H17" s="57" t="s">
        <v>116</v>
      </c>
      <c r="I17" s="58">
        <f>IF(ISBLANK(J17),"",TRUNC(23.9*((J17)-14.6)^2))</f>
        <v>846</v>
      </c>
      <c r="J17" s="81">
        <v>8.65</v>
      </c>
      <c r="K17" s="60">
        <v>0.217</v>
      </c>
      <c r="L17" s="81"/>
      <c r="M17" s="60"/>
      <c r="N17" s="82" t="str">
        <f>IF(ISBLANK(J17),"",IF(J17&gt;10.4,"",IF(J17&lt;=7.75,"TSM",IF(J17&lt;=8.1,"SM",IF(J17&lt;=8.55,"KSM",IF(J17&lt;=9.1,"I A",IF(J17&lt;=9.7,"II A",IF(J17&lt;=10.4,"III A"))))))))</f>
        <v>I A</v>
      </c>
      <c r="O17" s="56" t="s">
        <v>175</v>
      </c>
      <c r="P17" s="83" t="s">
        <v>176</v>
      </c>
      <c r="Q17" s="83" t="s">
        <v>177</v>
      </c>
      <c r="R17" s="83">
        <v>5</v>
      </c>
      <c r="S17" s="63">
        <v>2</v>
      </c>
    </row>
    <row r="18" spans="1:19" s="63" customFormat="1" ht="16.5" customHeight="1">
      <c r="A18" s="80">
        <v>8</v>
      </c>
      <c r="B18" s="52">
        <v>146</v>
      </c>
      <c r="C18" s="53" t="s">
        <v>120</v>
      </c>
      <c r="D18" s="54" t="s">
        <v>121</v>
      </c>
      <c r="E18" s="55" t="s">
        <v>122</v>
      </c>
      <c r="F18" s="56" t="s">
        <v>38</v>
      </c>
      <c r="G18" s="56" t="s">
        <v>123</v>
      </c>
      <c r="H18" s="57"/>
      <c r="I18" s="58">
        <f>IF(ISBLANK(J18),"",TRUNC(23.9*((J18)-14.6)^2))</f>
        <v>722</v>
      </c>
      <c r="J18" s="81">
        <v>9.1</v>
      </c>
      <c r="K18" s="60">
        <v>0.21199999999999999</v>
      </c>
      <c r="L18" s="81"/>
      <c r="M18" s="60"/>
      <c r="N18" s="82" t="str">
        <f>IF(ISBLANK(J18),"",IF(J18&gt;10.4,"",IF(J18&lt;=7.75,"TSM",IF(J18&lt;=8.1,"SM",IF(J18&lt;=8.55,"KSM",IF(J18&lt;=9.1,"I A",IF(J18&lt;=9.7,"II A",IF(J18&lt;=10.4,"III A"))))))))</f>
        <v>I A</v>
      </c>
      <c r="O18" s="56" t="s">
        <v>124</v>
      </c>
      <c r="P18" s="83" t="s">
        <v>125</v>
      </c>
      <c r="Q18" s="83"/>
      <c r="R18" s="83">
        <v>1</v>
      </c>
      <c r="S18" s="63">
        <v>1</v>
      </c>
    </row>
    <row r="19" spans="1:19" s="63" customFormat="1" ht="16.5" customHeight="1">
      <c r="A19" s="80">
        <v>9</v>
      </c>
      <c r="B19" s="52">
        <v>75</v>
      </c>
      <c r="C19" s="53" t="s">
        <v>145</v>
      </c>
      <c r="D19" s="54" t="s">
        <v>146</v>
      </c>
      <c r="E19" s="55" t="s">
        <v>147</v>
      </c>
      <c r="F19" s="56" t="s">
        <v>102</v>
      </c>
      <c r="G19" s="56" t="s">
        <v>94</v>
      </c>
      <c r="H19" s="57" t="s">
        <v>95</v>
      </c>
      <c r="I19" s="58">
        <f>IF(ISBLANK(J19),"",TRUNC(23.9*((J19)-14.6)^2))</f>
        <v>686</v>
      </c>
      <c r="J19" s="81">
        <v>9.24</v>
      </c>
      <c r="K19" s="60">
        <v>0.189</v>
      </c>
      <c r="L19" s="81"/>
      <c r="M19" s="60"/>
      <c r="N19" s="82" t="str">
        <f>IF(ISBLANK(J19),"",IF(J19&gt;10.4,"",IF(J19&lt;=7.75,"TSM",IF(J19&lt;=8.1,"SM",IF(J19&lt;=8.55,"KSM",IF(J19&lt;=9.1,"I A",IF(J19&lt;=9.7,"II A",IF(J19&lt;=10.4,"III A"))))))))</f>
        <v>II A</v>
      </c>
      <c r="O19" s="56" t="s">
        <v>103</v>
      </c>
      <c r="P19" s="83" t="s">
        <v>75</v>
      </c>
      <c r="Q19" s="83"/>
      <c r="R19" s="83">
        <v>5</v>
      </c>
      <c r="S19" s="63">
        <v>1</v>
      </c>
    </row>
    <row r="20" spans="1:19" s="63" customFormat="1" ht="16.5" customHeight="1">
      <c r="A20" s="80">
        <v>10</v>
      </c>
      <c r="B20" s="52">
        <v>88</v>
      </c>
      <c r="C20" s="53" t="s">
        <v>148</v>
      </c>
      <c r="D20" s="54" t="s">
        <v>149</v>
      </c>
      <c r="E20" s="55" t="s">
        <v>150</v>
      </c>
      <c r="F20" s="56" t="s">
        <v>93</v>
      </c>
      <c r="G20" s="56" t="s">
        <v>151</v>
      </c>
      <c r="H20" s="57" t="s">
        <v>95</v>
      </c>
      <c r="I20" s="58">
        <f>IF(ISBLANK(J20),"",TRUNC(23.9*((J20)-14.6)^2))</f>
        <v>609</v>
      </c>
      <c r="J20" s="81">
        <v>9.5500000000000007</v>
      </c>
      <c r="K20" s="60">
        <v>0.27400000000000002</v>
      </c>
      <c r="L20" s="81"/>
      <c r="M20" s="60"/>
      <c r="N20" s="82" t="str">
        <f>IF(ISBLANK(J20),"",IF(J20&gt;10.4,"",IF(J20&lt;=7.75,"TSM",IF(J20&lt;=8.1,"SM",IF(J20&lt;=8.55,"KSM",IF(J20&lt;=9.1,"I A",IF(J20&lt;=9.7,"II A",IF(J20&lt;=10.4,"III A"))))))))</f>
        <v>II A</v>
      </c>
      <c r="O20" s="56" t="s">
        <v>152</v>
      </c>
      <c r="P20" s="83" t="s">
        <v>153</v>
      </c>
      <c r="Q20" s="83"/>
      <c r="R20" s="83">
        <v>1</v>
      </c>
      <c r="S20" s="63">
        <v>2</v>
      </c>
    </row>
  </sheetData>
  <printOptions horizontalCentered="1"/>
  <pageMargins left="0.19685039370078741" right="0.19685039370078741" top="0.59055118110236227" bottom="0.19685039370078741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U51"/>
  <sheetViews>
    <sheetView zoomScaleNormal="85" workbookViewId="0">
      <selection activeCell="N1" sqref="N1:N1048576"/>
    </sheetView>
  </sheetViews>
  <sheetFormatPr defaultColWidth="12.109375" defaultRowHeight="13.8"/>
  <cols>
    <col min="1" max="1" width="4.6640625" style="64" customWidth="1"/>
    <col min="2" max="2" width="4.44140625" style="28" customWidth="1"/>
    <col min="3" max="3" width="10.44140625" style="65" customWidth="1"/>
    <col min="4" max="4" width="14.88671875" style="65" customWidth="1"/>
    <col min="5" max="5" width="9.44140625" style="28" customWidth="1"/>
    <col min="6" max="6" width="15" style="27" customWidth="1"/>
    <col min="7" max="7" width="11.5546875" style="27" customWidth="1"/>
    <col min="8" max="8" width="13.109375" style="27" customWidth="1"/>
    <col min="9" max="9" width="6.44140625" style="30" customWidth="1"/>
    <col min="10" max="10" width="7.88671875" style="28" bestFit="1" customWidth="1"/>
    <col min="11" max="11" width="4.88671875" style="28" bestFit="1" customWidth="1"/>
    <col min="12" max="12" width="7.44140625" style="28" hidden="1" customWidth="1"/>
    <col min="13" max="13" width="4.88671875" style="28" hidden="1" customWidth="1"/>
    <col min="14" max="14" width="5.44140625" style="28" customWidth="1"/>
    <col min="15" max="15" width="29.109375" style="31" customWidth="1"/>
    <col min="16" max="16" width="5.109375" style="22" hidden="1" customWidth="1"/>
    <col min="17" max="17" width="6.88671875" style="22" hidden="1" customWidth="1"/>
    <col min="18" max="18" width="2.5546875" style="22" hidden="1" customWidth="1"/>
    <col min="19" max="19" width="3.88671875" style="85" hidden="1" customWidth="1"/>
    <col min="20" max="20" width="5.5546875" style="86" hidden="1" customWidth="1"/>
    <col min="21" max="21" width="4.5546875" style="24" customWidth="1"/>
    <col min="22" max="16384" width="12.109375" style="24"/>
  </cols>
  <sheetData>
    <row r="1" spans="1:21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</row>
    <row r="2" spans="1:21" ht="16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</row>
    <row r="3" spans="1:21" ht="2.25" customHeight="1">
      <c r="A3" s="27"/>
      <c r="C3" s="28"/>
      <c r="D3" s="28"/>
      <c r="F3" s="29"/>
      <c r="G3" s="29"/>
      <c r="H3" s="29"/>
    </row>
    <row r="4" spans="1:21" ht="15.75" customHeight="1">
      <c r="A4" s="32" t="s">
        <v>178</v>
      </c>
      <c r="B4" s="33"/>
      <c r="C4" s="28"/>
      <c r="D4" s="28"/>
      <c r="F4" s="34"/>
      <c r="G4" s="29"/>
      <c r="H4" s="29"/>
    </row>
    <row r="5" spans="1:21" ht="3" customHeight="1">
      <c r="C5" s="28"/>
      <c r="D5" s="28"/>
      <c r="F5" s="29"/>
      <c r="G5" s="29"/>
      <c r="H5" s="29"/>
    </row>
    <row r="6" spans="1:21" ht="12" customHeight="1">
      <c r="A6" s="36"/>
      <c r="B6" s="37"/>
      <c r="C6" s="38" t="s">
        <v>19</v>
      </c>
      <c r="D6" s="39" t="s">
        <v>179</v>
      </c>
      <c r="E6" s="84"/>
      <c r="F6" s="29"/>
      <c r="G6" s="29"/>
      <c r="H6" s="29"/>
      <c r="P6" s="22" t="s">
        <v>180</v>
      </c>
      <c r="Q6" s="22" t="s">
        <v>181</v>
      </c>
    </row>
    <row r="7" spans="1:21" s="79" customFormat="1" ht="12" customHeight="1">
      <c r="A7" s="76" t="s">
        <v>21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75" t="s">
        <v>29</v>
      </c>
      <c r="J7" s="76" t="s">
        <v>30</v>
      </c>
      <c r="K7" s="77" t="s">
        <v>31</v>
      </c>
      <c r="L7" s="76" t="s">
        <v>32</v>
      </c>
      <c r="M7" s="77" t="s">
        <v>31</v>
      </c>
      <c r="N7" s="76" t="s">
        <v>33</v>
      </c>
      <c r="O7" s="78" t="s">
        <v>34</v>
      </c>
      <c r="S7" s="87"/>
      <c r="T7" s="87"/>
    </row>
    <row r="8" spans="1:21" s="63" customFormat="1" ht="16.5" customHeight="1">
      <c r="A8" s="51" t="s">
        <v>19</v>
      </c>
      <c r="B8" s="52">
        <v>43</v>
      </c>
      <c r="C8" s="53" t="s">
        <v>182</v>
      </c>
      <c r="D8" s="54" t="s">
        <v>183</v>
      </c>
      <c r="E8" s="55" t="s">
        <v>184</v>
      </c>
      <c r="F8" s="56" t="s">
        <v>38</v>
      </c>
      <c r="G8" s="56" t="s">
        <v>39</v>
      </c>
      <c r="H8" s="57" t="s">
        <v>185</v>
      </c>
      <c r="I8" s="88">
        <f t="shared" ref="I8:I12" si="0">IF(ISBLANK(J8),"",TRUNC(24.9*(J8-14)^2))</f>
        <v>772</v>
      </c>
      <c r="J8" s="81">
        <v>8.43</v>
      </c>
      <c r="K8" s="60">
        <v>0.2</v>
      </c>
      <c r="L8" s="81"/>
      <c r="M8" s="60"/>
      <c r="N8" s="288" t="str">
        <f t="shared" ref="N8:N13" si="1">IF(ISBLANK(J8),"",IF(J8&gt;9.04,"",IF(J8&lt;=7.25,"TSM",IF(J8&lt;=7.45,"SM",IF(J8&lt;=7.7,"KSM",IF(J8&lt;=8,"I A",IF(J8&lt;=8.44,"II A",IF(J8&lt;=9.04,"III A"))))))))</f>
        <v>II A</v>
      </c>
      <c r="O8" s="56" t="s">
        <v>41</v>
      </c>
      <c r="P8" s="83" t="s">
        <v>186</v>
      </c>
      <c r="Q8" s="83"/>
      <c r="R8" s="83"/>
      <c r="S8" s="89" t="s">
        <v>19</v>
      </c>
      <c r="T8" s="90" t="s">
        <v>19</v>
      </c>
    </row>
    <row r="9" spans="1:21" s="63" customFormat="1" ht="16.5" customHeight="1">
      <c r="A9" s="51" t="s">
        <v>43</v>
      </c>
      <c r="B9" s="52">
        <v>33</v>
      </c>
      <c r="C9" s="53" t="s">
        <v>187</v>
      </c>
      <c r="D9" s="54" t="s">
        <v>188</v>
      </c>
      <c r="E9" s="55" t="s">
        <v>189</v>
      </c>
      <c r="F9" s="56" t="s">
        <v>190</v>
      </c>
      <c r="G9" s="56" t="s">
        <v>115</v>
      </c>
      <c r="H9" s="57" t="s">
        <v>191</v>
      </c>
      <c r="I9" s="88">
        <f t="shared" si="0"/>
        <v>863</v>
      </c>
      <c r="J9" s="81">
        <v>8.11</v>
      </c>
      <c r="K9" s="60">
        <v>0.53800000000000003</v>
      </c>
      <c r="L9" s="81"/>
      <c r="M9" s="60"/>
      <c r="N9" s="288" t="str">
        <f t="shared" si="1"/>
        <v>II A</v>
      </c>
      <c r="O9" s="56" t="s">
        <v>192</v>
      </c>
      <c r="P9" s="83" t="s">
        <v>193</v>
      </c>
      <c r="Q9" s="83"/>
      <c r="R9" s="83"/>
      <c r="S9" s="89" t="s">
        <v>43</v>
      </c>
      <c r="T9" s="90" t="s">
        <v>19</v>
      </c>
    </row>
    <row r="10" spans="1:21" s="63" customFormat="1" ht="16.5" customHeight="1">
      <c r="A10" s="51" t="s">
        <v>51</v>
      </c>
      <c r="B10" s="52"/>
      <c r="C10" s="53"/>
      <c r="D10" s="54"/>
      <c r="E10" s="55"/>
      <c r="F10" s="56"/>
      <c r="G10" s="56"/>
      <c r="H10" s="57"/>
      <c r="I10" s="88" t="str">
        <f t="shared" si="0"/>
        <v/>
      </c>
      <c r="J10" s="81"/>
      <c r="K10" s="60"/>
      <c r="L10" s="81"/>
      <c r="M10" s="60"/>
      <c r="N10" s="288" t="str">
        <f t="shared" si="1"/>
        <v/>
      </c>
      <c r="O10" s="56"/>
      <c r="P10" s="83" t="s">
        <v>194</v>
      </c>
      <c r="Q10" s="83" t="s">
        <v>195</v>
      </c>
      <c r="R10" s="83"/>
      <c r="S10" s="89" t="s">
        <v>51</v>
      </c>
      <c r="T10" s="90" t="s">
        <v>19</v>
      </c>
    </row>
    <row r="11" spans="1:21" s="63" customFormat="1" ht="16.5" customHeight="1">
      <c r="A11" s="51" t="s">
        <v>60</v>
      </c>
      <c r="B11" s="52">
        <v>100</v>
      </c>
      <c r="C11" s="53" t="s">
        <v>196</v>
      </c>
      <c r="D11" s="54" t="s">
        <v>197</v>
      </c>
      <c r="E11" s="55" t="s">
        <v>198</v>
      </c>
      <c r="F11" s="56" t="s">
        <v>4</v>
      </c>
      <c r="G11" s="56" t="s">
        <v>115</v>
      </c>
      <c r="H11" s="57" t="s">
        <v>116</v>
      </c>
      <c r="I11" s="88">
        <f t="shared" si="0"/>
        <v>902</v>
      </c>
      <c r="J11" s="81">
        <v>7.98</v>
      </c>
      <c r="K11" s="60">
        <v>0.17699999999999999</v>
      </c>
      <c r="L11" s="81"/>
      <c r="M11" s="60"/>
      <c r="N11" s="288" t="str">
        <f t="shared" si="1"/>
        <v>I A</v>
      </c>
      <c r="O11" s="56" t="s">
        <v>117</v>
      </c>
      <c r="P11" s="83" t="s">
        <v>199</v>
      </c>
      <c r="Q11" s="83"/>
      <c r="R11" s="83"/>
      <c r="S11" s="89" t="s">
        <v>60</v>
      </c>
      <c r="T11" s="90" t="s">
        <v>19</v>
      </c>
      <c r="U11" s="91"/>
    </row>
    <row r="12" spans="1:21" s="63" customFormat="1" ht="16.5" customHeight="1">
      <c r="A12" s="51" t="s">
        <v>68</v>
      </c>
      <c r="B12" s="52">
        <v>1</v>
      </c>
      <c r="C12" s="53" t="s">
        <v>200</v>
      </c>
      <c r="D12" s="54" t="s">
        <v>201</v>
      </c>
      <c r="E12" s="55" t="s">
        <v>202</v>
      </c>
      <c r="F12" s="56" t="s">
        <v>38</v>
      </c>
      <c r="G12" s="56" t="s">
        <v>203</v>
      </c>
      <c r="H12" s="57" t="s">
        <v>204</v>
      </c>
      <c r="I12" s="88">
        <f t="shared" si="0"/>
        <v>794</v>
      </c>
      <c r="J12" s="81">
        <v>8.35</v>
      </c>
      <c r="K12" s="60">
        <v>0.32500000000000001</v>
      </c>
      <c r="L12" s="81"/>
      <c r="M12" s="60"/>
      <c r="N12" s="288" t="str">
        <f t="shared" si="1"/>
        <v>II A</v>
      </c>
      <c r="O12" s="56" t="s">
        <v>205</v>
      </c>
      <c r="P12" s="83" t="s">
        <v>170</v>
      </c>
      <c r="Q12" s="83"/>
      <c r="R12" s="83"/>
      <c r="S12" s="89" t="s">
        <v>68</v>
      </c>
      <c r="T12" s="90">
        <v>1</v>
      </c>
    </row>
    <row r="13" spans="1:21" s="63" customFormat="1" ht="16.5" customHeight="1">
      <c r="A13" s="51" t="s">
        <v>77</v>
      </c>
      <c r="B13" s="52">
        <v>53</v>
      </c>
      <c r="C13" s="53" t="s">
        <v>206</v>
      </c>
      <c r="D13" s="54" t="s">
        <v>207</v>
      </c>
      <c r="E13" s="55" t="s">
        <v>208</v>
      </c>
      <c r="F13" s="56" t="s">
        <v>4</v>
      </c>
      <c r="G13" s="56" t="s">
        <v>115</v>
      </c>
      <c r="H13" s="57"/>
      <c r="I13" s="88"/>
      <c r="J13" s="81" t="s">
        <v>209</v>
      </c>
      <c r="K13" s="60"/>
      <c r="L13" s="81"/>
      <c r="M13" s="60"/>
      <c r="N13" s="288" t="str">
        <f t="shared" si="1"/>
        <v/>
      </c>
      <c r="O13" s="56" t="s">
        <v>192</v>
      </c>
      <c r="P13" s="83" t="s">
        <v>75</v>
      </c>
      <c r="Q13" s="83"/>
      <c r="R13" s="83"/>
      <c r="S13" s="89" t="s">
        <v>77</v>
      </c>
      <c r="T13" s="90" t="s">
        <v>19</v>
      </c>
    </row>
    <row r="14" spans="1:21" ht="6.75" customHeight="1">
      <c r="C14" s="28"/>
      <c r="D14" s="28"/>
      <c r="F14" s="29"/>
      <c r="G14" s="29"/>
      <c r="H14" s="29"/>
    </row>
    <row r="15" spans="1:21" ht="12" customHeight="1">
      <c r="A15" s="36"/>
      <c r="B15" s="37"/>
      <c r="C15" s="38" t="s">
        <v>43</v>
      </c>
      <c r="D15" s="39" t="s">
        <v>179</v>
      </c>
      <c r="E15" s="84"/>
      <c r="F15" s="29"/>
      <c r="G15" s="29"/>
      <c r="H15" s="29"/>
    </row>
    <row r="16" spans="1:21" s="79" customFormat="1" ht="12" customHeight="1">
      <c r="A16" s="76" t="s">
        <v>21</v>
      </c>
      <c r="B16" s="69" t="s">
        <v>22</v>
      </c>
      <c r="C16" s="70" t="s">
        <v>23</v>
      </c>
      <c r="D16" s="71" t="s">
        <v>24</v>
      </c>
      <c r="E16" s="72" t="s">
        <v>25</v>
      </c>
      <c r="F16" s="73" t="s">
        <v>26</v>
      </c>
      <c r="G16" s="74" t="s">
        <v>27</v>
      </c>
      <c r="H16" s="73" t="s">
        <v>28</v>
      </c>
      <c r="I16" s="75" t="s">
        <v>29</v>
      </c>
      <c r="J16" s="76" t="s">
        <v>30</v>
      </c>
      <c r="K16" s="77" t="s">
        <v>31</v>
      </c>
      <c r="L16" s="76" t="s">
        <v>32</v>
      </c>
      <c r="M16" s="77" t="s">
        <v>31</v>
      </c>
      <c r="N16" s="76" t="s">
        <v>33</v>
      </c>
      <c r="O16" s="78" t="s">
        <v>34</v>
      </c>
      <c r="S16" s="87"/>
      <c r="T16" s="87"/>
    </row>
    <row r="17" spans="1:20" s="63" customFormat="1" ht="16.5" customHeight="1">
      <c r="A17" s="51" t="s">
        <v>19</v>
      </c>
      <c r="B17" s="52">
        <v>102</v>
      </c>
      <c r="C17" s="53" t="s">
        <v>210</v>
      </c>
      <c r="D17" s="54" t="s">
        <v>211</v>
      </c>
      <c r="E17" s="55" t="s">
        <v>212</v>
      </c>
      <c r="F17" s="56" t="s">
        <v>190</v>
      </c>
      <c r="G17" s="56" t="s">
        <v>115</v>
      </c>
      <c r="H17" s="57" t="s">
        <v>116</v>
      </c>
      <c r="I17" s="88">
        <f t="shared" ref="I17:I22" si="2">IF(ISBLANK(J17),"",TRUNC(24.9*(J17-14)^2))</f>
        <v>696</v>
      </c>
      <c r="J17" s="81">
        <v>8.7100000000000009</v>
      </c>
      <c r="K17" s="60">
        <v>0.247</v>
      </c>
      <c r="L17" s="81"/>
      <c r="M17" s="60"/>
      <c r="N17" s="288" t="str">
        <f t="shared" ref="N17:N22" si="3">IF(ISBLANK(J17),"",IF(J17&gt;9.04,"",IF(J17&lt;=7.25,"TSM",IF(J17&lt;=7.45,"SM",IF(J17&lt;=7.7,"KSM",IF(J17&lt;=8,"I A",IF(J17&lt;=8.44,"II A",IF(J17&lt;=9.04,"III A"))))))))</f>
        <v>III A</v>
      </c>
      <c r="O17" s="56" t="s">
        <v>213</v>
      </c>
      <c r="P17" s="83" t="s">
        <v>214</v>
      </c>
      <c r="Q17" s="83"/>
      <c r="R17" s="83"/>
      <c r="S17" s="89" t="s">
        <v>19</v>
      </c>
      <c r="T17" s="90" t="s">
        <v>43</v>
      </c>
    </row>
    <row r="18" spans="1:20" s="63" customFormat="1" ht="16.5" customHeight="1">
      <c r="A18" s="51" t="s">
        <v>43</v>
      </c>
      <c r="B18" s="52">
        <v>49</v>
      </c>
      <c r="C18" s="53" t="s">
        <v>90</v>
      </c>
      <c r="D18" s="54" t="s">
        <v>215</v>
      </c>
      <c r="E18" s="55" t="s">
        <v>216</v>
      </c>
      <c r="F18" s="56" t="s">
        <v>4</v>
      </c>
      <c r="G18" s="56" t="s">
        <v>115</v>
      </c>
      <c r="H18" s="57"/>
      <c r="I18" s="88">
        <f t="shared" si="2"/>
        <v>811</v>
      </c>
      <c r="J18" s="81">
        <v>8.2899999999999991</v>
      </c>
      <c r="K18" s="60" t="s">
        <v>217</v>
      </c>
      <c r="L18" s="81"/>
      <c r="M18" s="60"/>
      <c r="N18" s="288" t="str">
        <f t="shared" si="3"/>
        <v>II A</v>
      </c>
      <c r="O18" s="56" t="s">
        <v>218</v>
      </c>
      <c r="P18" s="83" t="s">
        <v>219</v>
      </c>
      <c r="Q18" s="83"/>
      <c r="R18" s="83"/>
      <c r="S18" s="89" t="s">
        <v>43</v>
      </c>
      <c r="T18" s="90" t="s">
        <v>43</v>
      </c>
    </row>
    <row r="19" spans="1:20" s="63" customFormat="1" ht="16.5" customHeight="1">
      <c r="A19" s="51" t="s">
        <v>51</v>
      </c>
      <c r="B19" s="52">
        <v>17</v>
      </c>
      <c r="C19" s="53" t="s">
        <v>61</v>
      </c>
      <c r="D19" s="54" t="s">
        <v>220</v>
      </c>
      <c r="E19" s="55" t="s">
        <v>221</v>
      </c>
      <c r="F19" s="56" t="s">
        <v>222</v>
      </c>
      <c r="G19" s="56" t="s">
        <v>223</v>
      </c>
      <c r="H19" s="57" t="s">
        <v>224</v>
      </c>
      <c r="I19" s="88">
        <f t="shared" si="2"/>
        <v>917</v>
      </c>
      <c r="J19" s="81">
        <v>7.93</v>
      </c>
      <c r="K19" s="60">
        <v>0.17100000000000001</v>
      </c>
      <c r="L19" s="81"/>
      <c r="M19" s="60"/>
      <c r="N19" s="288" t="str">
        <f t="shared" si="3"/>
        <v>I A</v>
      </c>
      <c r="O19" s="56" t="s">
        <v>225</v>
      </c>
      <c r="P19" s="83" t="s">
        <v>226</v>
      </c>
      <c r="Q19" s="83" t="s">
        <v>227</v>
      </c>
      <c r="R19" s="83"/>
      <c r="S19" s="89" t="s">
        <v>51</v>
      </c>
      <c r="T19" s="90" t="s">
        <v>43</v>
      </c>
    </row>
    <row r="20" spans="1:20" s="63" customFormat="1" ht="16.5" customHeight="1">
      <c r="A20" s="51" t="s">
        <v>60</v>
      </c>
      <c r="B20" s="52">
        <v>124</v>
      </c>
      <c r="C20" s="53" t="s">
        <v>228</v>
      </c>
      <c r="D20" s="54" t="s">
        <v>229</v>
      </c>
      <c r="E20" s="55" t="s">
        <v>230</v>
      </c>
      <c r="F20" s="56" t="s">
        <v>231</v>
      </c>
      <c r="G20" s="56" t="s">
        <v>232</v>
      </c>
      <c r="H20" s="57" t="s">
        <v>88</v>
      </c>
      <c r="I20" s="88">
        <f t="shared" si="2"/>
        <v>917</v>
      </c>
      <c r="J20" s="81">
        <v>7.93</v>
      </c>
      <c r="K20" s="60">
        <v>0.28899999999999998</v>
      </c>
      <c r="L20" s="81"/>
      <c r="M20" s="60"/>
      <c r="N20" s="288" t="str">
        <f t="shared" si="3"/>
        <v>I A</v>
      </c>
      <c r="O20" s="56" t="s">
        <v>233</v>
      </c>
      <c r="P20" s="83" t="s">
        <v>234</v>
      </c>
      <c r="Q20" s="83" t="s">
        <v>139</v>
      </c>
      <c r="R20" s="83"/>
      <c r="S20" s="89" t="s">
        <v>60</v>
      </c>
      <c r="T20" s="90" t="s">
        <v>43</v>
      </c>
    </row>
    <row r="21" spans="1:20" s="63" customFormat="1" ht="16.5" customHeight="1">
      <c r="A21" s="51" t="s">
        <v>68</v>
      </c>
      <c r="B21" s="52">
        <v>99</v>
      </c>
      <c r="C21" s="53" t="s">
        <v>235</v>
      </c>
      <c r="D21" s="54" t="s">
        <v>236</v>
      </c>
      <c r="E21" s="55" t="s">
        <v>237</v>
      </c>
      <c r="F21" s="56" t="s">
        <v>190</v>
      </c>
      <c r="G21" s="56" t="s">
        <v>115</v>
      </c>
      <c r="H21" s="57" t="s">
        <v>116</v>
      </c>
      <c r="I21" s="88">
        <f t="shared" si="2"/>
        <v>772</v>
      </c>
      <c r="J21" s="81">
        <v>8.43</v>
      </c>
      <c r="K21" s="60">
        <v>0.57799999999999996</v>
      </c>
      <c r="L21" s="81"/>
      <c r="M21" s="60"/>
      <c r="N21" s="288" t="str">
        <f t="shared" si="3"/>
        <v>II A</v>
      </c>
      <c r="O21" s="56" t="s">
        <v>117</v>
      </c>
      <c r="P21" s="83" t="s">
        <v>238</v>
      </c>
      <c r="Q21" s="83"/>
      <c r="R21" s="83"/>
      <c r="S21" s="89" t="s">
        <v>68</v>
      </c>
      <c r="T21" s="90">
        <v>2</v>
      </c>
    </row>
    <row r="22" spans="1:20" s="63" customFormat="1" ht="16.5" customHeight="1">
      <c r="A22" s="51" t="s">
        <v>77</v>
      </c>
      <c r="B22" s="52">
        <v>40</v>
      </c>
      <c r="C22" s="53" t="s">
        <v>239</v>
      </c>
      <c r="D22" s="54" t="s">
        <v>240</v>
      </c>
      <c r="E22" s="55" t="s">
        <v>241</v>
      </c>
      <c r="F22" s="56" t="s">
        <v>38</v>
      </c>
      <c r="G22" s="56" t="s">
        <v>39</v>
      </c>
      <c r="H22" s="57" t="s">
        <v>40</v>
      </c>
      <c r="I22" s="88">
        <f t="shared" si="2"/>
        <v>688</v>
      </c>
      <c r="J22" s="81">
        <v>8.74</v>
      </c>
      <c r="K22" s="60">
        <v>0.23</v>
      </c>
      <c r="L22" s="81"/>
      <c r="M22" s="60"/>
      <c r="N22" s="288" t="str">
        <f t="shared" si="3"/>
        <v>III A</v>
      </c>
      <c r="O22" s="56" t="s">
        <v>242</v>
      </c>
      <c r="P22" s="83" t="s">
        <v>243</v>
      </c>
      <c r="Q22" s="83"/>
      <c r="R22" s="83"/>
      <c r="S22" s="89" t="s">
        <v>77</v>
      </c>
      <c r="T22" s="90" t="s">
        <v>43</v>
      </c>
    </row>
    <row r="23" spans="1:20" ht="6.75" customHeight="1">
      <c r="C23" s="28"/>
      <c r="D23" s="28"/>
      <c r="F23" s="29"/>
      <c r="G23" s="29"/>
      <c r="H23" s="29"/>
    </row>
    <row r="24" spans="1:20" ht="12" customHeight="1">
      <c r="A24" s="36"/>
      <c r="B24" s="37"/>
      <c r="C24" s="38" t="s">
        <v>51</v>
      </c>
      <c r="D24" s="39" t="s">
        <v>179</v>
      </c>
      <c r="E24" s="84"/>
      <c r="F24" s="29"/>
      <c r="G24" s="29"/>
      <c r="H24" s="29"/>
    </row>
    <row r="25" spans="1:20" s="79" customFormat="1" ht="12" customHeight="1">
      <c r="A25" s="76" t="s">
        <v>21</v>
      </c>
      <c r="B25" s="69" t="s">
        <v>22</v>
      </c>
      <c r="C25" s="70" t="s">
        <v>23</v>
      </c>
      <c r="D25" s="71" t="s">
        <v>24</v>
      </c>
      <c r="E25" s="72" t="s">
        <v>25</v>
      </c>
      <c r="F25" s="73" t="s">
        <v>26</v>
      </c>
      <c r="G25" s="74" t="s">
        <v>27</v>
      </c>
      <c r="H25" s="73" t="s">
        <v>28</v>
      </c>
      <c r="I25" s="75" t="s">
        <v>29</v>
      </c>
      <c r="J25" s="76" t="s">
        <v>30</v>
      </c>
      <c r="K25" s="77" t="s">
        <v>31</v>
      </c>
      <c r="L25" s="76" t="s">
        <v>32</v>
      </c>
      <c r="M25" s="77" t="s">
        <v>31</v>
      </c>
      <c r="N25" s="76" t="s">
        <v>33</v>
      </c>
      <c r="O25" s="78" t="s">
        <v>34</v>
      </c>
      <c r="S25" s="87"/>
      <c r="T25" s="87"/>
    </row>
    <row r="26" spans="1:20" s="63" customFormat="1" ht="16.5" customHeight="1">
      <c r="A26" s="51" t="s">
        <v>19</v>
      </c>
      <c r="B26" s="52">
        <v>36</v>
      </c>
      <c r="C26" s="53" t="s">
        <v>244</v>
      </c>
      <c r="D26" s="54" t="s">
        <v>245</v>
      </c>
      <c r="E26" s="55" t="s">
        <v>246</v>
      </c>
      <c r="F26" s="56" t="s">
        <v>190</v>
      </c>
      <c r="G26" s="56" t="s">
        <v>115</v>
      </c>
      <c r="H26" s="57" t="s">
        <v>247</v>
      </c>
      <c r="I26" s="88">
        <f t="shared" ref="I26:I31" si="4">IF(ISBLANK(J26),"",TRUNC(24.9*(J26-14)^2))</f>
        <v>761</v>
      </c>
      <c r="J26" s="81">
        <v>8.4700000000000006</v>
      </c>
      <c r="K26" s="60">
        <v>0.26100000000000001</v>
      </c>
      <c r="L26" s="81"/>
      <c r="M26" s="60"/>
      <c r="N26" s="288" t="str">
        <f t="shared" ref="N26:N31" si="5">IF(ISBLANK(J26),"",IF(J26&gt;9.04,"",IF(J26&lt;=7.25,"TSM",IF(J26&lt;=7.45,"SM",IF(J26&lt;=7.7,"KSM",IF(J26&lt;=8,"I A",IF(J26&lt;=8.44,"II A",IF(J26&lt;=9.04,"III A"))))))))</f>
        <v>III A</v>
      </c>
      <c r="O26" s="56" t="s">
        <v>248</v>
      </c>
      <c r="P26" s="83" t="s">
        <v>249</v>
      </c>
      <c r="Q26" s="83"/>
      <c r="R26" s="83"/>
      <c r="S26" s="89" t="s">
        <v>19</v>
      </c>
      <c r="T26" s="90" t="s">
        <v>51</v>
      </c>
    </row>
    <row r="27" spans="1:20" s="63" customFormat="1" ht="16.5" customHeight="1">
      <c r="A27" s="51" t="s">
        <v>43</v>
      </c>
      <c r="B27" s="52">
        <v>5</v>
      </c>
      <c r="C27" s="53" t="s">
        <v>250</v>
      </c>
      <c r="D27" s="54" t="s">
        <v>251</v>
      </c>
      <c r="E27" s="55" t="s">
        <v>252</v>
      </c>
      <c r="F27" s="56" t="s">
        <v>38</v>
      </c>
      <c r="G27" s="56" t="s">
        <v>253</v>
      </c>
      <c r="H27" s="57" t="s">
        <v>204</v>
      </c>
      <c r="I27" s="88">
        <f t="shared" si="4"/>
        <v>878</v>
      </c>
      <c r="J27" s="81">
        <v>8.06</v>
      </c>
      <c r="K27" s="60">
        <v>0.2</v>
      </c>
      <c r="L27" s="81"/>
      <c r="M27" s="60"/>
      <c r="N27" s="288" t="str">
        <f t="shared" si="5"/>
        <v>II A</v>
      </c>
      <c r="O27" s="56" t="s">
        <v>205</v>
      </c>
      <c r="P27" s="83" t="s">
        <v>254</v>
      </c>
      <c r="Q27" s="83"/>
      <c r="R27" s="83"/>
      <c r="S27" s="89" t="s">
        <v>43</v>
      </c>
      <c r="T27" s="90" t="s">
        <v>51</v>
      </c>
    </row>
    <row r="28" spans="1:20" s="63" customFormat="1" ht="16.5" customHeight="1">
      <c r="A28" s="51" t="s">
        <v>51</v>
      </c>
      <c r="B28" s="52">
        <v>80</v>
      </c>
      <c r="C28" s="53" t="s">
        <v>112</v>
      </c>
      <c r="D28" s="54" t="s">
        <v>255</v>
      </c>
      <c r="E28" s="55" t="s">
        <v>256</v>
      </c>
      <c r="F28" s="56" t="s">
        <v>4</v>
      </c>
      <c r="G28" s="56" t="s">
        <v>115</v>
      </c>
      <c r="H28" s="57" t="s">
        <v>136</v>
      </c>
      <c r="I28" s="88">
        <f t="shared" si="4"/>
        <v>978</v>
      </c>
      <c r="J28" s="81">
        <v>7.73</v>
      </c>
      <c r="K28" s="60">
        <v>0.19400000000000001</v>
      </c>
      <c r="L28" s="81"/>
      <c r="M28" s="60"/>
      <c r="N28" s="288" t="str">
        <f t="shared" si="5"/>
        <v>I A</v>
      </c>
      <c r="O28" s="56" t="s">
        <v>257</v>
      </c>
      <c r="P28" s="83" t="s">
        <v>258</v>
      </c>
      <c r="Q28" s="83" t="s">
        <v>259</v>
      </c>
      <c r="R28" s="83"/>
      <c r="S28" s="89" t="s">
        <v>51</v>
      </c>
      <c r="T28" s="90" t="s">
        <v>51</v>
      </c>
    </row>
    <row r="29" spans="1:20" s="63" customFormat="1" ht="16.5" customHeight="1">
      <c r="A29" s="51" t="s">
        <v>60</v>
      </c>
      <c r="B29" s="52">
        <v>18</v>
      </c>
      <c r="C29" s="53" t="s">
        <v>260</v>
      </c>
      <c r="D29" s="54" t="s">
        <v>261</v>
      </c>
      <c r="E29" s="55" t="s">
        <v>262</v>
      </c>
      <c r="F29" s="56" t="s">
        <v>263</v>
      </c>
      <c r="G29" s="56" t="s">
        <v>223</v>
      </c>
      <c r="H29" s="57" t="s">
        <v>224</v>
      </c>
      <c r="I29" s="88">
        <f t="shared" si="4"/>
        <v>911</v>
      </c>
      <c r="J29" s="81">
        <v>7.95</v>
      </c>
      <c r="K29" s="60">
        <v>0.13700000000000001</v>
      </c>
      <c r="L29" s="81"/>
      <c r="M29" s="60"/>
      <c r="N29" s="288" t="str">
        <f t="shared" si="5"/>
        <v>I A</v>
      </c>
      <c r="O29" s="56" t="s">
        <v>264</v>
      </c>
      <c r="P29" s="83" t="s">
        <v>265</v>
      </c>
      <c r="Q29" s="83" t="s">
        <v>266</v>
      </c>
      <c r="R29" s="83"/>
      <c r="S29" s="89" t="s">
        <v>60</v>
      </c>
      <c r="T29" s="90" t="s">
        <v>51</v>
      </c>
    </row>
    <row r="30" spans="1:20" s="63" customFormat="1" ht="16.5" customHeight="1">
      <c r="A30" s="51" t="s">
        <v>68</v>
      </c>
      <c r="B30" s="52">
        <v>47</v>
      </c>
      <c r="C30" s="53" t="s">
        <v>187</v>
      </c>
      <c r="D30" s="54" t="s">
        <v>267</v>
      </c>
      <c r="E30" s="55" t="s">
        <v>268</v>
      </c>
      <c r="F30" s="56" t="s">
        <v>4</v>
      </c>
      <c r="G30" s="56" t="s">
        <v>269</v>
      </c>
      <c r="H30" s="57"/>
      <c r="I30" s="88">
        <f t="shared" si="4"/>
        <v>786</v>
      </c>
      <c r="J30" s="81">
        <v>8.3800000000000008</v>
      </c>
      <c r="K30" s="60">
        <v>0.24399999999999999</v>
      </c>
      <c r="L30" s="81"/>
      <c r="M30" s="60"/>
      <c r="N30" s="288" t="str">
        <f t="shared" si="5"/>
        <v>II A</v>
      </c>
      <c r="O30" s="56" t="s">
        <v>270</v>
      </c>
      <c r="P30" s="83" t="s">
        <v>271</v>
      </c>
      <c r="Q30" s="83"/>
      <c r="R30" s="83"/>
      <c r="S30" s="89" t="s">
        <v>68</v>
      </c>
      <c r="T30" s="90" t="s">
        <v>51</v>
      </c>
    </row>
    <row r="31" spans="1:20" s="63" customFormat="1" ht="16.5" customHeight="1">
      <c r="A31" s="51" t="s">
        <v>77</v>
      </c>
      <c r="B31" s="52">
        <v>37</v>
      </c>
      <c r="C31" s="53" t="s">
        <v>272</v>
      </c>
      <c r="D31" s="54" t="s">
        <v>273</v>
      </c>
      <c r="E31" s="55" t="s">
        <v>274</v>
      </c>
      <c r="F31" s="56" t="s">
        <v>190</v>
      </c>
      <c r="G31" s="56" t="s">
        <v>115</v>
      </c>
      <c r="H31" s="57" t="s">
        <v>247</v>
      </c>
      <c r="I31" s="88">
        <f t="shared" si="4"/>
        <v>686</v>
      </c>
      <c r="J31" s="81">
        <v>8.75</v>
      </c>
      <c r="K31" s="60">
        <v>0.38500000000000001</v>
      </c>
      <c r="L31" s="81"/>
      <c r="M31" s="60"/>
      <c r="N31" s="288" t="str">
        <f t="shared" si="5"/>
        <v>III A</v>
      </c>
      <c r="O31" s="56" t="s">
        <v>248</v>
      </c>
      <c r="P31" s="83" t="s">
        <v>275</v>
      </c>
      <c r="Q31" s="83"/>
      <c r="R31" s="83"/>
      <c r="S31" s="89" t="s">
        <v>77</v>
      </c>
      <c r="T31" s="90" t="s">
        <v>51</v>
      </c>
    </row>
    <row r="32" spans="1:20" ht="6.75" customHeight="1">
      <c r="C32" s="28"/>
      <c r="D32" s="28"/>
      <c r="F32" s="29"/>
      <c r="G32" s="29"/>
      <c r="H32" s="29"/>
    </row>
    <row r="33" spans="1:21" ht="12" customHeight="1">
      <c r="A33" s="36"/>
      <c r="B33" s="37"/>
      <c r="C33" s="38" t="s">
        <v>60</v>
      </c>
      <c r="D33" s="39" t="s">
        <v>179</v>
      </c>
      <c r="E33" s="84"/>
      <c r="F33" s="29"/>
      <c r="G33" s="29"/>
      <c r="H33" s="29"/>
    </row>
    <row r="34" spans="1:21" s="79" customFormat="1" ht="12" customHeight="1">
      <c r="A34" s="76" t="s">
        <v>21</v>
      </c>
      <c r="B34" s="69" t="s">
        <v>22</v>
      </c>
      <c r="C34" s="70" t="s">
        <v>23</v>
      </c>
      <c r="D34" s="71" t="s">
        <v>24</v>
      </c>
      <c r="E34" s="72" t="s">
        <v>25</v>
      </c>
      <c r="F34" s="73" t="s">
        <v>26</v>
      </c>
      <c r="G34" s="74" t="s">
        <v>27</v>
      </c>
      <c r="H34" s="73" t="s">
        <v>28</v>
      </c>
      <c r="I34" s="75" t="s">
        <v>29</v>
      </c>
      <c r="J34" s="76" t="s">
        <v>30</v>
      </c>
      <c r="K34" s="77" t="s">
        <v>31</v>
      </c>
      <c r="L34" s="76" t="s">
        <v>32</v>
      </c>
      <c r="M34" s="77" t="s">
        <v>31</v>
      </c>
      <c r="N34" s="76" t="s">
        <v>33</v>
      </c>
      <c r="O34" s="78" t="s">
        <v>34</v>
      </c>
      <c r="S34" s="87"/>
      <c r="T34" s="87"/>
    </row>
    <row r="35" spans="1:21" s="63" customFormat="1" ht="16.5" customHeight="1">
      <c r="A35" s="51" t="s">
        <v>19</v>
      </c>
      <c r="B35" s="52">
        <v>93</v>
      </c>
      <c r="C35" s="53" t="s">
        <v>276</v>
      </c>
      <c r="D35" s="54" t="s">
        <v>277</v>
      </c>
      <c r="E35" s="55" t="s">
        <v>278</v>
      </c>
      <c r="F35" s="56" t="s">
        <v>38</v>
      </c>
      <c r="G35" s="56" t="s">
        <v>39</v>
      </c>
      <c r="H35" s="57"/>
      <c r="I35" s="88">
        <f t="shared" ref="I35:I40" si="6">IF(ISBLANK(J35),"",TRUNC(24.9*(J35-14)^2))</f>
        <v>688</v>
      </c>
      <c r="J35" s="81">
        <v>8.74</v>
      </c>
      <c r="K35" s="60">
        <v>0.221</v>
      </c>
      <c r="L35" s="81"/>
      <c r="M35" s="60"/>
      <c r="N35" s="288" t="str">
        <f t="shared" ref="N35:N40" si="7">IF(ISBLANK(J35),"",IF(J35&gt;9.04,"",IF(J35&lt;=7.25,"TSM",IF(J35&lt;=7.45,"SM",IF(J35&lt;=7.7,"KSM",IF(J35&lt;=8,"I A",IF(J35&lt;=8.44,"II A",IF(J35&lt;=9.04,"III A"))))))))</f>
        <v>III A</v>
      </c>
      <c r="O35" s="56" t="s">
        <v>279</v>
      </c>
      <c r="P35" s="83" t="s">
        <v>280</v>
      </c>
      <c r="Q35" s="83"/>
      <c r="R35" s="83"/>
      <c r="S35" s="89" t="s">
        <v>19</v>
      </c>
      <c r="T35" s="90" t="s">
        <v>60</v>
      </c>
    </row>
    <row r="36" spans="1:21" s="63" customFormat="1" ht="16.5" customHeight="1">
      <c r="A36" s="51" t="s">
        <v>43</v>
      </c>
      <c r="B36" s="52">
        <v>31</v>
      </c>
      <c r="C36" s="53" t="s">
        <v>281</v>
      </c>
      <c r="D36" s="54" t="s">
        <v>282</v>
      </c>
      <c r="E36" s="55" t="s">
        <v>283</v>
      </c>
      <c r="F36" s="56" t="s">
        <v>190</v>
      </c>
      <c r="G36" s="56" t="s">
        <v>115</v>
      </c>
      <c r="H36" s="57" t="s">
        <v>191</v>
      </c>
      <c r="I36" s="88">
        <f t="shared" si="6"/>
        <v>860</v>
      </c>
      <c r="J36" s="81">
        <v>8.1199999999999992</v>
      </c>
      <c r="K36" s="60">
        <v>0.216</v>
      </c>
      <c r="L36" s="81"/>
      <c r="M36" s="60"/>
      <c r="N36" s="288" t="str">
        <f t="shared" si="7"/>
        <v>II A</v>
      </c>
      <c r="O36" s="56" t="s">
        <v>248</v>
      </c>
      <c r="P36" s="83" t="s">
        <v>254</v>
      </c>
      <c r="Q36" s="83"/>
      <c r="R36" s="83"/>
      <c r="S36" s="89" t="s">
        <v>43</v>
      </c>
      <c r="T36" s="90" t="s">
        <v>60</v>
      </c>
    </row>
    <row r="37" spans="1:21" s="63" customFormat="1" ht="16.5" customHeight="1">
      <c r="A37" s="51" t="s">
        <v>51</v>
      </c>
      <c r="B37" s="52">
        <v>16</v>
      </c>
      <c r="C37" s="53" t="s">
        <v>284</v>
      </c>
      <c r="D37" s="54" t="s">
        <v>285</v>
      </c>
      <c r="E37" s="55" t="s">
        <v>286</v>
      </c>
      <c r="F37" s="56" t="s">
        <v>287</v>
      </c>
      <c r="G37" s="56" t="s">
        <v>223</v>
      </c>
      <c r="H37" s="57" t="s">
        <v>136</v>
      </c>
      <c r="I37" s="88">
        <f t="shared" si="6"/>
        <v>988</v>
      </c>
      <c r="J37" s="81">
        <v>7.7</v>
      </c>
      <c r="K37" s="60">
        <v>0.19900000000000001</v>
      </c>
      <c r="L37" s="81"/>
      <c r="M37" s="60"/>
      <c r="N37" s="288" t="str">
        <f t="shared" si="7"/>
        <v>KSM</v>
      </c>
      <c r="O37" s="56" t="s">
        <v>288</v>
      </c>
      <c r="P37" s="83" t="s">
        <v>289</v>
      </c>
      <c r="Q37" s="83" t="s">
        <v>290</v>
      </c>
      <c r="R37" s="83"/>
      <c r="S37" s="89" t="s">
        <v>51</v>
      </c>
      <c r="T37" s="90" t="s">
        <v>60</v>
      </c>
    </row>
    <row r="38" spans="1:21" s="63" customFormat="1" ht="16.5" customHeight="1">
      <c r="A38" s="51" t="s">
        <v>60</v>
      </c>
      <c r="B38" s="52">
        <v>6</v>
      </c>
      <c r="C38" s="53" t="s">
        <v>250</v>
      </c>
      <c r="D38" s="54" t="s">
        <v>291</v>
      </c>
      <c r="E38" s="55" t="s">
        <v>292</v>
      </c>
      <c r="F38" s="56" t="s">
        <v>293</v>
      </c>
      <c r="G38" s="56" t="s">
        <v>203</v>
      </c>
      <c r="H38" s="57" t="s">
        <v>204</v>
      </c>
      <c r="I38" s="88">
        <f t="shared" si="6"/>
        <v>914</v>
      </c>
      <c r="J38" s="81">
        <v>7.94</v>
      </c>
      <c r="K38" s="60">
        <v>0.184</v>
      </c>
      <c r="L38" s="81"/>
      <c r="M38" s="60"/>
      <c r="N38" s="288" t="str">
        <f t="shared" si="7"/>
        <v>I A</v>
      </c>
      <c r="O38" s="56" t="s">
        <v>294</v>
      </c>
      <c r="P38" s="83" t="s">
        <v>194</v>
      </c>
      <c r="Q38" s="83" t="s">
        <v>295</v>
      </c>
      <c r="R38" s="83"/>
      <c r="S38" s="89" t="s">
        <v>60</v>
      </c>
      <c r="T38" s="90" t="s">
        <v>60</v>
      </c>
    </row>
    <row r="39" spans="1:21" s="63" customFormat="1" ht="16.5" customHeight="1">
      <c r="A39" s="51" t="s">
        <v>68</v>
      </c>
      <c r="B39" s="52">
        <v>10</v>
      </c>
      <c r="C39" s="53" t="s">
        <v>296</v>
      </c>
      <c r="D39" s="54" t="s">
        <v>297</v>
      </c>
      <c r="E39" s="55" t="s">
        <v>298</v>
      </c>
      <c r="F39" s="56" t="s">
        <v>299</v>
      </c>
      <c r="G39" s="56" t="s">
        <v>300</v>
      </c>
      <c r="H39" s="57" t="s">
        <v>301</v>
      </c>
      <c r="I39" s="88"/>
      <c r="J39" s="81" t="s">
        <v>302</v>
      </c>
      <c r="K39" s="60"/>
      <c r="L39" s="81"/>
      <c r="M39" s="60"/>
      <c r="N39" s="288" t="str">
        <f t="shared" si="7"/>
        <v/>
      </c>
      <c r="O39" s="56" t="s">
        <v>303</v>
      </c>
      <c r="P39" s="83" t="s">
        <v>304</v>
      </c>
      <c r="Q39" s="83"/>
      <c r="R39" s="83"/>
      <c r="S39" s="89" t="s">
        <v>68</v>
      </c>
      <c r="T39" s="90" t="s">
        <v>60</v>
      </c>
    </row>
    <row r="40" spans="1:21" s="63" customFormat="1" ht="16.5" customHeight="1">
      <c r="A40" s="51" t="s">
        <v>77</v>
      </c>
      <c r="B40" s="52">
        <v>28</v>
      </c>
      <c r="C40" s="53" t="s">
        <v>305</v>
      </c>
      <c r="D40" s="54" t="s">
        <v>306</v>
      </c>
      <c r="E40" s="55" t="s">
        <v>307</v>
      </c>
      <c r="F40" s="56" t="s">
        <v>308</v>
      </c>
      <c r="G40" s="56" t="s">
        <v>309</v>
      </c>
      <c r="H40" s="57" t="s">
        <v>310</v>
      </c>
      <c r="I40" s="88">
        <f t="shared" si="6"/>
        <v>660</v>
      </c>
      <c r="J40" s="81">
        <v>8.85</v>
      </c>
      <c r="K40" s="60">
        <v>0.30499999999999999</v>
      </c>
      <c r="L40" s="81"/>
      <c r="M40" s="60"/>
      <c r="N40" s="288" t="str">
        <f t="shared" si="7"/>
        <v>III A</v>
      </c>
      <c r="O40" s="56" t="s">
        <v>311</v>
      </c>
      <c r="P40" s="83" t="s">
        <v>176</v>
      </c>
      <c r="Q40" s="83"/>
      <c r="R40" s="83"/>
      <c r="S40" s="89" t="s">
        <v>77</v>
      </c>
      <c r="T40" s="90" t="s">
        <v>60</v>
      </c>
    </row>
    <row r="41" spans="1:21" ht="6.75" customHeight="1">
      <c r="C41" s="28"/>
      <c r="D41" s="28"/>
      <c r="F41" s="29"/>
      <c r="G41" s="29"/>
      <c r="H41" s="29"/>
    </row>
    <row r="42" spans="1:21" ht="15.75" customHeight="1">
      <c r="A42" s="32" t="s">
        <v>178</v>
      </c>
      <c r="B42" s="33"/>
      <c r="C42" s="28"/>
      <c r="D42" s="28"/>
      <c r="F42" s="34"/>
      <c r="G42" s="29"/>
      <c r="H42" s="29"/>
    </row>
    <row r="43" spans="1:21" ht="12" customHeight="1">
      <c r="A43" s="36"/>
      <c r="B43" s="37"/>
      <c r="C43" s="38" t="s">
        <v>68</v>
      </c>
      <c r="D43" s="39" t="s">
        <v>179</v>
      </c>
      <c r="E43" s="84"/>
      <c r="F43" s="29"/>
      <c r="G43" s="29"/>
      <c r="H43" s="29"/>
    </row>
    <row r="44" spans="1:21" s="79" customFormat="1" ht="12" customHeight="1">
      <c r="A44" s="76" t="s">
        <v>21</v>
      </c>
      <c r="B44" s="69" t="s">
        <v>22</v>
      </c>
      <c r="C44" s="70" t="s">
        <v>23</v>
      </c>
      <c r="D44" s="71" t="s">
        <v>24</v>
      </c>
      <c r="E44" s="72" t="s">
        <v>25</v>
      </c>
      <c r="F44" s="73" t="s">
        <v>26</v>
      </c>
      <c r="G44" s="74" t="s">
        <v>27</v>
      </c>
      <c r="H44" s="73" t="s">
        <v>28</v>
      </c>
      <c r="I44" s="75" t="s">
        <v>29</v>
      </c>
      <c r="J44" s="76" t="s">
        <v>30</v>
      </c>
      <c r="K44" s="77" t="s">
        <v>31</v>
      </c>
      <c r="L44" s="76" t="s">
        <v>32</v>
      </c>
      <c r="M44" s="77" t="s">
        <v>31</v>
      </c>
      <c r="N44" s="76" t="s">
        <v>33</v>
      </c>
      <c r="O44" s="78" t="s">
        <v>34</v>
      </c>
      <c r="S44" s="87"/>
      <c r="T44" s="87"/>
    </row>
    <row r="45" spans="1:21" s="63" customFormat="1" ht="16.5" customHeight="1">
      <c r="A45" s="51" t="s">
        <v>19</v>
      </c>
      <c r="B45" s="52">
        <v>4</v>
      </c>
      <c r="C45" s="53" t="s">
        <v>235</v>
      </c>
      <c r="D45" s="54" t="s">
        <v>312</v>
      </c>
      <c r="E45" s="55" t="s">
        <v>313</v>
      </c>
      <c r="F45" s="56" t="s">
        <v>38</v>
      </c>
      <c r="G45" s="56" t="s">
        <v>203</v>
      </c>
      <c r="H45" s="57"/>
      <c r="I45" s="88">
        <f t="shared" ref="I45:I50" si="8">IF(ISBLANK(J45),"",TRUNC(24.9*(J45-14)^2))</f>
        <v>789</v>
      </c>
      <c r="J45" s="81">
        <v>8.3699999999999992</v>
      </c>
      <c r="K45" s="60">
        <v>0.18</v>
      </c>
      <c r="L45" s="81"/>
      <c r="M45" s="60"/>
      <c r="N45" s="288" t="str">
        <f t="shared" ref="N45:N50" si="9">IF(ISBLANK(J45),"",IF(J45&gt;9.04,"",IF(J45&lt;=7.25,"TSM",IF(J45&lt;=7.45,"SM",IF(J45&lt;=7.7,"KSM",IF(J45&lt;=8,"I A",IF(J45&lt;=8.44,"II A",IF(J45&lt;=9.04,"III A"))))))))</f>
        <v>II A</v>
      </c>
      <c r="O45" s="56" t="s">
        <v>205</v>
      </c>
      <c r="P45" s="83" t="s">
        <v>314</v>
      </c>
      <c r="Q45" s="83"/>
      <c r="R45" s="83"/>
      <c r="S45" s="89" t="s">
        <v>19</v>
      </c>
      <c r="T45" s="90" t="s">
        <v>68</v>
      </c>
    </row>
    <row r="46" spans="1:21" s="63" customFormat="1" ht="16.5" customHeight="1">
      <c r="A46" s="51" t="s">
        <v>43</v>
      </c>
      <c r="B46" s="52">
        <v>84</v>
      </c>
      <c r="C46" s="53" t="s">
        <v>315</v>
      </c>
      <c r="D46" s="54" t="s">
        <v>316</v>
      </c>
      <c r="E46" s="55" t="s">
        <v>317</v>
      </c>
      <c r="F46" s="56" t="s">
        <v>4</v>
      </c>
      <c r="G46" s="56"/>
      <c r="H46" s="57" t="s">
        <v>318</v>
      </c>
      <c r="I46" s="88">
        <f t="shared" si="8"/>
        <v>872</v>
      </c>
      <c r="J46" s="81">
        <v>8.08</v>
      </c>
      <c r="K46" s="60">
        <v>0.17399999999999999</v>
      </c>
      <c r="L46" s="81"/>
      <c r="M46" s="60"/>
      <c r="N46" s="288" t="str">
        <f t="shared" si="9"/>
        <v>II A</v>
      </c>
      <c r="O46" s="56" t="s">
        <v>319</v>
      </c>
      <c r="P46" s="83" t="s">
        <v>138</v>
      </c>
      <c r="Q46" s="83" t="s">
        <v>320</v>
      </c>
      <c r="R46" s="83"/>
      <c r="S46" s="89" t="s">
        <v>43</v>
      </c>
      <c r="T46" s="90" t="s">
        <v>68</v>
      </c>
      <c r="U46" s="63" t="s">
        <v>321</v>
      </c>
    </row>
    <row r="47" spans="1:21" s="63" customFormat="1" ht="16.5" customHeight="1">
      <c r="A47" s="51" t="s">
        <v>51</v>
      </c>
      <c r="B47" s="52">
        <v>3</v>
      </c>
      <c r="C47" s="53" t="s">
        <v>322</v>
      </c>
      <c r="D47" s="54" t="s">
        <v>323</v>
      </c>
      <c r="E47" s="55" t="s">
        <v>324</v>
      </c>
      <c r="F47" s="56" t="s">
        <v>293</v>
      </c>
      <c r="G47" s="56" t="s">
        <v>203</v>
      </c>
      <c r="H47" s="57" t="s">
        <v>204</v>
      </c>
      <c r="I47" s="88">
        <f t="shared" si="8"/>
        <v>1007</v>
      </c>
      <c r="J47" s="81">
        <v>7.64</v>
      </c>
      <c r="K47" s="60">
        <v>0.19</v>
      </c>
      <c r="L47" s="81"/>
      <c r="M47" s="60"/>
      <c r="N47" s="288" t="str">
        <f t="shared" si="9"/>
        <v>KSM</v>
      </c>
      <c r="O47" s="56" t="s">
        <v>325</v>
      </c>
      <c r="P47" s="83" t="s">
        <v>326</v>
      </c>
      <c r="Q47" s="83" t="s">
        <v>327</v>
      </c>
      <c r="R47" s="83"/>
      <c r="S47" s="89" t="s">
        <v>51</v>
      </c>
      <c r="T47" s="90" t="s">
        <v>68</v>
      </c>
    </row>
    <row r="48" spans="1:21" s="63" customFormat="1" ht="16.5" customHeight="1">
      <c r="A48" s="51" t="s">
        <v>60</v>
      </c>
      <c r="B48" s="52">
        <v>101</v>
      </c>
      <c r="C48" s="53" t="s">
        <v>328</v>
      </c>
      <c r="D48" s="54" t="s">
        <v>329</v>
      </c>
      <c r="E48" s="55" t="s">
        <v>330</v>
      </c>
      <c r="F48" s="56" t="s">
        <v>4</v>
      </c>
      <c r="G48" s="56" t="s">
        <v>115</v>
      </c>
      <c r="H48" s="57" t="s">
        <v>116</v>
      </c>
      <c r="I48" s="88">
        <f t="shared" si="8"/>
        <v>872</v>
      </c>
      <c r="J48" s="81">
        <v>8.08</v>
      </c>
      <c r="K48" s="60">
        <v>0.192</v>
      </c>
      <c r="L48" s="81"/>
      <c r="M48" s="60"/>
      <c r="N48" s="288" t="str">
        <f t="shared" si="9"/>
        <v>II A</v>
      </c>
      <c r="O48" s="56" t="s">
        <v>331</v>
      </c>
      <c r="P48" s="83" t="s">
        <v>332</v>
      </c>
      <c r="Q48" s="83"/>
      <c r="R48" s="83"/>
      <c r="S48" s="89" t="s">
        <v>60</v>
      </c>
      <c r="T48" s="90">
        <v>5</v>
      </c>
      <c r="U48" s="63" t="s">
        <v>321</v>
      </c>
    </row>
    <row r="49" spans="1:20" s="63" customFormat="1" ht="16.5" customHeight="1">
      <c r="A49" s="51" t="s">
        <v>68</v>
      </c>
      <c r="B49" s="52">
        <v>8</v>
      </c>
      <c r="C49" s="53" t="s">
        <v>333</v>
      </c>
      <c r="D49" s="54" t="s">
        <v>334</v>
      </c>
      <c r="E49" s="55" t="s">
        <v>335</v>
      </c>
      <c r="F49" s="56" t="s">
        <v>336</v>
      </c>
      <c r="G49" s="56" t="s">
        <v>39</v>
      </c>
      <c r="H49" s="57" t="s">
        <v>337</v>
      </c>
      <c r="I49" s="88">
        <f t="shared" si="8"/>
        <v>817</v>
      </c>
      <c r="J49" s="81">
        <v>8.27</v>
      </c>
      <c r="K49" s="60">
        <v>0.16</v>
      </c>
      <c r="L49" s="81"/>
      <c r="M49" s="60"/>
      <c r="N49" s="288" t="str">
        <f t="shared" si="9"/>
        <v>II A</v>
      </c>
      <c r="O49" s="56" t="s">
        <v>338</v>
      </c>
      <c r="P49" s="83" t="s">
        <v>193</v>
      </c>
      <c r="Q49" s="83"/>
      <c r="R49" s="83"/>
      <c r="S49" s="89" t="s">
        <v>68</v>
      </c>
      <c r="T49" s="90" t="s">
        <v>68</v>
      </c>
    </row>
    <row r="50" spans="1:20" s="63" customFormat="1" ht="16.5" customHeight="1">
      <c r="A50" s="51" t="s">
        <v>77</v>
      </c>
      <c r="B50" s="52">
        <v>50</v>
      </c>
      <c r="C50" s="53" t="s">
        <v>339</v>
      </c>
      <c r="D50" s="54" t="s">
        <v>340</v>
      </c>
      <c r="E50" s="55" t="s">
        <v>341</v>
      </c>
      <c r="F50" s="56" t="s">
        <v>190</v>
      </c>
      <c r="G50" s="56" t="s">
        <v>115</v>
      </c>
      <c r="H50" s="57" t="s">
        <v>247</v>
      </c>
      <c r="I50" s="88">
        <f t="shared" si="8"/>
        <v>715</v>
      </c>
      <c r="J50" s="81">
        <v>8.64</v>
      </c>
      <c r="K50" s="60">
        <v>0.49399999999999999</v>
      </c>
      <c r="L50" s="81"/>
      <c r="M50" s="60"/>
      <c r="N50" s="288" t="str">
        <f t="shared" si="9"/>
        <v>III A</v>
      </c>
      <c r="O50" s="56" t="s">
        <v>342</v>
      </c>
      <c r="P50" s="83" t="s">
        <v>343</v>
      </c>
      <c r="Q50" s="83"/>
      <c r="R50" s="83"/>
      <c r="S50" s="89" t="s">
        <v>77</v>
      </c>
      <c r="T50" s="90" t="s">
        <v>68</v>
      </c>
    </row>
    <row r="51" spans="1:20">
      <c r="S51" s="65"/>
    </row>
  </sheetData>
  <printOptions horizontalCentered="1"/>
  <pageMargins left="0.19685039370078741" right="0.19685039370078741" top="0.39370078740157483" bottom="0.19685039370078741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U37"/>
  <sheetViews>
    <sheetView zoomScaleNormal="85" workbookViewId="0">
      <selection activeCell="D15" sqref="D15"/>
    </sheetView>
  </sheetViews>
  <sheetFormatPr defaultColWidth="12.109375" defaultRowHeight="13.8"/>
  <cols>
    <col min="1" max="1" width="4.6640625" style="64" customWidth="1"/>
    <col min="2" max="2" width="4.44140625" style="28" customWidth="1"/>
    <col min="3" max="3" width="10.44140625" style="65" customWidth="1"/>
    <col min="4" max="4" width="14.88671875" style="65" customWidth="1"/>
    <col min="5" max="5" width="9.44140625" style="28" customWidth="1"/>
    <col min="6" max="6" width="14.109375" style="27" customWidth="1"/>
    <col min="7" max="7" width="11.5546875" style="27" customWidth="1"/>
    <col min="8" max="8" width="12.33203125" style="27" customWidth="1"/>
    <col min="9" max="9" width="5.88671875" style="30" customWidth="1"/>
    <col min="10" max="10" width="6.6640625" style="28" customWidth="1"/>
    <col min="11" max="11" width="4.88671875" style="28" bestFit="1" customWidth="1"/>
    <col min="12" max="12" width="6.88671875" style="28" customWidth="1"/>
    <col min="13" max="13" width="4.88671875" style="28" customWidth="1"/>
    <col min="14" max="14" width="5.33203125" style="28" customWidth="1"/>
    <col min="15" max="15" width="29.109375" style="31" customWidth="1"/>
    <col min="16" max="16" width="5.109375" style="22" hidden="1" customWidth="1"/>
    <col min="17" max="17" width="6.88671875" style="22" hidden="1" customWidth="1"/>
    <col min="18" max="18" width="2.5546875" style="22" hidden="1" customWidth="1"/>
    <col min="19" max="19" width="3.88671875" style="85" hidden="1" customWidth="1"/>
    <col min="20" max="20" width="5.5546875" style="86" hidden="1" customWidth="1"/>
    <col min="21" max="21" width="3.44140625" style="24" customWidth="1"/>
    <col min="22" max="16384" width="12.109375" style="24"/>
  </cols>
  <sheetData>
    <row r="1" spans="1:21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</row>
    <row r="2" spans="1:21" ht="16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</row>
    <row r="3" spans="1:21" ht="2.25" customHeight="1">
      <c r="A3" s="27"/>
      <c r="C3" s="28"/>
      <c r="D3" s="28"/>
      <c r="F3" s="29"/>
      <c r="G3" s="29"/>
      <c r="H3" s="29"/>
    </row>
    <row r="4" spans="1:21" ht="15.75" customHeight="1">
      <c r="A4" s="32" t="s">
        <v>178</v>
      </c>
      <c r="B4" s="33"/>
      <c r="C4" s="28"/>
      <c r="D4" s="28"/>
      <c r="F4" s="34"/>
      <c r="G4" s="29"/>
      <c r="H4" s="29"/>
    </row>
    <row r="5" spans="1:21" ht="3" customHeight="1">
      <c r="C5" s="28"/>
      <c r="D5" s="28"/>
      <c r="F5" s="29"/>
      <c r="G5" s="29"/>
      <c r="H5" s="29"/>
    </row>
    <row r="6" spans="1:21" ht="12" customHeight="1">
      <c r="A6" s="36"/>
      <c r="B6" s="37"/>
      <c r="C6" s="38"/>
      <c r="D6" s="39"/>
      <c r="E6" s="84" t="s">
        <v>1497</v>
      </c>
      <c r="F6" s="29"/>
      <c r="G6" s="29"/>
      <c r="H6" s="29"/>
      <c r="P6" s="22" t="s">
        <v>180</v>
      </c>
      <c r="Q6" s="22" t="s">
        <v>181</v>
      </c>
    </row>
    <row r="7" spans="1:21" s="79" customFormat="1" ht="12" customHeight="1">
      <c r="A7" s="76" t="s">
        <v>539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75" t="s">
        <v>29</v>
      </c>
      <c r="J7" s="76" t="s">
        <v>30</v>
      </c>
      <c r="K7" s="77" t="s">
        <v>31</v>
      </c>
      <c r="L7" s="76" t="s">
        <v>1498</v>
      </c>
      <c r="M7" s="77" t="s">
        <v>31</v>
      </c>
      <c r="N7" s="76" t="s">
        <v>33</v>
      </c>
      <c r="O7" s="78" t="s">
        <v>34</v>
      </c>
      <c r="S7" s="87"/>
      <c r="T7" s="87"/>
    </row>
    <row r="8" spans="1:21" s="63" customFormat="1" ht="16.5" customHeight="1">
      <c r="A8" s="51" t="s">
        <v>19</v>
      </c>
      <c r="B8" s="52">
        <v>3</v>
      </c>
      <c r="C8" s="53" t="s">
        <v>322</v>
      </c>
      <c r="D8" s="54" t="s">
        <v>323</v>
      </c>
      <c r="E8" s="55" t="s">
        <v>324</v>
      </c>
      <c r="F8" s="56" t="s">
        <v>293</v>
      </c>
      <c r="G8" s="56" t="s">
        <v>203</v>
      </c>
      <c r="H8" s="57" t="s">
        <v>204</v>
      </c>
      <c r="I8" s="88">
        <v>1045</v>
      </c>
      <c r="J8" s="100">
        <v>7.64</v>
      </c>
      <c r="K8" s="60">
        <v>0.19</v>
      </c>
      <c r="L8" s="81">
        <v>7.52</v>
      </c>
      <c r="M8" s="60">
        <v>0.184</v>
      </c>
      <c r="N8" s="290" t="str">
        <f t="shared" ref="N8:N13" si="0">IF(ISBLANK(J8),"",IF(J8&gt;9.04,"",IF(J8&lt;=7.25,"TSM",IF(J8&lt;=7.45,"SM",IF(J8&lt;=7.7,"KSM",IF(J8&lt;=8,"I A",IF(J8&lt;=8.44,"II A",IF(J8&lt;=9.04,"III A"))))))))</f>
        <v>KSM</v>
      </c>
      <c r="O8" s="56" t="s">
        <v>325</v>
      </c>
      <c r="P8" s="83" t="s">
        <v>326</v>
      </c>
      <c r="Q8" s="83" t="s">
        <v>327</v>
      </c>
      <c r="R8" s="83"/>
      <c r="S8" s="89" t="s">
        <v>51</v>
      </c>
      <c r="T8" s="90" t="s">
        <v>68</v>
      </c>
    </row>
    <row r="9" spans="1:21" s="63" customFormat="1" ht="16.5" customHeight="1">
      <c r="A9" s="51" t="s">
        <v>43</v>
      </c>
      <c r="B9" s="52">
        <v>16</v>
      </c>
      <c r="C9" s="53" t="s">
        <v>284</v>
      </c>
      <c r="D9" s="54" t="s">
        <v>285</v>
      </c>
      <c r="E9" s="55" t="s">
        <v>286</v>
      </c>
      <c r="F9" s="56" t="s">
        <v>287</v>
      </c>
      <c r="G9" s="56" t="s">
        <v>223</v>
      </c>
      <c r="H9" s="57" t="s">
        <v>136</v>
      </c>
      <c r="I9" s="88">
        <v>1032</v>
      </c>
      <c r="J9" s="100">
        <v>7.7</v>
      </c>
      <c r="K9" s="60">
        <v>0.19900000000000001</v>
      </c>
      <c r="L9" s="81">
        <v>7.56</v>
      </c>
      <c r="M9" s="60">
        <v>0.17100000000000001</v>
      </c>
      <c r="N9" s="290" t="str">
        <f t="shared" si="0"/>
        <v>KSM</v>
      </c>
      <c r="O9" s="56" t="s">
        <v>288</v>
      </c>
      <c r="P9" s="83" t="s">
        <v>289</v>
      </c>
      <c r="Q9" s="83" t="s">
        <v>290</v>
      </c>
      <c r="R9" s="83"/>
      <c r="S9" s="89" t="s">
        <v>51</v>
      </c>
      <c r="T9" s="90" t="s">
        <v>60</v>
      </c>
    </row>
    <row r="10" spans="1:21" s="63" customFormat="1" ht="16.5" customHeight="1">
      <c r="A10" s="51" t="s">
        <v>51</v>
      </c>
      <c r="B10" s="52">
        <v>80</v>
      </c>
      <c r="C10" s="53" t="s">
        <v>112</v>
      </c>
      <c r="D10" s="54" t="s">
        <v>255</v>
      </c>
      <c r="E10" s="55" t="s">
        <v>256</v>
      </c>
      <c r="F10" s="56" t="s">
        <v>4</v>
      </c>
      <c r="G10" s="56" t="s">
        <v>115</v>
      </c>
      <c r="H10" s="57" t="s">
        <v>136</v>
      </c>
      <c r="I10" s="88">
        <f>IF(ISBLANK(J10),"",TRUNC(24.9*(J10-14)^2))</f>
        <v>978</v>
      </c>
      <c r="J10" s="81">
        <v>7.73</v>
      </c>
      <c r="K10" s="60">
        <v>0.19400000000000001</v>
      </c>
      <c r="L10" s="100">
        <v>7.74</v>
      </c>
      <c r="M10" s="60">
        <v>0.184</v>
      </c>
      <c r="N10" s="290" t="str">
        <f t="shared" si="0"/>
        <v>I A</v>
      </c>
      <c r="O10" s="56" t="s">
        <v>257</v>
      </c>
      <c r="P10" s="83" t="s">
        <v>258</v>
      </c>
      <c r="Q10" s="83" t="s">
        <v>259</v>
      </c>
      <c r="R10" s="83"/>
      <c r="S10" s="89" t="s">
        <v>51</v>
      </c>
      <c r="T10" s="90" t="s">
        <v>51</v>
      </c>
    </row>
    <row r="11" spans="1:21" s="63" customFormat="1" ht="16.5" customHeight="1">
      <c r="A11" s="51" t="s">
        <v>60</v>
      </c>
      <c r="B11" s="52">
        <v>17</v>
      </c>
      <c r="C11" s="53" t="s">
        <v>61</v>
      </c>
      <c r="D11" s="54" t="s">
        <v>220</v>
      </c>
      <c r="E11" s="55" t="s">
        <v>221</v>
      </c>
      <c r="F11" s="56" t="s">
        <v>222</v>
      </c>
      <c r="G11" s="56" t="s">
        <v>223</v>
      </c>
      <c r="H11" s="57" t="s">
        <v>224</v>
      </c>
      <c r="I11" s="88">
        <v>923</v>
      </c>
      <c r="J11" s="100">
        <v>7.93</v>
      </c>
      <c r="K11" s="60">
        <v>0.17100000000000001</v>
      </c>
      <c r="L11" s="81">
        <v>7.91</v>
      </c>
      <c r="M11" s="60">
        <v>0.161</v>
      </c>
      <c r="N11" s="290" t="str">
        <f t="shared" si="0"/>
        <v>I A</v>
      </c>
      <c r="O11" s="56" t="s">
        <v>225</v>
      </c>
      <c r="P11" s="83" t="s">
        <v>226</v>
      </c>
      <c r="Q11" s="83" t="s">
        <v>227</v>
      </c>
      <c r="R11" s="83"/>
      <c r="S11" s="89" t="s">
        <v>51</v>
      </c>
      <c r="T11" s="90" t="s">
        <v>43</v>
      </c>
    </row>
    <row r="12" spans="1:21" s="63" customFormat="1" ht="16.5" customHeight="1">
      <c r="A12" s="51" t="s">
        <v>68</v>
      </c>
      <c r="B12" s="52">
        <v>124</v>
      </c>
      <c r="C12" s="53" t="s">
        <v>228</v>
      </c>
      <c r="D12" s="54" t="s">
        <v>229</v>
      </c>
      <c r="E12" s="55" t="s">
        <v>230</v>
      </c>
      <c r="F12" s="56" t="s">
        <v>231</v>
      </c>
      <c r="G12" s="56" t="s">
        <v>232</v>
      </c>
      <c r="H12" s="57" t="s">
        <v>88</v>
      </c>
      <c r="I12" s="88">
        <f>IF(ISBLANK(J12),"",TRUNC(24.9*(J12-14)^2))</f>
        <v>917</v>
      </c>
      <c r="J12" s="81">
        <v>7.93</v>
      </c>
      <c r="K12" s="60">
        <v>0.28899999999999998</v>
      </c>
      <c r="L12" s="100">
        <v>7.97</v>
      </c>
      <c r="M12" s="60" t="s">
        <v>217</v>
      </c>
      <c r="N12" s="290" t="str">
        <f t="shared" si="0"/>
        <v>I A</v>
      </c>
      <c r="O12" s="56" t="s">
        <v>233</v>
      </c>
      <c r="P12" s="83" t="s">
        <v>234</v>
      </c>
      <c r="Q12" s="83" t="s">
        <v>139</v>
      </c>
      <c r="R12" s="83"/>
      <c r="S12" s="89" t="s">
        <v>60</v>
      </c>
      <c r="T12" s="90" t="s">
        <v>43</v>
      </c>
    </row>
    <row r="13" spans="1:21" s="63" customFormat="1" ht="16.5" customHeight="1">
      <c r="A13" s="51" t="s">
        <v>77</v>
      </c>
      <c r="B13" s="52">
        <v>6</v>
      </c>
      <c r="C13" s="53" t="s">
        <v>250</v>
      </c>
      <c r="D13" s="54" t="s">
        <v>291</v>
      </c>
      <c r="E13" s="55" t="s">
        <v>292</v>
      </c>
      <c r="F13" s="56" t="s">
        <v>293</v>
      </c>
      <c r="G13" s="56" t="s">
        <v>203</v>
      </c>
      <c r="H13" s="57" t="s">
        <v>204</v>
      </c>
      <c r="I13" s="88">
        <f>IF(ISBLANK(J13),"",TRUNC(24.9*(J13-14)^2))</f>
        <v>914</v>
      </c>
      <c r="J13" s="81">
        <v>7.94</v>
      </c>
      <c r="K13" s="60">
        <v>0.184</v>
      </c>
      <c r="L13" s="100">
        <v>7.98</v>
      </c>
      <c r="M13" s="60" t="s">
        <v>217</v>
      </c>
      <c r="N13" s="290" t="str">
        <f t="shared" si="0"/>
        <v>I A</v>
      </c>
      <c r="O13" s="56" t="s">
        <v>294</v>
      </c>
      <c r="P13" s="83" t="s">
        <v>194</v>
      </c>
      <c r="Q13" s="83" t="s">
        <v>295</v>
      </c>
      <c r="R13" s="83"/>
      <c r="S13" s="89" t="s">
        <v>60</v>
      </c>
      <c r="T13" s="90" t="s">
        <v>60</v>
      </c>
    </row>
    <row r="14" spans="1:21" s="79" customFormat="1" ht="12" customHeight="1">
      <c r="A14" s="76" t="s">
        <v>539</v>
      </c>
      <c r="B14" s="69" t="s">
        <v>22</v>
      </c>
      <c r="C14" s="70" t="s">
        <v>23</v>
      </c>
      <c r="D14" s="71" t="s">
        <v>24</v>
      </c>
      <c r="E14" s="72" t="s">
        <v>25</v>
      </c>
      <c r="F14" s="73" t="s">
        <v>26</v>
      </c>
      <c r="G14" s="74" t="s">
        <v>27</v>
      </c>
      <c r="H14" s="73" t="s">
        <v>28</v>
      </c>
      <c r="I14" s="75" t="s">
        <v>29</v>
      </c>
      <c r="J14" s="76" t="s">
        <v>30</v>
      </c>
      <c r="K14" s="77" t="s">
        <v>31</v>
      </c>
      <c r="L14" s="76" t="s">
        <v>1499</v>
      </c>
      <c r="M14" s="77" t="s">
        <v>31</v>
      </c>
      <c r="N14" s="76" t="s">
        <v>33</v>
      </c>
      <c r="O14" s="78" t="s">
        <v>34</v>
      </c>
      <c r="S14" s="87"/>
      <c r="T14" s="87"/>
    </row>
    <row r="15" spans="1:21" s="63" customFormat="1" ht="16.5" customHeight="1">
      <c r="A15" s="51" t="s">
        <v>492</v>
      </c>
      <c r="B15" s="52">
        <v>18</v>
      </c>
      <c r="C15" s="53" t="s">
        <v>260</v>
      </c>
      <c r="D15" s="54" t="s">
        <v>261</v>
      </c>
      <c r="E15" s="55" t="s">
        <v>262</v>
      </c>
      <c r="F15" s="56" t="s">
        <v>263</v>
      </c>
      <c r="G15" s="56" t="s">
        <v>223</v>
      </c>
      <c r="H15" s="57" t="s">
        <v>224</v>
      </c>
      <c r="I15" s="88">
        <v>923</v>
      </c>
      <c r="J15" s="100">
        <v>7.95</v>
      </c>
      <c r="K15" s="60">
        <v>0.13700000000000001</v>
      </c>
      <c r="L15" s="81">
        <v>7.91</v>
      </c>
      <c r="M15" s="60">
        <v>0.17299999999999999</v>
      </c>
      <c r="N15" s="290" t="str">
        <f t="shared" ref="N15:N20" si="1">IF(ISBLANK(J15),"",IF(J15&gt;9.04,"",IF(J15&lt;=7.25,"TSM",IF(J15&lt;=7.45,"SM",IF(J15&lt;=7.7,"KSM",IF(J15&lt;=8,"I A",IF(J15&lt;=8.44,"II A",IF(J15&lt;=9.04,"III A"))))))))</f>
        <v>I A</v>
      </c>
      <c r="O15" s="56" t="s">
        <v>264</v>
      </c>
      <c r="P15" s="83" t="s">
        <v>265</v>
      </c>
      <c r="Q15" s="83" t="s">
        <v>266</v>
      </c>
      <c r="R15" s="83"/>
      <c r="S15" s="89" t="s">
        <v>60</v>
      </c>
      <c r="T15" s="90" t="s">
        <v>51</v>
      </c>
    </row>
    <row r="16" spans="1:21" s="63" customFormat="1" ht="16.5" customHeight="1">
      <c r="A16" s="51" t="s">
        <v>517</v>
      </c>
      <c r="B16" s="52">
        <v>100</v>
      </c>
      <c r="C16" s="53" t="s">
        <v>196</v>
      </c>
      <c r="D16" s="54" t="s">
        <v>197</v>
      </c>
      <c r="E16" s="55" t="s">
        <v>198</v>
      </c>
      <c r="F16" s="56" t="s">
        <v>4</v>
      </c>
      <c r="G16" s="56" t="s">
        <v>115</v>
      </c>
      <c r="H16" s="57" t="s">
        <v>116</v>
      </c>
      <c r="I16" s="88">
        <f>IF(ISBLANK(J16),"",TRUNC(24.9*(J16-14)^2))</f>
        <v>902</v>
      </c>
      <c r="J16" s="81">
        <v>7.98</v>
      </c>
      <c r="K16" s="60">
        <v>0.17699999999999999</v>
      </c>
      <c r="L16" s="100">
        <v>8.01</v>
      </c>
      <c r="M16" s="60">
        <v>0.19800000000000001</v>
      </c>
      <c r="N16" s="290" t="str">
        <f t="shared" si="1"/>
        <v>I A</v>
      </c>
      <c r="O16" s="56" t="s">
        <v>117</v>
      </c>
      <c r="P16" s="83" t="s">
        <v>199</v>
      </c>
      <c r="Q16" s="83"/>
      <c r="R16" s="83"/>
      <c r="S16" s="89" t="s">
        <v>60</v>
      </c>
      <c r="T16" s="90" t="s">
        <v>19</v>
      </c>
      <c r="U16" s="91"/>
    </row>
    <row r="17" spans="1:21" s="63" customFormat="1" ht="16.5" customHeight="1">
      <c r="A17" s="51" t="s">
        <v>543</v>
      </c>
      <c r="B17" s="52">
        <v>5</v>
      </c>
      <c r="C17" s="53" t="s">
        <v>250</v>
      </c>
      <c r="D17" s="54" t="s">
        <v>251</v>
      </c>
      <c r="E17" s="55" t="s">
        <v>252</v>
      </c>
      <c r="F17" s="56" t="s">
        <v>38</v>
      </c>
      <c r="G17" s="56" t="s">
        <v>253</v>
      </c>
      <c r="H17" s="57" t="s">
        <v>204</v>
      </c>
      <c r="I17" s="88">
        <v>887</v>
      </c>
      <c r="J17" s="81">
        <v>8.06</v>
      </c>
      <c r="K17" s="60">
        <v>0.2</v>
      </c>
      <c r="L17" s="81">
        <v>8.0299999999999994</v>
      </c>
      <c r="M17" s="60">
        <v>0.19400000000000001</v>
      </c>
      <c r="N17" s="290" t="str">
        <f t="shared" si="1"/>
        <v>II A</v>
      </c>
      <c r="O17" s="56" t="s">
        <v>205</v>
      </c>
      <c r="P17" s="83" t="s">
        <v>254</v>
      </c>
      <c r="Q17" s="83"/>
      <c r="R17" s="83"/>
      <c r="S17" s="89" t="s">
        <v>43</v>
      </c>
      <c r="T17" s="90" t="s">
        <v>51</v>
      </c>
    </row>
    <row r="18" spans="1:21" s="63" customFormat="1" ht="16.5" customHeight="1">
      <c r="A18" s="51" t="s">
        <v>544</v>
      </c>
      <c r="B18" s="52">
        <v>84</v>
      </c>
      <c r="C18" s="53" t="s">
        <v>315</v>
      </c>
      <c r="D18" s="54" t="s">
        <v>316</v>
      </c>
      <c r="E18" s="55" t="s">
        <v>317</v>
      </c>
      <c r="F18" s="56" t="s">
        <v>4</v>
      </c>
      <c r="G18" s="56"/>
      <c r="H18" s="57" t="s">
        <v>318</v>
      </c>
      <c r="I18" s="88">
        <v>878</v>
      </c>
      <c r="J18" s="81">
        <v>8.08</v>
      </c>
      <c r="K18" s="60">
        <v>0.17399999999999999</v>
      </c>
      <c r="L18" s="81">
        <v>8.06</v>
      </c>
      <c r="M18" s="60">
        <v>0.14899999999999999</v>
      </c>
      <c r="N18" s="290" t="str">
        <f t="shared" si="1"/>
        <v>II A</v>
      </c>
      <c r="O18" s="56" t="s">
        <v>319</v>
      </c>
      <c r="P18" s="83" t="s">
        <v>138</v>
      </c>
      <c r="Q18" s="83" t="s">
        <v>320</v>
      </c>
      <c r="R18" s="83"/>
      <c r="S18" s="89" t="s">
        <v>43</v>
      </c>
      <c r="T18" s="90" t="s">
        <v>68</v>
      </c>
      <c r="U18" s="63">
        <v>1</v>
      </c>
    </row>
    <row r="19" spans="1:21" s="63" customFormat="1" ht="16.5" customHeight="1">
      <c r="A19" s="51" t="s">
        <v>544</v>
      </c>
      <c r="B19" s="52">
        <v>101</v>
      </c>
      <c r="C19" s="53" t="s">
        <v>328</v>
      </c>
      <c r="D19" s="54" t="s">
        <v>329</v>
      </c>
      <c r="E19" s="55" t="s">
        <v>330</v>
      </c>
      <c r="F19" s="56" t="s">
        <v>4</v>
      </c>
      <c r="G19" s="56" t="s">
        <v>115</v>
      </c>
      <c r="H19" s="57" t="s">
        <v>116</v>
      </c>
      <c r="I19" s="88">
        <v>878</v>
      </c>
      <c r="J19" s="81">
        <v>8.08</v>
      </c>
      <c r="K19" s="60">
        <v>0.192</v>
      </c>
      <c r="L19" s="81">
        <v>8.06</v>
      </c>
      <c r="M19" s="60">
        <v>0.19500000000000001</v>
      </c>
      <c r="N19" s="290" t="str">
        <f t="shared" si="1"/>
        <v>II A</v>
      </c>
      <c r="O19" s="56" t="s">
        <v>331</v>
      </c>
      <c r="P19" s="83" t="s">
        <v>332</v>
      </c>
      <c r="Q19" s="83"/>
      <c r="R19" s="83"/>
      <c r="S19" s="89" t="s">
        <v>60</v>
      </c>
      <c r="T19" s="90">
        <v>5</v>
      </c>
      <c r="U19" s="63">
        <v>2</v>
      </c>
    </row>
    <row r="20" spans="1:21" s="63" customFormat="1" ht="16.5" customHeight="1">
      <c r="A20" s="51" t="s">
        <v>731</v>
      </c>
      <c r="B20" s="52">
        <v>33</v>
      </c>
      <c r="C20" s="53" t="s">
        <v>187</v>
      </c>
      <c r="D20" s="54" t="s">
        <v>188</v>
      </c>
      <c r="E20" s="55" t="s">
        <v>189</v>
      </c>
      <c r="F20" s="56" t="s">
        <v>190</v>
      </c>
      <c r="G20" s="56" t="s">
        <v>115</v>
      </c>
      <c r="H20" s="57" t="s">
        <v>191</v>
      </c>
      <c r="I20" s="88">
        <f>IF(ISBLANK(J20),"",TRUNC(24.9*(J20-14)^2))</f>
        <v>863</v>
      </c>
      <c r="J20" s="81">
        <v>8.11</v>
      </c>
      <c r="K20" s="60">
        <v>0.53800000000000003</v>
      </c>
      <c r="L20" s="81">
        <v>8.11</v>
      </c>
      <c r="M20" s="60">
        <v>0.27500000000000002</v>
      </c>
      <c r="N20" s="290" t="str">
        <f t="shared" si="1"/>
        <v>II A</v>
      </c>
      <c r="O20" s="56" t="s">
        <v>192</v>
      </c>
      <c r="P20" s="83" t="s">
        <v>193</v>
      </c>
      <c r="Q20" s="83"/>
      <c r="R20" s="83"/>
      <c r="S20" s="89" t="s">
        <v>43</v>
      </c>
      <c r="T20" s="90" t="s">
        <v>19</v>
      </c>
    </row>
    <row r="21" spans="1:21" s="79" customFormat="1" ht="12" customHeight="1">
      <c r="A21" s="76" t="s">
        <v>539</v>
      </c>
      <c r="B21" s="69" t="s">
        <v>22</v>
      </c>
      <c r="C21" s="70" t="s">
        <v>23</v>
      </c>
      <c r="D21" s="71" t="s">
        <v>24</v>
      </c>
      <c r="E21" s="72" t="s">
        <v>25</v>
      </c>
      <c r="F21" s="73" t="s">
        <v>26</v>
      </c>
      <c r="G21" s="74" t="s">
        <v>27</v>
      </c>
      <c r="H21" s="73" t="s">
        <v>28</v>
      </c>
      <c r="I21" s="75" t="s">
        <v>29</v>
      </c>
      <c r="J21" s="76" t="s">
        <v>30</v>
      </c>
      <c r="K21" s="77" t="s">
        <v>31</v>
      </c>
      <c r="L21" s="76"/>
      <c r="M21" s="77"/>
      <c r="N21" s="76" t="s">
        <v>33</v>
      </c>
      <c r="O21" s="78" t="s">
        <v>34</v>
      </c>
      <c r="S21" s="87"/>
      <c r="T21" s="87"/>
    </row>
    <row r="22" spans="1:21" s="63" customFormat="1" ht="16.5" customHeight="1">
      <c r="A22" s="51" t="s">
        <v>736</v>
      </c>
      <c r="B22" s="52">
        <v>31</v>
      </c>
      <c r="C22" s="53" t="s">
        <v>281</v>
      </c>
      <c r="D22" s="54" t="s">
        <v>282</v>
      </c>
      <c r="E22" s="55" t="s">
        <v>283</v>
      </c>
      <c r="F22" s="56" t="s">
        <v>190</v>
      </c>
      <c r="G22" s="56" t="s">
        <v>115</v>
      </c>
      <c r="H22" s="57" t="s">
        <v>191</v>
      </c>
      <c r="I22" s="88"/>
      <c r="J22" s="81">
        <v>8.1199999999999992</v>
      </c>
      <c r="K22" s="60">
        <v>0.216</v>
      </c>
      <c r="L22" s="81"/>
      <c r="M22" s="60"/>
      <c r="N22" s="290" t="str">
        <f t="shared" ref="N22:N37" si="2">IF(ISBLANK(J22),"",IF(J22&gt;9.04,"",IF(J22&lt;=7.25,"TSM",IF(J22&lt;=7.45,"SM",IF(J22&lt;=7.7,"KSM",IF(J22&lt;=8,"I A",IF(J22&lt;=8.44,"II A",IF(J22&lt;=9.04,"III A"))))))))</f>
        <v>II A</v>
      </c>
      <c r="O22" s="56" t="s">
        <v>248</v>
      </c>
      <c r="P22" s="83" t="s">
        <v>254</v>
      </c>
      <c r="Q22" s="83"/>
      <c r="R22" s="83"/>
      <c r="S22" s="89" t="s">
        <v>43</v>
      </c>
      <c r="T22" s="90" t="s">
        <v>60</v>
      </c>
    </row>
    <row r="23" spans="1:21" s="63" customFormat="1" ht="16.5" customHeight="1">
      <c r="A23" s="51" t="s">
        <v>1500</v>
      </c>
      <c r="B23" s="52">
        <v>8</v>
      </c>
      <c r="C23" s="53" t="s">
        <v>333</v>
      </c>
      <c r="D23" s="54" t="s">
        <v>334</v>
      </c>
      <c r="E23" s="55" t="s">
        <v>335</v>
      </c>
      <c r="F23" s="56" t="s">
        <v>336</v>
      </c>
      <c r="G23" s="56" t="s">
        <v>39</v>
      </c>
      <c r="H23" s="57" t="s">
        <v>337</v>
      </c>
      <c r="I23" s="88"/>
      <c r="J23" s="81">
        <v>8.27</v>
      </c>
      <c r="K23" s="60">
        <v>0.16</v>
      </c>
      <c r="L23" s="81"/>
      <c r="M23" s="60"/>
      <c r="N23" s="290" t="str">
        <f t="shared" si="2"/>
        <v>II A</v>
      </c>
      <c r="O23" s="56" t="s">
        <v>338</v>
      </c>
      <c r="P23" s="83" t="s">
        <v>193</v>
      </c>
      <c r="Q23" s="83"/>
      <c r="R23" s="83"/>
      <c r="S23" s="89" t="s">
        <v>68</v>
      </c>
      <c r="T23" s="90" t="s">
        <v>68</v>
      </c>
    </row>
    <row r="24" spans="1:21" s="63" customFormat="1" ht="16.5" customHeight="1">
      <c r="A24" s="51" t="s">
        <v>1501</v>
      </c>
      <c r="B24" s="52">
        <v>49</v>
      </c>
      <c r="C24" s="53" t="s">
        <v>90</v>
      </c>
      <c r="D24" s="54" t="s">
        <v>215</v>
      </c>
      <c r="E24" s="55" t="s">
        <v>216</v>
      </c>
      <c r="F24" s="56" t="s">
        <v>4</v>
      </c>
      <c r="G24" s="56" t="s">
        <v>115</v>
      </c>
      <c r="H24" s="57"/>
      <c r="I24" s="88"/>
      <c r="J24" s="81">
        <v>8.2899999999999991</v>
      </c>
      <c r="K24" s="60" t="s">
        <v>217</v>
      </c>
      <c r="L24" s="81"/>
      <c r="M24" s="60"/>
      <c r="N24" s="290" t="str">
        <f t="shared" si="2"/>
        <v>II A</v>
      </c>
      <c r="O24" s="56" t="s">
        <v>218</v>
      </c>
      <c r="P24" s="83" t="s">
        <v>219</v>
      </c>
      <c r="Q24" s="83"/>
      <c r="R24" s="83"/>
      <c r="S24" s="89" t="s">
        <v>43</v>
      </c>
      <c r="T24" s="90" t="s">
        <v>43</v>
      </c>
    </row>
    <row r="25" spans="1:21" s="63" customFormat="1" ht="16.5" customHeight="1">
      <c r="A25" s="51" t="s">
        <v>1502</v>
      </c>
      <c r="B25" s="52">
        <v>1</v>
      </c>
      <c r="C25" s="53" t="s">
        <v>200</v>
      </c>
      <c r="D25" s="54" t="s">
        <v>201</v>
      </c>
      <c r="E25" s="55" t="s">
        <v>202</v>
      </c>
      <c r="F25" s="56" t="s">
        <v>38</v>
      </c>
      <c r="G25" s="56" t="s">
        <v>203</v>
      </c>
      <c r="H25" s="57" t="s">
        <v>204</v>
      </c>
      <c r="I25" s="88"/>
      <c r="J25" s="81">
        <v>8.35</v>
      </c>
      <c r="K25" s="60">
        <v>0.32500000000000001</v>
      </c>
      <c r="L25" s="81"/>
      <c r="M25" s="60"/>
      <c r="N25" s="290" t="str">
        <f t="shared" si="2"/>
        <v>II A</v>
      </c>
      <c r="O25" s="56" t="s">
        <v>205</v>
      </c>
      <c r="P25" s="83" t="s">
        <v>170</v>
      </c>
      <c r="Q25" s="83"/>
      <c r="R25" s="83"/>
      <c r="S25" s="89" t="s">
        <v>68</v>
      </c>
      <c r="T25" s="90">
        <v>1</v>
      </c>
    </row>
    <row r="26" spans="1:21" s="63" customFormat="1" ht="16.5" customHeight="1">
      <c r="A26" s="51" t="s">
        <v>1503</v>
      </c>
      <c r="B26" s="52">
        <v>4</v>
      </c>
      <c r="C26" s="53" t="s">
        <v>235</v>
      </c>
      <c r="D26" s="54" t="s">
        <v>312</v>
      </c>
      <c r="E26" s="55" t="s">
        <v>313</v>
      </c>
      <c r="F26" s="56" t="s">
        <v>38</v>
      </c>
      <c r="G26" s="56" t="s">
        <v>203</v>
      </c>
      <c r="H26" s="57"/>
      <c r="I26" s="88"/>
      <c r="J26" s="81">
        <v>8.3699999999999992</v>
      </c>
      <c r="K26" s="60">
        <v>0.18</v>
      </c>
      <c r="L26" s="81"/>
      <c r="M26" s="60"/>
      <c r="N26" s="290" t="str">
        <f t="shared" si="2"/>
        <v>II A</v>
      </c>
      <c r="O26" s="56" t="s">
        <v>205</v>
      </c>
      <c r="P26" s="83" t="s">
        <v>314</v>
      </c>
      <c r="Q26" s="83"/>
      <c r="R26" s="83"/>
      <c r="S26" s="89" t="s">
        <v>19</v>
      </c>
      <c r="T26" s="90" t="s">
        <v>68</v>
      </c>
    </row>
    <row r="27" spans="1:21" s="63" customFormat="1" ht="16.5" customHeight="1">
      <c r="A27" s="51" t="s">
        <v>1504</v>
      </c>
      <c r="B27" s="52">
        <v>47</v>
      </c>
      <c r="C27" s="53" t="s">
        <v>187</v>
      </c>
      <c r="D27" s="54" t="s">
        <v>267</v>
      </c>
      <c r="E27" s="55" t="s">
        <v>268</v>
      </c>
      <c r="F27" s="56" t="s">
        <v>4</v>
      </c>
      <c r="G27" s="56" t="s">
        <v>269</v>
      </c>
      <c r="H27" s="57"/>
      <c r="I27" s="88"/>
      <c r="J27" s="81">
        <v>8.3800000000000008</v>
      </c>
      <c r="K27" s="60">
        <v>0.24399999999999999</v>
      </c>
      <c r="L27" s="81"/>
      <c r="M27" s="60"/>
      <c r="N27" s="290" t="str">
        <f t="shared" si="2"/>
        <v>II A</v>
      </c>
      <c r="O27" s="56" t="s">
        <v>270</v>
      </c>
      <c r="P27" s="83" t="s">
        <v>271</v>
      </c>
      <c r="Q27" s="83"/>
      <c r="R27" s="83"/>
      <c r="S27" s="89" t="s">
        <v>68</v>
      </c>
      <c r="T27" s="90" t="s">
        <v>51</v>
      </c>
    </row>
    <row r="28" spans="1:21" s="63" customFormat="1" ht="16.5" customHeight="1">
      <c r="A28" s="51" t="s">
        <v>1505</v>
      </c>
      <c r="B28" s="52">
        <v>43</v>
      </c>
      <c r="C28" s="53" t="s">
        <v>182</v>
      </c>
      <c r="D28" s="54" t="s">
        <v>183</v>
      </c>
      <c r="E28" s="55" t="s">
        <v>184</v>
      </c>
      <c r="F28" s="56" t="s">
        <v>38</v>
      </c>
      <c r="G28" s="56" t="s">
        <v>39</v>
      </c>
      <c r="H28" s="57" t="s">
        <v>185</v>
      </c>
      <c r="I28" s="88"/>
      <c r="J28" s="81">
        <v>8.43</v>
      </c>
      <c r="K28" s="60">
        <v>0.2</v>
      </c>
      <c r="L28" s="81"/>
      <c r="M28" s="60"/>
      <c r="N28" s="290" t="str">
        <f t="shared" si="2"/>
        <v>II A</v>
      </c>
      <c r="O28" s="56" t="s">
        <v>41</v>
      </c>
      <c r="P28" s="83" t="s">
        <v>186</v>
      </c>
      <c r="Q28" s="83"/>
      <c r="R28" s="83"/>
      <c r="S28" s="89" t="s">
        <v>19</v>
      </c>
      <c r="T28" s="90" t="s">
        <v>19</v>
      </c>
    </row>
    <row r="29" spans="1:21" s="63" customFormat="1" ht="16.5" customHeight="1">
      <c r="A29" s="51" t="s">
        <v>1505</v>
      </c>
      <c r="B29" s="52">
        <v>99</v>
      </c>
      <c r="C29" s="53" t="s">
        <v>235</v>
      </c>
      <c r="D29" s="54" t="s">
        <v>236</v>
      </c>
      <c r="E29" s="55" t="s">
        <v>237</v>
      </c>
      <c r="F29" s="56" t="s">
        <v>190</v>
      </c>
      <c r="G29" s="56" t="s">
        <v>115</v>
      </c>
      <c r="H29" s="57" t="s">
        <v>116</v>
      </c>
      <c r="I29" s="88"/>
      <c r="J29" s="81">
        <v>8.43</v>
      </c>
      <c r="K29" s="60">
        <v>0.57799999999999996</v>
      </c>
      <c r="L29" s="81"/>
      <c r="M29" s="60"/>
      <c r="N29" s="290" t="str">
        <f t="shared" si="2"/>
        <v>II A</v>
      </c>
      <c r="O29" s="56" t="s">
        <v>117</v>
      </c>
      <c r="P29" s="83" t="s">
        <v>238</v>
      </c>
      <c r="Q29" s="83"/>
      <c r="R29" s="83"/>
      <c r="S29" s="89" t="s">
        <v>68</v>
      </c>
      <c r="T29" s="90">
        <v>2</v>
      </c>
    </row>
    <row r="30" spans="1:21" s="63" customFormat="1" ht="16.5" customHeight="1">
      <c r="A30" s="51" t="s">
        <v>1506</v>
      </c>
      <c r="B30" s="52">
        <v>36</v>
      </c>
      <c r="C30" s="53" t="s">
        <v>244</v>
      </c>
      <c r="D30" s="54" t="s">
        <v>245</v>
      </c>
      <c r="E30" s="55" t="s">
        <v>246</v>
      </c>
      <c r="F30" s="56" t="s">
        <v>190</v>
      </c>
      <c r="G30" s="56" t="s">
        <v>115</v>
      </c>
      <c r="H30" s="57" t="s">
        <v>247</v>
      </c>
      <c r="I30" s="88"/>
      <c r="J30" s="81">
        <v>8.4700000000000006</v>
      </c>
      <c r="K30" s="60">
        <v>0.26100000000000001</v>
      </c>
      <c r="L30" s="81"/>
      <c r="M30" s="60"/>
      <c r="N30" s="290" t="str">
        <f t="shared" si="2"/>
        <v>III A</v>
      </c>
      <c r="O30" s="56" t="s">
        <v>248</v>
      </c>
      <c r="P30" s="83" t="s">
        <v>249</v>
      </c>
      <c r="Q30" s="83"/>
      <c r="R30" s="83"/>
      <c r="S30" s="89" t="s">
        <v>19</v>
      </c>
      <c r="T30" s="90" t="s">
        <v>51</v>
      </c>
    </row>
    <row r="31" spans="1:21" s="63" customFormat="1" ht="16.5" customHeight="1">
      <c r="A31" s="51" t="s">
        <v>1507</v>
      </c>
      <c r="B31" s="52">
        <v>50</v>
      </c>
      <c r="C31" s="53" t="s">
        <v>339</v>
      </c>
      <c r="D31" s="54" t="s">
        <v>340</v>
      </c>
      <c r="E31" s="55" t="s">
        <v>341</v>
      </c>
      <c r="F31" s="56" t="s">
        <v>190</v>
      </c>
      <c r="G31" s="56" t="s">
        <v>115</v>
      </c>
      <c r="H31" s="57" t="s">
        <v>247</v>
      </c>
      <c r="I31" s="88"/>
      <c r="J31" s="81">
        <v>8.64</v>
      </c>
      <c r="K31" s="60">
        <v>0.49399999999999999</v>
      </c>
      <c r="L31" s="81"/>
      <c r="M31" s="60"/>
      <c r="N31" s="290" t="str">
        <f t="shared" si="2"/>
        <v>III A</v>
      </c>
      <c r="O31" s="56" t="s">
        <v>342</v>
      </c>
      <c r="P31" s="83" t="s">
        <v>343</v>
      </c>
      <c r="Q31" s="83"/>
      <c r="R31" s="83"/>
      <c r="S31" s="89" t="s">
        <v>77</v>
      </c>
      <c r="T31" s="90" t="s">
        <v>68</v>
      </c>
    </row>
    <row r="32" spans="1:21" s="63" customFormat="1" ht="16.5" customHeight="1">
      <c r="A32" s="51" t="s">
        <v>1508</v>
      </c>
      <c r="B32" s="52">
        <v>102</v>
      </c>
      <c r="C32" s="53" t="s">
        <v>210</v>
      </c>
      <c r="D32" s="54" t="s">
        <v>211</v>
      </c>
      <c r="E32" s="55" t="s">
        <v>212</v>
      </c>
      <c r="F32" s="56" t="s">
        <v>190</v>
      </c>
      <c r="G32" s="56" t="s">
        <v>115</v>
      </c>
      <c r="H32" s="57" t="s">
        <v>116</v>
      </c>
      <c r="I32" s="88"/>
      <c r="J32" s="81">
        <v>8.7100000000000009</v>
      </c>
      <c r="K32" s="60">
        <v>0.247</v>
      </c>
      <c r="L32" s="81"/>
      <c r="M32" s="60"/>
      <c r="N32" s="290" t="str">
        <f t="shared" si="2"/>
        <v>III A</v>
      </c>
      <c r="O32" s="56" t="s">
        <v>213</v>
      </c>
      <c r="P32" s="83" t="s">
        <v>214</v>
      </c>
      <c r="Q32" s="83"/>
      <c r="R32" s="83"/>
      <c r="S32" s="89" t="s">
        <v>19</v>
      </c>
      <c r="T32" s="90" t="s">
        <v>43</v>
      </c>
    </row>
    <row r="33" spans="1:20" s="63" customFormat="1" ht="16.5" customHeight="1">
      <c r="A33" s="51" t="s">
        <v>1509</v>
      </c>
      <c r="B33" s="52">
        <v>40</v>
      </c>
      <c r="C33" s="53" t="s">
        <v>239</v>
      </c>
      <c r="D33" s="54" t="s">
        <v>240</v>
      </c>
      <c r="E33" s="55" t="s">
        <v>241</v>
      </c>
      <c r="F33" s="56" t="s">
        <v>38</v>
      </c>
      <c r="G33" s="56" t="s">
        <v>39</v>
      </c>
      <c r="H33" s="57" t="s">
        <v>40</v>
      </c>
      <c r="I33" s="88"/>
      <c r="J33" s="81">
        <v>8.74</v>
      </c>
      <c r="K33" s="60">
        <v>0.23</v>
      </c>
      <c r="L33" s="81"/>
      <c r="M33" s="60"/>
      <c r="N33" s="290" t="str">
        <f t="shared" si="2"/>
        <v>III A</v>
      </c>
      <c r="O33" s="56" t="s">
        <v>242</v>
      </c>
      <c r="P33" s="83" t="s">
        <v>243</v>
      </c>
      <c r="Q33" s="83"/>
      <c r="R33" s="83"/>
      <c r="S33" s="89" t="s">
        <v>77</v>
      </c>
      <c r="T33" s="90" t="s">
        <v>43</v>
      </c>
    </row>
    <row r="34" spans="1:20" s="63" customFormat="1" ht="16.5" customHeight="1">
      <c r="A34" s="51" t="s">
        <v>1509</v>
      </c>
      <c r="B34" s="52">
        <v>93</v>
      </c>
      <c r="C34" s="53" t="s">
        <v>276</v>
      </c>
      <c r="D34" s="54" t="s">
        <v>277</v>
      </c>
      <c r="E34" s="55" t="s">
        <v>278</v>
      </c>
      <c r="F34" s="56" t="s">
        <v>38</v>
      </c>
      <c r="G34" s="56" t="s">
        <v>39</v>
      </c>
      <c r="H34" s="57"/>
      <c r="I34" s="88"/>
      <c r="J34" s="81">
        <v>8.74</v>
      </c>
      <c r="K34" s="60">
        <v>0.221</v>
      </c>
      <c r="L34" s="81"/>
      <c r="M34" s="60"/>
      <c r="N34" s="290" t="str">
        <f t="shared" si="2"/>
        <v>III A</v>
      </c>
      <c r="O34" s="56" t="s">
        <v>279</v>
      </c>
      <c r="P34" s="83" t="s">
        <v>280</v>
      </c>
      <c r="Q34" s="83"/>
      <c r="R34" s="83"/>
      <c r="S34" s="89" t="s">
        <v>19</v>
      </c>
      <c r="T34" s="90" t="s">
        <v>60</v>
      </c>
    </row>
    <row r="35" spans="1:20" s="63" customFormat="1" ht="16.5" customHeight="1">
      <c r="A35" s="51" t="s">
        <v>1510</v>
      </c>
      <c r="B35" s="52">
        <v>37</v>
      </c>
      <c r="C35" s="53" t="s">
        <v>272</v>
      </c>
      <c r="D35" s="54" t="s">
        <v>273</v>
      </c>
      <c r="E35" s="55" t="s">
        <v>274</v>
      </c>
      <c r="F35" s="56" t="s">
        <v>190</v>
      </c>
      <c r="G35" s="56" t="s">
        <v>115</v>
      </c>
      <c r="H35" s="57" t="s">
        <v>247</v>
      </c>
      <c r="I35" s="88"/>
      <c r="J35" s="81">
        <v>8.75</v>
      </c>
      <c r="K35" s="60">
        <v>0.38500000000000001</v>
      </c>
      <c r="L35" s="81"/>
      <c r="M35" s="60"/>
      <c r="N35" s="290" t="str">
        <f t="shared" si="2"/>
        <v>III A</v>
      </c>
      <c r="O35" s="56" t="s">
        <v>248</v>
      </c>
      <c r="P35" s="83" t="s">
        <v>275</v>
      </c>
      <c r="Q35" s="83"/>
      <c r="R35" s="83"/>
      <c r="S35" s="89" t="s">
        <v>77</v>
      </c>
      <c r="T35" s="90" t="s">
        <v>51</v>
      </c>
    </row>
    <row r="36" spans="1:20" s="63" customFormat="1" ht="16.5" customHeight="1">
      <c r="A36" s="51" t="s">
        <v>1511</v>
      </c>
      <c r="B36" s="52">
        <v>28</v>
      </c>
      <c r="C36" s="53" t="s">
        <v>305</v>
      </c>
      <c r="D36" s="54" t="s">
        <v>306</v>
      </c>
      <c r="E36" s="55" t="s">
        <v>307</v>
      </c>
      <c r="F36" s="56" t="s">
        <v>308</v>
      </c>
      <c r="G36" s="56" t="s">
        <v>309</v>
      </c>
      <c r="H36" s="57" t="s">
        <v>310</v>
      </c>
      <c r="I36" s="88"/>
      <c r="J36" s="81">
        <v>8.85</v>
      </c>
      <c r="K36" s="60">
        <v>0.30499999999999999</v>
      </c>
      <c r="L36" s="81"/>
      <c r="M36" s="60"/>
      <c r="N36" s="290" t="str">
        <f t="shared" si="2"/>
        <v>III A</v>
      </c>
      <c r="O36" s="56" t="s">
        <v>311</v>
      </c>
      <c r="P36" s="83" t="s">
        <v>176</v>
      </c>
      <c r="Q36" s="83"/>
      <c r="R36" s="83"/>
      <c r="S36" s="89" t="s">
        <v>77</v>
      </c>
      <c r="T36" s="90" t="s">
        <v>60</v>
      </c>
    </row>
    <row r="37" spans="1:20" s="63" customFormat="1" ht="16.5" customHeight="1">
      <c r="A37" s="51"/>
      <c r="B37" s="52">
        <v>53</v>
      </c>
      <c r="C37" s="53" t="s">
        <v>206</v>
      </c>
      <c r="D37" s="54" t="s">
        <v>207</v>
      </c>
      <c r="E37" s="55" t="s">
        <v>208</v>
      </c>
      <c r="F37" s="56" t="s">
        <v>4</v>
      </c>
      <c r="G37" s="56" t="s">
        <v>115</v>
      </c>
      <c r="H37" s="57"/>
      <c r="I37" s="88"/>
      <c r="J37" s="81" t="s">
        <v>209</v>
      </c>
      <c r="K37" s="60"/>
      <c r="L37" s="81"/>
      <c r="M37" s="60"/>
      <c r="N37" s="290" t="str">
        <f t="shared" si="2"/>
        <v/>
      </c>
      <c r="O37" s="56" t="s">
        <v>192</v>
      </c>
      <c r="P37" s="83" t="s">
        <v>75</v>
      </c>
      <c r="Q37" s="83"/>
      <c r="R37" s="83"/>
      <c r="S37" s="89" t="s">
        <v>77</v>
      </c>
      <c r="T37" s="90" t="s">
        <v>19</v>
      </c>
    </row>
  </sheetData>
  <printOptions horizontalCentered="1"/>
  <pageMargins left="0.19685039370078741" right="0.19685039370078741" top="0.39370078740157483" bottom="0.19685039370078741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U79"/>
  <sheetViews>
    <sheetView topLeftCell="A28" zoomScaleNormal="85" workbookViewId="0">
      <selection activeCell="G97" sqref="G97"/>
    </sheetView>
  </sheetViews>
  <sheetFormatPr defaultColWidth="12.109375" defaultRowHeight="13.8"/>
  <cols>
    <col min="1" max="1" width="4.6640625" style="27" customWidth="1"/>
    <col min="2" max="2" width="4.44140625" style="28" customWidth="1"/>
    <col min="3" max="3" width="11" style="65" customWidth="1"/>
    <col min="4" max="4" width="15.33203125" style="65" customWidth="1"/>
    <col min="5" max="5" width="9.33203125" style="28" customWidth="1"/>
    <col min="6" max="6" width="12.109375" style="27" customWidth="1"/>
    <col min="7" max="7" width="10.6640625" style="27" customWidth="1"/>
    <col min="8" max="8" width="13.5546875" style="27" customWidth="1"/>
    <col min="9" max="9" width="6.44140625" style="30" customWidth="1"/>
    <col min="10" max="10" width="7.88671875" style="28" customWidth="1"/>
    <col min="11" max="11" width="5.5546875" style="28" customWidth="1"/>
    <col min="12" max="12" width="7.44140625" style="28" hidden="1" customWidth="1"/>
    <col min="13" max="13" width="4.6640625" style="28" hidden="1" customWidth="1"/>
    <col min="14" max="14" width="5.44140625" style="28" customWidth="1"/>
    <col min="15" max="15" width="27.44140625" style="31" customWidth="1"/>
    <col min="16" max="16" width="5" style="22" hidden="1" customWidth="1"/>
    <col min="17" max="17" width="7.44140625" style="22" hidden="1" customWidth="1"/>
    <col min="18" max="19" width="3.44140625" style="92" hidden="1" customWidth="1"/>
    <col min="20" max="20" width="0" style="24" hidden="1" customWidth="1"/>
    <col min="21" max="16384" width="12.109375" style="24"/>
  </cols>
  <sheetData>
    <row r="1" spans="1:21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</row>
    <row r="2" spans="1:21" ht="13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</row>
    <row r="3" spans="1:21" ht="4.5" customHeight="1">
      <c r="C3" s="28"/>
      <c r="D3" s="28"/>
      <c r="F3" s="29"/>
      <c r="G3" s="29"/>
      <c r="H3" s="29"/>
    </row>
    <row r="4" spans="1:21" ht="15.75" customHeight="1">
      <c r="A4" s="32" t="s">
        <v>344</v>
      </c>
      <c r="B4" s="33"/>
      <c r="C4" s="28"/>
      <c r="D4" s="28"/>
      <c r="F4" s="34"/>
      <c r="G4" s="29"/>
      <c r="H4" s="29"/>
    </row>
    <row r="5" spans="1:21" ht="3" customHeight="1">
      <c r="C5" s="28"/>
      <c r="D5" s="28"/>
      <c r="F5" s="29"/>
      <c r="G5" s="29"/>
      <c r="H5" s="29"/>
    </row>
    <row r="6" spans="1:21" ht="12.75" customHeight="1">
      <c r="A6" s="67"/>
      <c r="B6" s="37"/>
      <c r="C6" s="38" t="s">
        <v>19</v>
      </c>
      <c r="D6" s="39" t="s">
        <v>345</v>
      </c>
      <c r="E6" s="84"/>
      <c r="F6" s="29"/>
      <c r="G6" s="29"/>
      <c r="H6" s="29"/>
      <c r="P6" s="22" t="s">
        <v>180</v>
      </c>
      <c r="Q6" s="22" t="s">
        <v>181</v>
      </c>
    </row>
    <row r="7" spans="1:21" s="79" customFormat="1" ht="12" customHeight="1">
      <c r="A7" s="68" t="s">
        <v>21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75" t="s">
        <v>29</v>
      </c>
      <c r="J7" s="76" t="s">
        <v>30</v>
      </c>
      <c r="K7" s="77" t="s">
        <v>31</v>
      </c>
      <c r="L7" s="76" t="s">
        <v>32</v>
      </c>
      <c r="M7" s="77" t="s">
        <v>31</v>
      </c>
      <c r="N7" s="76" t="s">
        <v>33</v>
      </c>
      <c r="O7" s="78" t="s">
        <v>34</v>
      </c>
      <c r="R7" s="93"/>
      <c r="S7" s="93"/>
    </row>
    <row r="8" spans="1:21" s="63" customFormat="1" ht="15" customHeight="1">
      <c r="A8" s="80">
        <v>1</v>
      </c>
      <c r="B8" s="52">
        <v>32</v>
      </c>
      <c r="C8" s="53" t="s">
        <v>131</v>
      </c>
      <c r="D8" s="54" t="s">
        <v>346</v>
      </c>
      <c r="E8" s="94" t="s">
        <v>347</v>
      </c>
      <c r="F8" s="95" t="s">
        <v>308</v>
      </c>
      <c r="G8" s="95" t="s">
        <v>309</v>
      </c>
      <c r="H8" s="96" t="s">
        <v>310</v>
      </c>
      <c r="I8" s="88">
        <f t="shared" ref="I8:I13" si="0">IF(ISBLANK(J8),"",TRUNC(68.6*(J8-10.7)^2))</f>
        <v>605</v>
      </c>
      <c r="J8" s="97">
        <v>7.73</v>
      </c>
      <c r="K8" s="60">
        <v>0.187</v>
      </c>
      <c r="L8" s="81"/>
      <c r="M8" s="60"/>
      <c r="N8" s="98" t="str">
        <f t="shared" ref="N8:N13" si="1">IF(ISBLANK(J8),"",IF(J8&gt;8.1,"",IF(J8&lt;=6.7,"TSM",IF(J8&lt;=6.84,"SM",IF(J8&lt;=7,"KSM",IF(J8&lt;=7.3,"I A",IF(J8&lt;=7.65,"II A",IF(J8&lt;=8.1,"III A"))))))))</f>
        <v>III A</v>
      </c>
      <c r="O8" s="56" t="s">
        <v>348</v>
      </c>
      <c r="P8" s="83" t="s">
        <v>349</v>
      </c>
      <c r="Q8" s="83"/>
      <c r="R8" s="99">
        <v>1</v>
      </c>
      <c r="S8" s="99">
        <v>1</v>
      </c>
    </row>
    <row r="9" spans="1:21" s="63" customFormat="1" ht="15" customHeight="1">
      <c r="A9" s="80">
        <v>2</v>
      </c>
      <c r="B9" s="52">
        <v>62</v>
      </c>
      <c r="C9" s="53" t="s">
        <v>350</v>
      </c>
      <c r="D9" s="54" t="s">
        <v>351</v>
      </c>
      <c r="E9" s="94" t="s">
        <v>352</v>
      </c>
      <c r="F9" s="95" t="s">
        <v>190</v>
      </c>
      <c r="G9" s="95"/>
      <c r="H9" s="96"/>
      <c r="I9" s="88">
        <f t="shared" si="0"/>
        <v>751</v>
      </c>
      <c r="J9" s="97">
        <v>7.39</v>
      </c>
      <c r="K9" s="60">
        <v>0.17</v>
      </c>
      <c r="L9" s="81"/>
      <c r="M9" s="60"/>
      <c r="N9" s="98" t="str">
        <f t="shared" si="1"/>
        <v>II A</v>
      </c>
      <c r="O9" s="56" t="s">
        <v>342</v>
      </c>
      <c r="P9" s="83" t="s">
        <v>353</v>
      </c>
      <c r="Q9" s="83"/>
      <c r="R9" s="99">
        <v>2</v>
      </c>
      <c r="S9" s="99">
        <v>1</v>
      </c>
    </row>
    <row r="10" spans="1:21" s="63" customFormat="1" ht="15" customHeight="1">
      <c r="A10" s="80">
        <v>3</v>
      </c>
      <c r="B10" s="52">
        <v>154</v>
      </c>
      <c r="C10" s="53" t="s">
        <v>354</v>
      </c>
      <c r="D10" s="54" t="s">
        <v>355</v>
      </c>
      <c r="E10" s="94" t="s">
        <v>356</v>
      </c>
      <c r="F10" s="95" t="s">
        <v>109</v>
      </c>
      <c r="G10" s="95"/>
      <c r="H10" s="96"/>
      <c r="I10" s="88">
        <f t="shared" si="0"/>
        <v>889</v>
      </c>
      <c r="J10" s="97">
        <v>7.1</v>
      </c>
      <c r="K10" s="60">
        <v>0.19600000000000001</v>
      </c>
      <c r="L10" s="81"/>
      <c r="M10" s="60"/>
      <c r="N10" s="98" t="str">
        <f t="shared" si="1"/>
        <v>I A</v>
      </c>
      <c r="O10" s="56" t="s">
        <v>110</v>
      </c>
      <c r="P10" s="83" t="s">
        <v>357</v>
      </c>
      <c r="Q10" s="83" t="s">
        <v>358</v>
      </c>
      <c r="R10" s="99">
        <v>3</v>
      </c>
      <c r="S10" s="99">
        <v>1</v>
      </c>
      <c r="U10" s="63">
        <v>1</v>
      </c>
    </row>
    <row r="11" spans="1:21" s="63" customFormat="1" ht="15" customHeight="1">
      <c r="A11" s="80">
        <v>4</v>
      </c>
      <c r="B11" s="52">
        <v>109</v>
      </c>
      <c r="C11" s="53" t="s">
        <v>359</v>
      </c>
      <c r="D11" s="54" t="s">
        <v>360</v>
      </c>
      <c r="E11" s="94" t="s">
        <v>361</v>
      </c>
      <c r="F11" s="95" t="s">
        <v>4</v>
      </c>
      <c r="G11" s="95" t="s">
        <v>115</v>
      </c>
      <c r="H11" s="96" t="s">
        <v>169</v>
      </c>
      <c r="I11" s="88">
        <f t="shared" si="0"/>
        <v>889</v>
      </c>
      <c r="J11" s="97">
        <v>7.1</v>
      </c>
      <c r="K11" s="60">
        <v>0.153</v>
      </c>
      <c r="L11" s="81"/>
      <c r="M11" s="60"/>
      <c r="N11" s="98" t="str">
        <f t="shared" si="1"/>
        <v>I A</v>
      </c>
      <c r="O11" s="56" t="s">
        <v>362</v>
      </c>
      <c r="P11" s="83" t="s">
        <v>363</v>
      </c>
      <c r="Q11" s="83" t="s">
        <v>364</v>
      </c>
      <c r="R11" s="99">
        <v>4</v>
      </c>
      <c r="S11" s="99">
        <v>1</v>
      </c>
      <c r="U11" s="63">
        <v>2</v>
      </c>
    </row>
    <row r="12" spans="1:21" s="63" customFormat="1" ht="15" customHeight="1">
      <c r="A12" s="80">
        <v>5</v>
      </c>
      <c r="B12" s="52">
        <v>148</v>
      </c>
      <c r="C12" s="53" t="s">
        <v>365</v>
      </c>
      <c r="D12" s="54" t="s">
        <v>366</v>
      </c>
      <c r="E12" s="94" t="s">
        <v>367</v>
      </c>
      <c r="F12" s="95" t="s">
        <v>190</v>
      </c>
      <c r="G12" s="95" t="s">
        <v>115</v>
      </c>
      <c r="H12" s="96" t="s">
        <v>116</v>
      </c>
      <c r="I12" s="88">
        <f t="shared" si="0"/>
        <v>724</v>
      </c>
      <c r="J12" s="97">
        <v>7.45</v>
      </c>
      <c r="K12" s="60">
        <v>0.125</v>
      </c>
      <c r="L12" s="81"/>
      <c r="M12" s="60"/>
      <c r="N12" s="98" t="str">
        <f t="shared" si="1"/>
        <v>II A</v>
      </c>
      <c r="O12" s="56" t="s">
        <v>117</v>
      </c>
      <c r="P12" s="83" t="s">
        <v>368</v>
      </c>
      <c r="Q12" s="83"/>
      <c r="R12" s="99">
        <v>5</v>
      </c>
      <c r="S12" s="99">
        <v>1</v>
      </c>
    </row>
    <row r="13" spans="1:21" s="63" customFormat="1" ht="15" customHeight="1">
      <c r="A13" s="80" t="s">
        <v>77</v>
      </c>
      <c r="B13" s="52"/>
      <c r="C13" s="53"/>
      <c r="D13" s="54"/>
      <c r="E13" s="94"/>
      <c r="F13" s="95"/>
      <c r="G13" s="95"/>
      <c r="H13" s="96"/>
      <c r="I13" s="88" t="str">
        <f t="shared" si="0"/>
        <v/>
      </c>
      <c r="J13" s="97"/>
      <c r="K13" s="60"/>
      <c r="L13" s="81"/>
      <c r="M13" s="60"/>
      <c r="N13" s="98" t="str">
        <f t="shared" si="1"/>
        <v/>
      </c>
      <c r="O13" s="56"/>
      <c r="P13" s="83"/>
      <c r="Q13" s="83"/>
      <c r="R13" s="99"/>
      <c r="S13" s="99"/>
    </row>
    <row r="14" spans="1:21" ht="3" customHeight="1">
      <c r="C14" s="28"/>
      <c r="D14" s="28"/>
      <c r="F14" s="29"/>
      <c r="G14" s="29"/>
      <c r="H14" s="29"/>
    </row>
    <row r="15" spans="1:21" ht="12.75" customHeight="1">
      <c r="A15" s="67"/>
      <c r="B15" s="37"/>
      <c r="C15" s="38" t="s">
        <v>43</v>
      </c>
      <c r="D15" s="39" t="s">
        <v>345</v>
      </c>
      <c r="E15" s="84"/>
      <c r="F15" s="29"/>
      <c r="G15" s="29"/>
      <c r="H15" s="29"/>
      <c r="P15" s="22" t="s">
        <v>180</v>
      </c>
      <c r="Q15" s="22" t="s">
        <v>181</v>
      </c>
    </row>
    <row r="16" spans="1:21" s="79" customFormat="1" ht="12" customHeight="1">
      <c r="A16" s="68" t="s">
        <v>21</v>
      </c>
      <c r="B16" s="69" t="s">
        <v>22</v>
      </c>
      <c r="C16" s="70" t="s">
        <v>23</v>
      </c>
      <c r="D16" s="71" t="s">
        <v>24</v>
      </c>
      <c r="E16" s="72" t="s">
        <v>25</v>
      </c>
      <c r="F16" s="73" t="s">
        <v>26</v>
      </c>
      <c r="G16" s="74" t="s">
        <v>27</v>
      </c>
      <c r="H16" s="73" t="s">
        <v>28</v>
      </c>
      <c r="I16" s="75" t="s">
        <v>29</v>
      </c>
      <c r="J16" s="76" t="s">
        <v>30</v>
      </c>
      <c r="K16" s="77" t="s">
        <v>31</v>
      </c>
      <c r="L16" s="76" t="s">
        <v>32</v>
      </c>
      <c r="M16" s="77" t="s">
        <v>31</v>
      </c>
      <c r="N16" s="76" t="s">
        <v>33</v>
      </c>
      <c r="O16" s="78" t="s">
        <v>34</v>
      </c>
      <c r="R16" s="93"/>
      <c r="S16" s="93"/>
    </row>
    <row r="17" spans="1:19" s="63" customFormat="1" ht="15" customHeight="1">
      <c r="A17" s="80">
        <v>1</v>
      </c>
      <c r="B17" s="52">
        <v>39</v>
      </c>
      <c r="C17" s="53" t="s">
        <v>369</v>
      </c>
      <c r="D17" s="54" t="s">
        <v>370</v>
      </c>
      <c r="E17" s="94" t="s">
        <v>371</v>
      </c>
      <c r="F17" s="95" t="s">
        <v>308</v>
      </c>
      <c r="G17" s="95" t="s">
        <v>309</v>
      </c>
      <c r="H17" s="96" t="s">
        <v>310</v>
      </c>
      <c r="I17" s="88">
        <f t="shared" ref="I17:I22" si="2">IF(ISBLANK(J17),"",TRUNC(68.6*(J17-10.7)^2))</f>
        <v>588</v>
      </c>
      <c r="J17" s="97">
        <v>7.77</v>
      </c>
      <c r="K17" s="60">
        <v>0.161</v>
      </c>
      <c r="L17" s="81"/>
      <c r="M17" s="60"/>
      <c r="N17" s="98" t="str">
        <f t="shared" ref="N17:N22" si="3">IF(ISBLANK(J17),"",IF(J17&gt;8.1,"",IF(J17&lt;=6.7,"TSM",IF(J17&lt;=6.84,"SM",IF(J17&lt;=7,"KSM",IF(J17&lt;=7.3,"I A",IF(J17&lt;=7.65,"II A",IF(J17&lt;=8.1,"III A"))))))))</f>
        <v>III A</v>
      </c>
      <c r="O17" s="56" t="s">
        <v>348</v>
      </c>
      <c r="P17" s="83" t="s">
        <v>372</v>
      </c>
      <c r="Q17" s="83"/>
      <c r="R17" s="99">
        <v>1</v>
      </c>
      <c r="S17" s="99">
        <v>2</v>
      </c>
    </row>
    <row r="18" spans="1:19" s="63" customFormat="1" ht="15" customHeight="1">
      <c r="A18" s="80">
        <v>2</v>
      </c>
      <c r="B18" s="52">
        <v>75</v>
      </c>
      <c r="C18" s="53" t="s">
        <v>145</v>
      </c>
      <c r="D18" s="54" t="s">
        <v>146</v>
      </c>
      <c r="E18" s="94" t="s">
        <v>147</v>
      </c>
      <c r="F18" s="95" t="s">
        <v>102</v>
      </c>
      <c r="G18" s="95" t="s">
        <v>94</v>
      </c>
      <c r="H18" s="96" t="s">
        <v>95</v>
      </c>
      <c r="I18" s="88">
        <f t="shared" si="2"/>
        <v>729</v>
      </c>
      <c r="J18" s="97">
        <v>7.44</v>
      </c>
      <c r="K18" s="60">
        <v>0.20599999999999999</v>
      </c>
      <c r="L18" s="81"/>
      <c r="M18" s="60"/>
      <c r="N18" s="98" t="str">
        <f t="shared" si="3"/>
        <v>II A</v>
      </c>
      <c r="O18" s="56" t="s">
        <v>103</v>
      </c>
      <c r="P18" s="83" t="s">
        <v>373</v>
      </c>
      <c r="Q18" s="83"/>
      <c r="R18" s="99">
        <v>2</v>
      </c>
      <c r="S18" s="99">
        <v>2</v>
      </c>
    </row>
    <row r="19" spans="1:19" s="63" customFormat="1" ht="15" customHeight="1">
      <c r="A19" s="80">
        <v>3</v>
      </c>
      <c r="B19" s="52">
        <v>156</v>
      </c>
      <c r="C19" s="53" t="s">
        <v>166</v>
      </c>
      <c r="D19" s="54" t="s">
        <v>374</v>
      </c>
      <c r="E19" s="94" t="s">
        <v>375</v>
      </c>
      <c r="F19" s="95" t="s">
        <v>376</v>
      </c>
      <c r="G19" s="95" t="s">
        <v>82</v>
      </c>
      <c r="H19" s="96" t="s">
        <v>83</v>
      </c>
      <c r="I19" s="88">
        <f t="shared" si="2"/>
        <v>835</v>
      </c>
      <c r="J19" s="97">
        <v>7.21</v>
      </c>
      <c r="K19" s="60">
        <v>0.20699999999999999</v>
      </c>
      <c r="L19" s="81"/>
      <c r="M19" s="60"/>
      <c r="N19" s="98" t="str">
        <f t="shared" si="3"/>
        <v>I A</v>
      </c>
      <c r="O19" s="56" t="s">
        <v>377</v>
      </c>
      <c r="P19" s="83" t="s">
        <v>378</v>
      </c>
      <c r="Q19" s="83" t="s">
        <v>379</v>
      </c>
      <c r="R19" s="99">
        <v>3</v>
      </c>
      <c r="S19" s="99">
        <v>2</v>
      </c>
    </row>
    <row r="20" spans="1:19" s="63" customFormat="1" ht="15" customHeight="1">
      <c r="A20" s="80">
        <v>4</v>
      </c>
      <c r="B20" s="52">
        <v>170</v>
      </c>
      <c r="C20" s="53" t="s">
        <v>380</v>
      </c>
      <c r="D20" s="54" t="s">
        <v>381</v>
      </c>
      <c r="E20" s="94" t="s">
        <v>382</v>
      </c>
      <c r="F20" s="95" t="s">
        <v>4</v>
      </c>
      <c r="G20" s="95" t="s">
        <v>383</v>
      </c>
      <c r="H20" s="96"/>
      <c r="I20" s="88">
        <f t="shared" si="2"/>
        <v>889</v>
      </c>
      <c r="J20" s="97">
        <v>7.1</v>
      </c>
      <c r="K20" s="60">
        <v>0.159</v>
      </c>
      <c r="L20" s="81"/>
      <c r="M20" s="60"/>
      <c r="N20" s="98" t="str">
        <f t="shared" si="3"/>
        <v>I A</v>
      </c>
      <c r="O20" s="56" t="s">
        <v>384</v>
      </c>
      <c r="P20" s="83" t="s">
        <v>385</v>
      </c>
      <c r="Q20" s="83" t="s">
        <v>386</v>
      </c>
      <c r="R20" s="99">
        <v>4</v>
      </c>
      <c r="S20" s="99">
        <v>2</v>
      </c>
    </row>
    <row r="21" spans="1:19" s="63" customFormat="1" ht="15" customHeight="1">
      <c r="A21" s="80">
        <v>5</v>
      </c>
      <c r="B21" s="52">
        <v>166</v>
      </c>
      <c r="C21" s="53" t="s">
        <v>387</v>
      </c>
      <c r="D21" s="54" t="s">
        <v>388</v>
      </c>
      <c r="E21" s="94" t="s">
        <v>389</v>
      </c>
      <c r="F21" s="95" t="s">
        <v>47</v>
      </c>
      <c r="G21" s="95" t="s">
        <v>390</v>
      </c>
      <c r="H21" s="96" t="s">
        <v>204</v>
      </c>
      <c r="I21" s="88">
        <f t="shared" si="2"/>
        <v>724</v>
      </c>
      <c r="J21" s="97">
        <v>7.45</v>
      </c>
      <c r="K21" s="60">
        <v>0.222</v>
      </c>
      <c r="L21" s="81"/>
      <c r="M21" s="60"/>
      <c r="N21" s="98" t="str">
        <f t="shared" si="3"/>
        <v>II A</v>
      </c>
      <c r="O21" s="56" t="s">
        <v>391</v>
      </c>
      <c r="P21" s="83" t="s">
        <v>392</v>
      </c>
      <c r="Q21" s="83"/>
      <c r="R21" s="99">
        <v>5</v>
      </c>
      <c r="S21" s="99">
        <v>2</v>
      </c>
    </row>
    <row r="22" spans="1:19" s="63" customFormat="1" ht="15" customHeight="1">
      <c r="A22" s="80" t="s">
        <v>77</v>
      </c>
      <c r="B22" s="52"/>
      <c r="C22" s="53"/>
      <c r="D22" s="54"/>
      <c r="E22" s="94"/>
      <c r="F22" s="95"/>
      <c r="G22" s="95"/>
      <c r="H22" s="96"/>
      <c r="I22" s="88" t="str">
        <f t="shared" si="2"/>
        <v/>
      </c>
      <c r="J22" s="97"/>
      <c r="K22" s="60"/>
      <c r="L22" s="81"/>
      <c r="M22" s="60"/>
      <c r="N22" s="98" t="str">
        <f t="shared" si="3"/>
        <v/>
      </c>
      <c r="O22" s="56"/>
      <c r="P22" s="83"/>
      <c r="Q22" s="83"/>
      <c r="R22" s="99"/>
      <c r="S22" s="99"/>
    </row>
    <row r="23" spans="1:19" ht="3" customHeight="1">
      <c r="C23" s="28"/>
      <c r="D23" s="28"/>
      <c r="F23" s="29"/>
      <c r="G23" s="29"/>
      <c r="H23" s="29"/>
    </row>
    <row r="24" spans="1:19" ht="12.75" customHeight="1">
      <c r="A24" s="67"/>
      <c r="B24" s="37"/>
      <c r="C24" s="38" t="s">
        <v>51</v>
      </c>
      <c r="D24" s="39" t="s">
        <v>345</v>
      </c>
      <c r="E24" s="84"/>
      <c r="F24" s="29"/>
      <c r="G24" s="29"/>
      <c r="H24" s="29"/>
      <c r="P24" s="22" t="s">
        <v>180</v>
      </c>
      <c r="Q24" s="22" t="s">
        <v>181</v>
      </c>
    </row>
    <row r="25" spans="1:19" s="79" customFormat="1" ht="12" customHeight="1">
      <c r="A25" s="68" t="s">
        <v>21</v>
      </c>
      <c r="B25" s="69" t="s">
        <v>22</v>
      </c>
      <c r="C25" s="70" t="s">
        <v>23</v>
      </c>
      <c r="D25" s="71" t="s">
        <v>24</v>
      </c>
      <c r="E25" s="72" t="s">
        <v>25</v>
      </c>
      <c r="F25" s="73" t="s">
        <v>26</v>
      </c>
      <c r="G25" s="74" t="s">
        <v>27</v>
      </c>
      <c r="H25" s="73" t="s">
        <v>28</v>
      </c>
      <c r="I25" s="75" t="s">
        <v>29</v>
      </c>
      <c r="J25" s="76" t="s">
        <v>30</v>
      </c>
      <c r="K25" s="77" t="s">
        <v>31</v>
      </c>
      <c r="L25" s="76" t="s">
        <v>32</v>
      </c>
      <c r="M25" s="77" t="s">
        <v>31</v>
      </c>
      <c r="N25" s="76" t="s">
        <v>33</v>
      </c>
      <c r="O25" s="78" t="s">
        <v>34</v>
      </c>
      <c r="R25" s="93"/>
      <c r="S25" s="93"/>
    </row>
    <row r="26" spans="1:19" s="63" customFormat="1" ht="15" customHeight="1">
      <c r="A26" s="80">
        <v>1</v>
      </c>
      <c r="B26" s="52">
        <v>25</v>
      </c>
      <c r="C26" s="53" t="s">
        <v>393</v>
      </c>
      <c r="D26" s="54" t="s">
        <v>394</v>
      </c>
      <c r="E26" s="94" t="s">
        <v>395</v>
      </c>
      <c r="F26" s="95" t="s">
        <v>396</v>
      </c>
      <c r="G26" s="95" t="s">
        <v>397</v>
      </c>
      <c r="H26" s="96"/>
      <c r="I26" s="88">
        <f t="shared" ref="I26:I79" si="4">IF(ISBLANK(J26),"",TRUNC(68.6*(J26-10.7)^2))</f>
        <v>205</v>
      </c>
      <c r="J26" s="97">
        <v>8.9700000000000006</v>
      </c>
      <c r="K26" s="60">
        <v>0.19</v>
      </c>
      <c r="L26" s="81"/>
      <c r="M26" s="60"/>
      <c r="N26" s="98" t="str">
        <f t="shared" ref="N26:N79" si="5">IF(ISBLANK(J26),"",IF(J26&gt;8.1,"",IF(J26&lt;=6.7,"TSM",IF(J26&lt;=6.84,"SM",IF(J26&lt;=7,"KSM",IF(J26&lt;=7.3,"I A",IF(J26&lt;=7.65,"II A",IF(J26&lt;=8.1,"III A"))))))))</f>
        <v/>
      </c>
      <c r="O26" s="56" t="s">
        <v>398</v>
      </c>
      <c r="P26" s="83" t="s">
        <v>399</v>
      </c>
      <c r="Q26" s="83"/>
      <c r="R26" s="99">
        <v>1</v>
      </c>
      <c r="S26" s="99">
        <v>3</v>
      </c>
    </row>
    <row r="27" spans="1:19" s="63" customFormat="1" ht="15" customHeight="1">
      <c r="A27" s="80">
        <v>2</v>
      </c>
      <c r="B27" s="52">
        <v>1</v>
      </c>
      <c r="C27" s="53" t="s">
        <v>400</v>
      </c>
      <c r="D27" s="54" t="s">
        <v>401</v>
      </c>
      <c r="E27" s="94" t="s">
        <v>402</v>
      </c>
      <c r="F27" s="95" t="s">
        <v>38</v>
      </c>
      <c r="G27" s="95" t="s">
        <v>253</v>
      </c>
      <c r="H27" s="96" t="s">
        <v>204</v>
      </c>
      <c r="I27" s="88">
        <f t="shared" si="4"/>
        <v>788</v>
      </c>
      <c r="J27" s="97">
        <v>7.31</v>
      </c>
      <c r="K27" s="60">
        <v>0.151</v>
      </c>
      <c r="L27" s="81"/>
      <c r="M27" s="60"/>
      <c r="N27" s="98" t="str">
        <f t="shared" si="5"/>
        <v>II A</v>
      </c>
      <c r="O27" s="56" t="s">
        <v>205</v>
      </c>
      <c r="P27" s="83" t="s">
        <v>403</v>
      </c>
      <c r="Q27" s="83"/>
      <c r="R27" s="99">
        <v>2</v>
      </c>
      <c r="S27" s="99">
        <v>3</v>
      </c>
    </row>
    <row r="28" spans="1:19" s="63" customFormat="1" ht="15" customHeight="1">
      <c r="A28" s="80">
        <v>3</v>
      </c>
      <c r="B28" s="52">
        <v>77</v>
      </c>
      <c r="C28" s="53" t="s">
        <v>404</v>
      </c>
      <c r="D28" s="54" t="s">
        <v>405</v>
      </c>
      <c r="E28" s="94" t="s">
        <v>406</v>
      </c>
      <c r="F28" s="95" t="s">
        <v>102</v>
      </c>
      <c r="G28" s="95" t="s">
        <v>94</v>
      </c>
      <c r="H28" s="96" t="s">
        <v>407</v>
      </c>
      <c r="I28" s="88">
        <f t="shared" si="4"/>
        <v>854</v>
      </c>
      <c r="J28" s="97">
        <v>7.17</v>
      </c>
      <c r="K28" s="60">
        <v>0.16800000000000001</v>
      </c>
      <c r="L28" s="81"/>
      <c r="M28" s="60"/>
      <c r="N28" s="98" t="str">
        <f t="shared" si="5"/>
        <v>I A</v>
      </c>
      <c r="O28" s="56" t="s">
        <v>408</v>
      </c>
      <c r="P28" s="83" t="s">
        <v>378</v>
      </c>
      <c r="Q28" s="83" t="s">
        <v>409</v>
      </c>
      <c r="R28" s="99">
        <v>3</v>
      </c>
      <c r="S28" s="99">
        <v>3</v>
      </c>
    </row>
    <row r="29" spans="1:19" s="63" customFormat="1" ht="15" customHeight="1">
      <c r="A29" s="80">
        <v>4</v>
      </c>
      <c r="B29" s="52">
        <v>106</v>
      </c>
      <c r="C29" s="53" t="s">
        <v>410</v>
      </c>
      <c r="D29" s="54" t="s">
        <v>411</v>
      </c>
      <c r="E29" s="94" t="s">
        <v>292</v>
      </c>
      <c r="F29" s="95" t="s">
        <v>4</v>
      </c>
      <c r="G29" s="95" t="s">
        <v>115</v>
      </c>
      <c r="H29" s="96" t="s">
        <v>169</v>
      </c>
      <c r="I29" s="88">
        <f t="shared" si="4"/>
        <v>918</v>
      </c>
      <c r="J29" s="97">
        <v>7.04</v>
      </c>
      <c r="K29" s="60">
        <v>0.16600000000000001</v>
      </c>
      <c r="L29" s="81"/>
      <c r="M29" s="60"/>
      <c r="N29" s="98" t="str">
        <f t="shared" si="5"/>
        <v>I A</v>
      </c>
      <c r="O29" s="56" t="s">
        <v>412</v>
      </c>
      <c r="P29" s="83" t="s">
        <v>75</v>
      </c>
      <c r="Q29" s="83" t="s">
        <v>413</v>
      </c>
      <c r="R29" s="99">
        <v>4</v>
      </c>
      <c r="S29" s="99">
        <v>3</v>
      </c>
    </row>
    <row r="30" spans="1:19" s="63" customFormat="1" ht="15" customHeight="1">
      <c r="A30" s="80">
        <v>5</v>
      </c>
      <c r="B30" s="52">
        <v>160</v>
      </c>
      <c r="C30" s="53" t="s">
        <v>414</v>
      </c>
      <c r="D30" s="54" t="s">
        <v>415</v>
      </c>
      <c r="E30" s="94" t="s">
        <v>416</v>
      </c>
      <c r="F30" s="95" t="s">
        <v>376</v>
      </c>
      <c r="G30" s="95" t="s">
        <v>82</v>
      </c>
      <c r="H30" s="96" t="s">
        <v>83</v>
      </c>
      <c r="I30" s="88">
        <f t="shared" si="4"/>
        <v>702</v>
      </c>
      <c r="J30" s="97">
        <v>7.5</v>
      </c>
      <c r="K30" s="60">
        <v>0.182</v>
      </c>
      <c r="L30" s="81"/>
      <c r="M30" s="60"/>
      <c r="N30" s="98" t="str">
        <f t="shared" si="5"/>
        <v>II A</v>
      </c>
      <c r="O30" s="56" t="s">
        <v>84</v>
      </c>
      <c r="P30" s="83" t="s">
        <v>417</v>
      </c>
      <c r="Q30" s="83"/>
      <c r="R30" s="99">
        <v>5</v>
      </c>
      <c r="S30" s="99">
        <v>3</v>
      </c>
    </row>
    <row r="31" spans="1:19" s="63" customFormat="1" ht="15" customHeight="1">
      <c r="A31" s="80" t="s">
        <v>77</v>
      </c>
      <c r="B31" s="52"/>
      <c r="C31" s="53"/>
      <c r="D31" s="54"/>
      <c r="E31" s="94"/>
      <c r="F31" s="95"/>
      <c r="G31" s="95"/>
      <c r="H31" s="96"/>
      <c r="I31" s="88" t="str">
        <f>IF(ISBLANK(J31),"",TRUNC(68.6*(J31-10.7)^2))</f>
        <v/>
      </c>
      <c r="J31" s="97"/>
      <c r="K31" s="60"/>
      <c r="L31" s="81"/>
      <c r="M31" s="60"/>
      <c r="N31" s="98" t="str">
        <f>IF(ISBLANK(J31),"",IF(J31&gt;8.1,"",IF(J31&lt;=6.7,"TSM",IF(J31&lt;=6.84,"SM",IF(J31&lt;=7,"KSM",IF(J31&lt;=7.3,"I A",IF(J31&lt;=7.65,"II A",IF(J31&lt;=8.1,"III A"))))))))</f>
        <v/>
      </c>
      <c r="O31" s="56"/>
      <c r="P31" s="83"/>
      <c r="Q31" s="83"/>
      <c r="R31" s="99"/>
      <c r="S31" s="99"/>
    </row>
    <row r="32" spans="1:19" ht="3" customHeight="1">
      <c r="C32" s="28"/>
      <c r="D32" s="28"/>
      <c r="F32" s="29"/>
      <c r="G32" s="29"/>
      <c r="H32" s="29"/>
    </row>
    <row r="33" spans="1:21" ht="12.75" customHeight="1">
      <c r="A33" s="67"/>
      <c r="B33" s="37"/>
      <c r="C33" s="38" t="s">
        <v>60</v>
      </c>
      <c r="D33" s="39" t="s">
        <v>345</v>
      </c>
      <c r="E33" s="84"/>
      <c r="F33" s="29"/>
      <c r="G33" s="29"/>
      <c r="H33" s="29"/>
      <c r="P33" s="22" t="s">
        <v>180</v>
      </c>
      <c r="Q33" s="22" t="s">
        <v>181</v>
      </c>
    </row>
    <row r="34" spans="1:21" s="79" customFormat="1" ht="12" customHeight="1">
      <c r="A34" s="68" t="s">
        <v>21</v>
      </c>
      <c r="B34" s="69" t="s">
        <v>22</v>
      </c>
      <c r="C34" s="70" t="s">
        <v>23</v>
      </c>
      <c r="D34" s="71" t="s">
        <v>24</v>
      </c>
      <c r="E34" s="72" t="s">
        <v>25</v>
      </c>
      <c r="F34" s="73" t="s">
        <v>26</v>
      </c>
      <c r="G34" s="74" t="s">
        <v>27</v>
      </c>
      <c r="H34" s="73" t="s">
        <v>28</v>
      </c>
      <c r="I34" s="75" t="s">
        <v>29</v>
      </c>
      <c r="J34" s="76" t="s">
        <v>30</v>
      </c>
      <c r="K34" s="77" t="s">
        <v>31</v>
      </c>
      <c r="L34" s="76" t="s">
        <v>32</v>
      </c>
      <c r="M34" s="77" t="s">
        <v>31</v>
      </c>
      <c r="N34" s="76" t="s">
        <v>33</v>
      </c>
      <c r="O34" s="78" t="s">
        <v>34</v>
      </c>
      <c r="R34" s="93"/>
      <c r="S34" s="93"/>
    </row>
    <row r="35" spans="1:21" s="63" customFormat="1" ht="15" customHeight="1">
      <c r="A35" s="80">
        <v>1</v>
      </c>
      <c r="B35" s="52">
        <v>11</v>
      </c>
      <c r="C35" s="53" t="s">
        <v>418</v>
      </c>
      <c r="D35" s="54" t="s">
        <v>419</v>
      </c>
      <c r="E35" s="94" t="s">
        <v>420</v>
      </c>
      <c r="F35" s="95" t="s">
        <v>421</v>
      </c>
      <c r="G35" s="95" t="s">
        <v>300</v>
      </c>
      <c r="H35" s="96" t="s">
        <v>301</v>
      </c>
      <c r="I35" s="88"/>
      <c r="J35" s="97" t="s">
        <v>302</v>
      </c>
      <c r="K35" s="60"/>
      <c r="L35" s="81"/>
      <c r="M35" s="60"/>
      <c r="N35" s="98" t="str">
        <f t="shared" si="5"/>
        <v/>
      </c>
      <c r="O35" s="56" t="s">
        <v>422</v>
      </c>
      <c r="P35" s="83" t="s">
        <v>423</v>
      </c>
      <c r="Q35" s="83"/>
      <c r="R35" s="99">
        <v>1</v>
      </c>
      <c r="S35" s="99">
        <v>4</v>
      </c>
    </row>
    <row r="36" spans="1:21" s="63" customFormat="1" ht="15" customHeight="1">
      <c r="A36" s="80">
        <v>2</v>
      </c>
      <c r="B36" s="52">
        <v>179</v>
      </c>
      <c r="C36" s="53" t="s">
        <v>424</v>
      </c>
      <c r="D36" s="54" t="s">
        <v>425</v>
      </c>
      <c r="E36" s="94" t="s">
        <v>426</v>
      </c>
      <c r="F36" s="95" t="s">
        <v>47</v>
      </c>
      <c r="G36" s="95" t="s">
        <v>48</v>
      </c>
      <c r="H36" s="96" t="s">
        <v>427</v>
      </c>
      <c r="I36" s="88">
        <f t="shared" si="4"/>
        <v>733</v>
      </c>
      <c r="J36" s="97">
        <v>7.43</v>
      </c>
      <c r="K36" s="60">
        <v>0.20899999999999999</v>
      </c>
      <c r="L36" s="81"/>
      <c r="M36" s="60"/>
      <c r="N36" s="98" t="str">
        <f t="shared" si="5"/>
        <v>II A</v>
      </c>
      <c r="O36" s="56" t="s">
        <v>89</v>
      </c>
      <c r="P36" s="83" t="s">
        <v>428</v>
      </c>
      <c r="Q36" s="83"/>
      <c r="R36" s="99">
        <v>2</v>
      </c>
      <c r="S36" s="99">
        <v>4</v>
      </c>
      <c r="U36" s="91"/>
    </row>
    <row r="37" spans="1:21" s="63" customFormat="1" ht="15" customHeight="1">
      <c r="A37" s="80">
        <v>3</v>
      </c>
      <c r="B37" s="52">
        <v>76</v>
      </c>
      <c r="C37" s="53" t="s">
        <v>429</v>
      </c>
      <c r="D37" s="54" t="s">
        <v>430</v>
      </c>
      <c r="E37" s="94" t="s">
        <v>431</v>
      </c>
      <c r="F37" s="95" t="s">
        <v>102</v>
      </c>
      <c r="G37" s="95" t="s">
        <v>94</v>
      </c>
      <c r="H37" s="96" t="s">
        <v>407</v>
      </c>
      <c r="I37" s="88">
        <f t="shared" si="4"/>
        <v>913</v>
      </c>
      <c r="J37" s="97">
        <v>7.05</v>
      </c>
      <c r="K37" s="60">
        <v>0.184</v>
      </c>
      <c r="L37" s="81"/>
      <c r="M37" s="60"/>
      <c r="N37" s="98" t="str">
        <f t="shared" si="5"/>
        <v>I A</v>
      </c>
      <c r="O37" s="56" t="s">
        <v>432</v>
      </c>
      <c r="P37" s="83" t="s">
        <v>433</v>
      </c>
      <c r="Q37" s="83" t="s">
        <v>434</v>
      </c>
      <c r="R37" s="99">
        <v>3</v>
      </c>
      <c r="S37" s="99">
        <v>4</v>
      </c>
    </row>
    <row r="38" spans="1:21" s="63" customFormat="1" ht="15" customHeight="1">
      <c r="A38" s="80">
        <v>4</v>
      </c>
      <c r="B38" s="52">
        <v>108</v>
      </c>
      <c r="C38" s="53" t="s">
        <v>435</v>
      </c>
      <c r="D38" s="54" t="s">
        <v>436</v>
      </c>
      <c r="E38" s="94" t="s">
        <v>437</v>
      </c>
      <c r="F38" s="95" t="s">
        <v>4</v>
      </c>
      <c r="G38" s="95"/>
      <c r="H38" s="96" t="s">
        <v>169</v>
      </c>
      <c r="I38" s="88">
        <f t="shared" si="4"/>
        <v>908</v>
      </c>
      <c r="J38" s="97">
        <v>7.06</v>
      </c>
      <c r="K38" s="60">
        <v>0.16600000000000001</v>
      </c>
      <c r="L38" s="81"/>
      <c r="M38" s="60"/>
      <c r="N38" s="98" t="str">
        <f t="shared" si="5"/>
        <v>I A</v>
      </c>
      <c r="O38" s="56" t="s">
        <v>319</v>
      </c>
      <c r="P38" s="83" t="s">
        <v>438</v>
      </c>
      <c r="Q38" s="83" t="s">
        <v>413</v>
      </c>
      <c r="R38" s="99">
        <v>4</v>
      </c>
      <c r="S38" s="99">
        <v>4</v>
      </c>
    </row>
    <row r="39" spans="1:21" s="63" customFormat="1" ht="15" customHeight="1">
      <c r="A39" s="80">
        <v>5</v>
      </c>
      <c r="B39" s="52">
        <v>87</v>
      </c>
      <c r="C39" s="53" t="s">
        <v>439</v>
      </c>
      <c r="D39" s="54" t="s">
        <v>440</v>
      </c>
      <c r="E39" s="94" t="s">
        <v>441</v>
      </c>
      <c r="F39" s="95" t="s">
        <v>93</v>
      </c>
      <c r="G39" s="95" t="s">
        <v>94</v>
      </c>
      <c r="H39" s="96" t="s">
        <v>442</v>
      </c>
      <c r="I39" s="88">
        <f t="shared" si="4"/>
        <v>680</v>
      </c>
      <c r="J39" s="97">
        <v>7.55</v>
      </c>
      <c r="K39" s="60">
        <v>0.19</v>
      </c>
      <c r="L39" s="81"/>
      <c r="M39" s="60"/>
      <c r="N39" s="98" t="str">
        <f t="shared" si="5"/>
        <v>II A</v>
      </c>
      <c r="O39" s="56" t="s">
        <v>443</v>
      </c>
      <c r="P39" s="83" t="s">
        <v>444</v>
      </c>
      <c r="Q39" s="83"/>
      <c r="R39" s="99">
        <v>5</v>
      </c>
      <c r="S39" s="99">
        <v>4</v>
      </c>
    </row>
    <row r="40" spans="1:21" s="63" customFormat="1" ht="15" customHeight="1">
      <c r="A40" s="80">
        <v>6</v>
      </c>
      <c r="B40" s="52">
        <v>42</v>
      </c>
      <c r="C40" s="53" t="s">
        <v>131</v>
      </c>
      <c r="D40" s="54" t="s">
        <v>445</v>
      </c>
      <c r="E40" s="94" t="s">
        <v>446</v>
      </c>
      <c r="F40" s="95" t="s">
        <v>308</v>
      </c>
      <c r="G40" s="95" t="s">
        <v>309</v>
      </c>
      <c r="H40" s="96" t="s">
        <v>310</v>
      </c>
      <c r="I40" s="88">
        <f t="shared" si="4"/>
        <v>279</v>
      </c>
      <c r="J40" s="97">
        <v>8.68</v>
      </c>
      <c r="K40" s="60">
        <v>0.52700000000000002</v>
      </c>
      <c r="L40" s="81"/>
      <c r="M40" s="60"/>
      <c r="N40" s="98" t="str">
        <f t="shared" si="5"/>
        <v/>
      </c>
      <c r="O40" s="56" t="s">
        <v>348</v>
      </c>
      <c r="P40" s="83" t="s">
        <v>447</v>
      </c>
      <c r="Q40" s="83"/>
      <c r="R40" s="99">
        <v>6</v>
      </c>
      <c r="S40" s="99">
        <v>4</v>
      </c>
    </row>
    <row r="41" spans="1:21" ht="3" customHeight="1">
      <c r="C41" s="28"/>
      <c r="D41" s="28"/>
      <c r="F41" s="29"/>
      <c r="G41" s="29"/>
      <c r="H41" s="29"/>
    </row>
    <row r="42" spans="1:21" ht="13.5" customHeight="1">
      <c r="C42" s="28"/>
      <c r="D42" s="28"/>
      <c r="F42" s="29"/>
      <c r="G42" s="29"/>
      <c r="H42" s="29"/>
    </row>
    <row r="43" spans="1:21" ht="13.5" customHeight="1">
      <c r="C43" s="28"/>
      <c r="D43" s="28"/>
      <c r="F43" s="29"/>
      <c r="G43" s="29"/>
      <c r="H43" s="29"/>
    </row>
    <row r="44" spans="1:21" ht="15.75" customHeight="1">
      <c r="A44" s="32" t="s">
        <v>344</v>
      </c>
      <c r="B44" s="33"/>
      <c r="C44" s="28"/>
      <c r="D44" s="28"/>
      <c r="F44" s="34"/>
      <c r="G44" s="29"/>
      <c r="H44" s="29"/>
    </row>
    <row r="45" spans="1:21" ht="12.75" customHeight="1">
      <c r="A45" s="67"/>
      <c r="B45" s="37"/>
      <c r="C45" s="38" t="s">
        <v>68</v>
      </c>
      <c r="D45" s="39" t="s">
        <v>345</v>
      </c>
      <c r="E45" s="84"/>
      <c r="F45" s="29"/>
      <c r="G45" s="29"/>
      <c r="H45" s="29"/>
      <c r="P45" s="22" t="s">
        <v>180</v>
      </c>
      <c r="Q45" s="22" t="s">
        <v>181</v>
      </c>
    </row>
    <row r="46" spans="1:21" s="79" customFormat="1" ht="12" customHeight="1">
      <c r="A46" s="68" t="s">
        <v>21</v>
      </c>
      <c r="B46" s="69" t="s">
        <v>22</v>
      </c>
      <c r="C46" s="70" t="s">
        <v>23</v>
      </c>
      <c r="D46" s="71" t="s">
        <v>24</v>
      </c>
      <c r="E46" s="72" t="s">
        <v>25</v>
      </c>
      <c r="F46" s="73" t="s">
        <v>26</v>
      </c>
      <c r="G46" s="74" t="s">
        <v>27</v>
      </c>
      <c r="H46" s="73" t="s">
        <v>28</v>
      </c>
      <c r="I46" s="75" t="s">
        <v>29</v>
      </c>
      <c r="J46" s="76" t="s">
        <v>30</v>
      </c>
      <c r="K46" s="77" t="s">
        <v>31</v>
      </c>
      <c r="L46" s="76" t="s">
        <v>32</v>
      </c>
      <c r="M46" s="77" t="s">
        <v>31</v>
      </c>
      <c r="N46" s="76" t="s">
        <v>33</v>
      </c>
      <c r="O46" s="78" t="s">
        <v>34</v>
      </c>
      <c r="R46" s="93"/>
      <c r="S46" s="93"/>
    </row>
    <row r="47" spans="1:21" s="63" customFormat="1" ht="15" customHeight="1">
      <c r="A47" s="80">
        <v>1</v>
      </c>
      <c r="B47" s="52">
        <v>171</v>
      </c>
      <c r="C47" s="53" t="s">
        <v>418</v>
      </c>
      <c r="D47" s="54" t="s">
        <v>448</v>
      </c>
      <c r="E47" s="94" t="s">
        <v>449</v>
      </c>
      <c r="F47" s="95" t="s">
        <v>190</v>
      </c>
      <c r="G47" s="95" t="s">
        <v>383</v>
      </c>
      <c r="H47" s="96"/>
      <c r="I47" s="88" t="e">
        <f t="shared" si="4"/>
        <v>#VALUE!</v>
      </c>
      <c r="J47" s="97" t="s">
        <v>209</v>
      </c>
      <c r="K47" s="60"/>
      <c r="L47" s="81"/>
      <c r="M47" s="60"/>
      <c r="N47" s="98" t="str">
        <f t="shared" si="5"/>
        <v/>
      </c>
      <c r="O47" s="56" t="s">
        <v>384</v>
      </c>
      <c r="P47" s="83" t="s">
        <v>450</v>
      </c>
      <c r="Q47" s="83"/>
      <c r="R47" s="99">
        <v>1</v>
      </c>
      <c r="S47" s="99">
        <v>5</v>
      </c>
    </row>
    <row r="48" spans="1:21" s="63" customFormat="1" ht="15" customHeight="1">
      <c r="A48" s="80">
        <v>2</v>
      </c>
      <c r="B48" s="52">
        <v>187</v>
      </c>
      <c r="C48" s="53" t="s">
        <v>451</v>
      </c>
      <c r="D48" s="54" t="s">
        <v>452</v>
      </c>
      <c r="E48" s="94" t="s">
        <v>453</v>
      </c>
      <c r="F48" s="95" t="s">
        <v>231</v>
      </c>
      <c r="G48" s="95" t="s">
        <v>232</v>
      </c>
      <c r="H48" s="96" t="s">
        <v>427</v>
      </c>
      <c r="I48" s="88">
        <f t="shared" si="4"/>
        <v>779</v>
      </c>
      <c r="J48" s="97">
        <v>7.33</v>
      </c>
      <c r="K48" s="60">
        <v>0.218</v>
      </c>
      <c r="L48" s="81"/>
      <c r="M48" s="60"/>
      <c r="N48" s="98" t="str">
        <f t="shared" si="5"/>
        <v>II A</v>
      </c>
      <c r="O48" s="56" t="s">
        <v>233</v>
      </c>
      <c r="P48" s="83" t="s">
        <v>454</v>
      </c>
      <c r="Q48" s="83"/>
      <c r="R48" s="99">
        <v>2</v>
      </c>
      <c r="S48" s="99">
        <v>5</v>
      </c>
    </row>
    <row r="49" spans="1:21" s="63" customFormat="1" ht="15" customHeight="1">
      <c r="A49" s="80">
        <v>3</v>
      </c>
      <c r="B49" s="52">
        <v>2</v>
      </c>
      <c r="C49" s="53" t="s">
        <v>455</v>
      </c>
      <c r="D49" s="54" t="s">
        <v>456</v>
      </c>
      <c r="E49" s="94" t="s">
        <v>457</v>
      </c>
      <c r="F49" s="95" t="s">
        <v>38</v>
      </c>
      <c r="G49" s="95" t="s">
        <v>135</v>
      </c>
      <c r="H49" s="96" t="s">
        <v>204</v>
      </c>
      <c r="I49" s="88">
        <f t="shared" si="4"/>
        <v>898</v>
      </c>
      <c r="J49" s="97">
        <v>7.08</v>
      </c>
      <c r="K49" s="60">
        <v>0.185</v>
      </c>
      <c r="L49" s="81"/>
      <c r="M49" s="60"/>
      <c r="N49" s="98" t="str">
        <f t="shared" si="5"/>
        <v>I A</v>
      </c>
      <c r="O49" s="56" t="s">
        <v>205</v>
      </c>
      <c r="P49" s="83" t="s">
        <v>458</v>
      </c>
      <c r="Q49" s="83" t="s">
        <v>459</v>
      </c>
      <c r="R49" s="99">
        <v>3</v>
      </c>
      <c r="S49" s="99">
        <v>5</v>
      </c>
    </row>
    <row r="50" spans="1:21" s="63" customFormat="1" ht="15" customHeight="1">
      <c r="A50" s="80">
        <v>4</v>
      </c>
      <c r="B50" s="52">
        <v>107</v>
      </c>
      <c r="C50" s="53" t="s">
        <v>365</v>
      </c>
      <c r="D50" s="54" t="s">
        <v>460</v>
      </c>
      <c r="E50" s="94" t="s">
        <v>461</v>
      </c>
      <c r="F50" s="95" t="s">
        <v>4</v>
      </c>
      <c r="G50" s="95" t="s">
        <v>115</v>
      </c>
      <c r="H50" s="96" t="s">
        <v>169</v>
      </c>
      <c r="I50" s="88">
        <f t="shared" si="4"/>
        <v>929</v>
      </c>
      <c r="J50" s="97">
        <v>7.02</v>
      </c>
      <c r="K50" s="60">
        <v>0.13700000000000001</v>
      </c>
      <c r="L50" s="81"/>
      <c r="M50" s="60"/>
      <c r="N50" s="98" t="str">
        <f t="shared" si="5"/>
        <v>I A</v>
      </c>
      <c r="O50" s="56" t="s">
        <v>412</v>
      </c>
      <c r="P50" s="83" t="s">
        <v>462</v>
      </c>
      <c r="Q50" s="83" t="s">
        <v>463</v>
      </c>
      <c r="R50" s="99">
        <v>4</v>
      </c>
      <c r="S50" s="99">
        <v>5</v>
      </c>
    </row>
    <row r="51" spans="1:21" s="63" customFormat="1" ht="15" customHeight="1">
      <c r="A51" s="80">
        <v>5</v>
      </c>
      <c r="B51" s="52">
        <v>147</v>
      </c>
      <c r="C51" s="53" t="s">
        <v>464</v>
      </c>
      <c r="D51" s="54" t="s">
        <v>465</v>
      </c>
      <c r="E51" s="94" t="s">
        <v>466</v>
      </c>
      <c r="F51" s="95" t="s">
        <v>190</v>
      </c>
      <c r="G51" s="95" t="s">
        <v>115</v>
      </c>
      <c r="H51" s="96" t="s">
        <v>116</v>
      </c>
      <c r="I51" s="88">
        <f t="shared" si="4"/>
        <v>676</v>
      </c>
      <c r="J51" s="97">
        <v>7.56</v>
      </c>
      <c r="K51" s="60">
        <v>0.185</v>
      </c>
      <c r="L51" s="81"/>
      <c r="M51" s="60"/>
      <c r="N51" s="98" t="str">
        <f t="shared" si="5"/>
        <v>II A</v>
      </c>
      <c r="O51" s="56" t="s">
        <v>117</v>
      </c>
      <c r="P51" s="83" t="s">
        <v>392</v>
      </c>
      <c r="Q51" s="83"/>
      <c r="R51" s="99">
        <v>5</v>
      </c>
      <c r="S51" s="99">
        <v>5</v>
      </c>
    </row>
    <row r="52" spans="1:21" s="63" customFormat="1" ht="15" customHeight="1">
      <c r="A52" s="80">
        <v>6</v>
      </c>
      <c r="B52" s="52">
        <v>41</v>
      </c>
      <c r="C52" s="53" t="s">
        <v>467</v>
      </c>
      <c r="D52" s="54" t="s">
        <v>468</v>
      </c>
      <c r="E52" s="94" t="s">
        <v>469</v>
      </c>
      <c r="F52" s="95" t="s">
        <v>308</v>
      </c>
      <c r="G52" s="95" t="s">
        <v>309</v>
      </c>
      <c r="H52" s="96" t="s">
        <v>310</v>
      </c>
      <c r="I52" s="88">
        <f t="shared" si="4"/>
        <v>503</v>
      </c>
      <c r="J52" s="97">
        <v>7.99</v>
      </c>
      <c r="K52" s="60">
        <v>0.156</v>
      </c>
      <c r="L52" s="81"/>
      <c r="M52" s="60"/>
      <c r="N52" s="98" t="str">
        <f t="shared" si="5"/>
        <v>III A</v>
      </c>
      <c r="O52" s="56" t="s">
        <v>348</v>
      </c>
      <c r="P52" s="83" t="s">
        <v>470</v>
      </c>
      <c r="Q52" s="83"/>
      <c r="R52" s="99">
        <v>6</v>
      </c>
      <c r="S52" s="99">
        <v>5</v>
      </c>
    </row>
    <row r="53" spans="1:21" ht="3" customHeight="1">
      <c r="C53" s="28"/>
      <c r="D53" s="28"/>
      <c r="F53" s="29"/>
      <c r="G53" s="29"/>
      <c r="H53" s="29"/>
    </row>
    <row r="54" spans="1:21" ht="12.75" customHeight="1">
      <c r="A54" s="67"/>
      <c r="B54" s="37"/>
      <c r="C54" s="38" t="s">
        <v>77</v>
      </c>
      <c r="D54" s="39" t="s">
        <v>345</v>
      </c>
      <c r="E54" s="84"/>
      <c r="F54" s="29"/>
      <c r="G54" s="29"/>
      <c r="H54" s="29"/>
      <c r="P54" s="22" t="s">
        <v>180</v>
      </c>
      <c r="Q54" s="22" t="s">
        <v>181</v>
      </c>
    </row>
    <row r="55" spans="1:21" s="79" customFormat="1" ht="12" customHeight="1">
      <c r="A55" s="68" t="s">
        <v>21</v>
      </c>
      <c r="B55" s="69" t="s">
        <v>22</v>
      </c>
      <c r="C55" s="70" t="s">
        <v>23</v>
      </c>
      <c r="D55" s="71" t="s">
        <v>24</v>
      </c>
      <c r="E55" s="72" t="s">
        <v>25</v>
      </c>
      <c r="F55" s="73" t="s">
        <v>26</v>
      </c>
      <c r="G55" s="74" t="s">
        <v>27</v>
      </c>
      <c r="H55" s="73" t="s">
        <v>28</v>
      </c>
      <c r="I55" s="75" t="s">
        <v>29</v>
      </c>
      <c r="J55" s="76" t="s">
        <v>30</v>
      </c>
      <c r="K55" s="77" t="s">
        <v>31</v>
      </c>
      <c r="L55" s="76" t="s">
        <v>32</v>
      </c>
      <c r="M55" s="77" t="s">
        <v>31</v>
      </c>
      <c r="N55" s="76" t="s">
        <v>33</v>
      </c>
      <c r="O55" s="78" t="s">
        <v>34</v>
      </c>
      <c r="R55" s="93"/>
      <c r="S55" s="93"/>
    </row>
    <row r="56" spans="1:21" s="63" customFormat="1" ht="15" customHeight="1">
      <c r="A56" s="80">
        <v>1</v>
      </c>
      <c r="B56" s="52"/>
      <c r="C56" s="53"/>
      <c r="D56" s="54"/>
      <c r="E56" s="94"/>
      <c r="F56" s="95"/>
      <c r="G56" s="95"/>
      <c r="H56" s="96"/>
      <c r="I56" s="88" t="str">
        <f t="shared" si="4"/>
        <v/>
      </c>
      <c r="J56" s="97"/>
      <c r="K56" s="60"/>
      <c r="L56" s="81"/>
      <c r="M56" s="60"/>
      <c r="N56" s="98" t="str">
        <f t="shared" si="5"/>
        <v/>
      </c>
      <c r="O56" s="56"/>
      <c r="P56" s="83" t="s">
        <v>471</v>
      </c>
      <c r="Q56" s="83"/>
      <c r="R56" s="99">
        <v>1</v>
      </c>
      <c r="S56" s="99">
        <v>6</v>
      </c>
    </row>
    <row r="57" spans="1:21" s="63" customFormat="1" ht="15" customHeight="1">
      <c r="A57" s="80">
        <v>2</v>
      </c>
      <c r="B57" s="52">
        <v>13</v>
      </c>
      <c r="C57" s="53" t="s">
        <v>472</v>
      </c>
      <c r="D57" s="54" t="s">
        <v>473</v>
      </c>
      <c r="E57" s="94" t="s">
        <v>474</v>
      </c>
      <c r="F57" s="95" t="s">
        <v>421</v>
      </c>
      <c r="G57" s="95" t="s">
        <v>300</v>
      </c>
      <c r="H57" s="96" t="s">
        <v>301</v>
      </c>
      <c r="I57" s="88">
        <f t="shared" si="4"/>
        <v>663</v>
      </c>
      <c r="J57" s="97">
        <v>7.59</v>
      </c>
      <c r="K57" s="60">
        <v>0.20300000000000001</v>
      </c>
      <c r="L57" s="81"/>
      <c r="M57" s="60"/>
      <c r="N57" s="98" t="str">
        <f t="shared" si="5"/>
        <v>II A</v>
      </c>
      <c r="O57" s="56" t="s">
        <v>422</v>
      </c>
      <c r="P57" s="83" t="s">
        <v>454</v>
      </c>
      <c r="Q57" s="83"/>
      <c r="R57" s="99">
        <v>2</v>
      </c>
      <c r="S57" s="99">
        <v>6</v>
      </c>
    </row>
    <row r="58" spans="1:21" s="63" customFormat="1" ht="15" customHeight="1">
      <c r="A58" s="80">
        <v>3</v>
      </c>
      <c r="B58" s="52">
        <v>43</v>
      </c>
      <c r="C58" s="53" t="s">
        <v>475</v>
      </c>
      <c r="D58" s="54" t="s">
        <v>476</v>
      </c>
      <c r="E58" s="94" t="s">
        <v>477</v>
      </c>
      <c r="F58" s="95" t="s">
        <v>4</v>
      </c>
      <c r="G58" s="95" t="s">
        <v>115</v>
      </c>
      <c r="H58" s="96" t="s">
        <v>191</v>
      </c>
      <c r="I58" s="88">
        <f t="shared" si="4"/>
        <v>908</v>
      </c>
      <c r="J58" s="97">
        <v>7.06</v>
      </c>
      <c r="K58" s="60">
        <v>0.13900000000000001</v>
      </c>
      <c r="L58" s="81"/>
      <c r="M58" s="60"/>
      <c r="N58" s="98" t="str">
        <f t="shared" si="5"/>
        <v>I A</v>
      </c>
      <c r="O58" s="56" t="s">
        <v>248</v>
      </c>
      <c r="P58" s="83" t="s">
        <v>458</v>
      </c>
      <c r="Q58" s="83" t="s">
        <v>459</v>
      </c>
      <c r="R58" s="99">
        <v>3</v>
      </c>
      <c r="S58" s="99">
        <v>6</v>
      </c>
      <c r="U58" s="63" t="s">
        <v>321</v>
      </c>
    </row>
    <row r="59" spans="1:21" s="63" customFormat="1" ht="15" customHeight="1">
      <c r="A59" s="80">
        <v>4</v>
      </c>
      <c r="B59" s="52">
        <v>184</v>
      </c>
      <c r="C59" s="53" t="s">
        <v>424</v>
      </c>
      <c r="D59" s="54" t="s">
        <v>478</v>
      </c>
      <c r="E59" s="94" t="s">
        <v>479</v>
      </c>
      <c r="F59" s="95" t="s">
        <v>47</v>
      </c>
      <c r="G59" s="95" t="s">
        <v>48</v>
      </c>
      <c r="H59" s="96" t="s">
        <v>88</v>
      </c>
      <c r="I59" s="88">
        <f t="shared" si="4"/>
        <v>908</v>
      </c>
      <c r="J59" s="97">
        <v>7.06</v>
      </c>
      <c r="K59" s="60">
        <v>0.16</v>
      </c>
      <c r="L59" s="81"/>
      <c r="M59" s="60"/>
      <c r="N59" s="98" t="str">
        <f t="shared" si="5"/>
        <v>I A</v>
      </c>
      <c r="O59" s="56" t="s">
        <v>480</v>
      </c>
      <c r="P59" s="83" t="s">
        <v>481</v>
      </c>
      <c r="Q59" s="83" t="s">
        <v>482</v>
      </c>
      <c r="R59" s="99">
        <v>4</v>
      </c>
      <c r="S59" s="99">
        <v>6</v>
      </c>
      <c r="U59" s="63" t="s">
        <v>483</v>
      </c>
    </row>
    <row r="60" spans="1:21" s="63" customFormat="1" ht="15" customHeight="1">
      <c r="A60" s="80">
        <v>5</v>
      </c>
      <c r="B60" s="52">
        <v>115</v>
      </c>
      <c r="C60" s="53" t="s">
        <v>484</v>
      </c>
      <c r="D60" s="54" t="s">
        <v>485</v>
      </c>
      <c r="E60" s="94" t="s">
        <v>486</v>
      </c>
      <c r="F60" s="95" t="s">
        <v>190</v>
      </c>
      <c r="G60" s="95"/>
      <c r="H60" s="96" t="s">
        <v>318</v>
      </c>
      <c r="I60" s="88">
        <f t="shared" si="4"/>
        <v>779</v>
      </c>
      <c r="J60" s="97">
        <v>7.33</v>
      </c>
      <c r="K60" s="60">
        <v>0.158</v>
      </c>
      <c r="L60" s="81"/>
      <c r="M60" s="60"/>
      <c r="N60" s="98" t="str">
        <f t="shared" si="5"/>
        <v>II A</v>
      </c>
      <c r="O60" s="56" t="s">
        <v>487</v>
      </c>
      <c r="P60" s="83" t="s">
        <v>392</v>
      </c>
      <c r="Q60" s="83"/>
      <c r="R60" s="99">
        <v>5</v>
      </c>
      <c r="S60" s="99">
        <v>6</v>
      </c>
    </row>
    <row r="61" spans="1:21" s="63" customFormat="1" ht="15" customHeight="1">
      <c r="A61" s="80">
        <v>6</v>
      </c>
      <c r="B61" s="52">
        <v>24</v>
      </c>
      <c r="C61" s="53" t="s">
        <v>488</v>
      </c>
      <c r="D61" s="54" t="s">
        <v>489</v>
      </c>
      <c r="E61" s="94" t="s">
        <v>490</v>
      </c>
      <c r="F61" s="95" t="s">
        <v>396</v>
      </c>
      <c r="G61" s="95" t="s">
        <v>397</v>
      </c>
      <c r="H61" s="96"/>
      <c r="I61" s="88">
        <f t="shared" si="4"/>
        <v>533</v>
      </c>
      <c r="J61" s="97">
        <v>7.91</v>
      </c>
      <c r="K61" s="60">
        <v>0.247</v>
      </c>
      <c r="L61" s="81"/>
      <c r="M61" s="60"/>
      <c r="N61" s="98" t="str">
        <f t="shared" si="5"/>
        <v>III A</v>
      </c>
      <c r="O61" s="56" t="s">
        <v>398</v>
      </c>
      <c r="P61" s="83" t="s">
        <v>491</v>
      </c>
      <c r="Q61" s="83"/>
      <c r="R61" s="99">
        <v>6</v>
      </c>
      <c r="S61" s="99">
        <v>6</v>
      </c>
    </row>
    <row r="62" spans="1:21" ht="3" customHeight="1">
      <c r="C62" s="28"/>
      <c r="D62" s="28"/>
      <c r="F62" s="29"/>
      <c r="G62" s="29"/>
      <c r="H62" s="29"/>
    </row>
    <row r="63" spans="1:21" ht="12.75" customHeight="1">
      <c r="A63" s="67"/>
      <c r="B63" s="37"/>
      <c r="C63" s="38" t="s">
        <v>492</v>
      </c>
      <c r="D63" s="39" t="s">
        <v>345</v>
      </c>
      <c r="E63" s="84"/>
      <c r="F63" s="29"/>
      <c r="G63" s="29"/>
      <c r="H63" s="29"/>
      <c r="P63" s="22" t="s">
        <v>180</v>
      </c>
      <c r="Q63" s="22" t="s">
        <v>181</v>
      </c>
    </row>
    <row r="64" spans="1:21" s="79" customFormat="1" ht="12" customHeight="1">
      <c r="A64" s="68" t="s">
        <v>21</v>
      </c>
      <c r="B64" s="69" t="s">
        <v>22</v>
      </c>
      <c r="C64" s="70" t="s">
        <v>23</v>
      </c>
      <c r="D64" s="71" t="s">
        <v>24</v>
      </c>
      <c r="E64" s="72" t="s">
        <v>25</v>
      </c>
      <c r="F64" s="73" t="s">
        <v>26</v>
      </c>
      <c r="G64" s="74" t="s">
        <v>27</v>
      </c>
      <c r="H64" s="73" t="s">
        <v>28</v>
      </c>
      <c r="I64" s="75" t="s">
        <v>29</v>
      </c>
      <c r="J64" s="76" t="s">
        <v>30</v>
      </c>
      <c r="K64" s="77" t="s">
        <v>31</v>
      </c>
      <c r="L64" s="76" t="s">
        <v>32</v>
      </c>
      <c r="M64" s="77" t="s">
        <v>31</v>
      </c>
      <c r="N64" s="76" t="s">
        <v>33</v>
      </c>
      <c r="O64" s="78" t="s">
        <v>34</v>
      </c>
      <c r="R64" s="93"/>
      <c r="S64" s="93"/>
    </row>
    <row r="65" spans="1:19" s="63" customFormat="1" ht="15" customHeight="1">
      <c r="A65" s="80">
        <v>1</v>
      </c>
      <c r="B65" s="52">
        <v>35</v>
      </c>
      <c r="C65" s="53" t="s">
        <v>493</v>
      </c>
      <c r="D65" s="54" t="s">
        <v>494</v>
      </c>
      <c r="E65" s="94" t="s">
        <v>495</v>
      </c>
      <c r="F65" s="95" t="s">
        <v>308</v>
      </c>
      <c r="G65" s="95" t="s">
        <v>309</v>
      </c>
      <c r="H65" s="96" t="s">
        <v>496</v>
      </c>
      <c r="I65" s="88">
        <f t="shared" si="4"/>
        <v>625</v>
      </c>
      <c r="J65" s="97">
        <v>7.68</v>
      </c>
      <c r="K65" s="60" t="s">
        <v>217</v>
      </c>
      <c r="L65" s="81"/>
      <c r="M65" s="60"/>
      <c r="N65" s="98" t="str">
        <f t="shared" si="5"/>
        <v>III A</v>
      </c>
      <c r="O65" s="56" t="s">
        <v>348</v>
      </c>
      <c r="P65" s="83" t="s">
        <v>326</v>
      </c>
      <c r="Q65" s="83"/>
      <c r="R65" s="99">
        <v>1</v>
      </c>
      <c r="S65" s="99">
        <v>7</v>
      </c>
    </row>
    <row r="66" spans="1:19" s="63" customFormat="1" ht="15" customHeight="1">
      <c r="A66" s="80">
        <v>2</v>
      </c>
      <c r="B66" s="52">
        <v>44</v>
      </c>
      <c r="C66" s="53" t="s">
        <v>365</v>
      </c>
      <c r="D66" s="54" t="s">
        <v>497</v>
      </c>
      <c r="E66" s="94" t="s">
        <v>498</v>
      </c>
      <c r="F66" s="95" t="s">
        <v>4</v>
      </c>
      <c r="G66" s="95" t="s">
        <v>115</v>
      </c>
      <c r="H66" s="96" t="s">
        <v>191</v>
      </c>
      <c r="I66" s="88">
        <f t="shared" si="4"/>
        <v>835</v>
      </c>
      <c r="J66" s="97">
        <v>7.21</v>
      </c>
      <c r="K66" s="60" t="s">
        <v>217</v>
      </c>
      <c r="L66" s="81"/>
      <c r="M66" s="60"/>
      <c r="N66" s="98" t="str">
        <f t="shared" si="5"/>
        <v>I A</v>
      </c>
      <c r="O66" s="56" t="s">
        <v>248</v>
      </c>
      <c r="P66" s="83" t="s">
        <v>454</v>
      </c>
      <c r="Q66" s="83"/>
      <c r="R66" s="99">
        <v>2</v>
      </c>
      <c r="S66" s="99">
        <v>7</v>
      </c>
    </row>
    <row r="67" spans="1:19" s="63" customFormat="1" ht="15" customHeight="1">
      <c r="A67" s="80">
        <v>3</v>
      </c>
      <c r="B67" s="52">
        <v>142</v>
      </c>
      <c r="C67" s="53" t="s">
        <v>499</v>
      </c>
      <c r="D67" s="54" t="s">
        <v>500</v>
      </c>
      <c r="E67" s="94" t="s">
        <v>501</v>
      </c>
      <c r="F67" s="95" t="s">
        <v>38</v>
      </c>
      <c r="G67" s="95"/>
      <c r="H67" s="96"/>
      <c r="I67" s="88">
        <f t="shared" si="4"/>
        <v>874</v>
      </c>
      <c r="J67" s="97">
        <v>7.13</v>
      </c>
      <c r="K67" s="60">
        <v>0.23599999999999999</v>
      </c>
      <c r="L67" s="81"/>
      <c r="M67" s="60"/>
      <c r="N67" s="98" t="str">
        <f t="shared" si="5"/>
        <v>I A</v>
      </c>
      <c r="O67" s="56" t="s">
        <v>502</v>
      </c>
      <c r="P67" s="83" t="s">
        <v>503</v>
      </c>
      <c r="Q67" s="83" t="s">
        <v>504</v>
      </c>
      <c r="R67" s="99">
        <v>3</v>
      </c>
      <c r="S67" s="99">
        <v>7</v>
      </c>
    </row>
    <row r="68" spans="1:19" s="63" customFormat="1" ht="15" customHeight="1">
      <c r="A68" s="80">
        <v>4</v>
      </c>
      <c r="B68" s="52">
        <v>101</v>
      </c>
      <c r="C68" s="53" t="s">
        <v>505</v>
      </c>
      <c r="D68" s="54" t="s">
        <v>506</v>
      </c>
      <c r="E68" s="94" t="s">
        <v>507</v>
      </c>
      <c r="F68" s="95" t="s">
        <v>4</v>
      </c>
      <c r="G68" s="95"/>
      <c r="H68" s="96" t="s">
        <v>136</v>
      </c>
      <c r="I68" s="88">
        <f t="shared" si="4"/>
        <v>995</v>
      </c>
      <c r="J68" s="97">
        <v>6.89</v>
      </c>
      <c r="K68" s="60">
        <v>0.16500000000000001</v>
      </c>
      <c r="L68" s="81"/>
      <c r="M68" s="60"/>
      <c r="N68" s="98" t="str">
        <f t="shared" si="5"/>
        <v>KSM</v>
      </c>
      <c r="O68" s="56" t="s">
        <v>319</v>
      </c>
      <c r="P68" s="83" t="s">
        <v>508</v>
      </c>
      <c r="Q68" s="83" t="s">
        <v>509</v>
      </c>
      <c r="R68" s="99">
        <v>4</v>
      </c>
      <c r="S68" s="99">
        <v>7</v>
      </c>
    </row>
    <row r="69" spans="1:19" s="63" customFormat="1" ht="15" customHeight="1">
      <c r="A69" s="80">
        <v>5</v>
      </c>
      <c r="B69" s="52">
        <v>89</v>
      </c>
      <c r="C69" s="53" t="s">
        <v>510</v>
      </c>
      <c r="D69" s="54" t="s">
        <v>511</v>
      </c>
      <c r="E69" s="94" t="s">
        <v>512</v>
      </c>
      <c r="F69" s="95" t="s">
        <v>102</v>
      </c>
      <c r="G69" s="95" t="s">
        <v>94</v>
      </c>
      <c r="H69" s="96" t="s">
        <v>407</v>
      </c>
      <c r="I69" s="88">
        <f t="shared" si="4"/>
        <v>774</v>
      </c>
      <c r="J69" s="97">
        <v>7.34</v>
      </c>
      <c r="K69" s="60">
        <v>0.16400000000000001</v>
      </c>
      <c r="L69" s="81"/>
      <c r="M69" s="60"/>
      <c r="N69" s="98" t="str">
        <f t="shared" si="5"/>
        <v>II A</v>
      </c>
      <c r="O69" s="56" t="s">
        <v>432</v>
      </c>
      <c r="P69" s="83" t="s">
        <v>513</v>
      </c>
      <c r="Q69" s="83"/>
      <c r="R69" s="99">
        <v>5</v>
      </c>
      <c r="S69" s="99">
        <v>7</v>
      </c>
    </row>
    <row r="70" spans="1:19" s="63" customFormat="1" ht="15" customHeight="1">
      <c r="A70" s="80">
        <v>6</v>
      </c>
      <c r="B70" s="52">
        <v>5</v>
      </c>
      <c r="C70" s="53" t="s">
        <v>365</v>
      </c>
      <c r="D70" s="54" t="s">
        <v>514</v>
      </c>
      <c r="E70" s="94" t="s">
        <v>515</v>
      </c>
      <c r="F70" s="95" t="s">
        <v>38</v>
      </c>
      <c r="G70" s="95" t="s">
        <v>253</v>
      </c>
      <c r="H70" s="96"/>
      <c r="I70" s="88">
        <f t="shared" si="4"/>
        <v>553</v>
      </c>
      <c r="J70" s="97">
        <v>7.86</v>
      </c>
      <c r="K70" s="60">
        <v>0.224</v>
      </c>
      <c r="L70" s="81"/>
      <c r="M70" s="60"/>
      <c r="N70" s="98" t="str">
        <f t="shared" si="5"/>
        <v>III A</v>
      </c>
      <c r="O70" s="56" t="s">
        <v>205</v>
      </c>
      <c r="P70" s="83" t="s">
        <v>516</v>
      </c>
      <c r="Q70" s="83"/>
      <c r="R70" s="99">
        <v>6</v>
      </c>
      <c r="S70" s="99">
        <v>7</v>
      </c>
    </row>
    <row r="71" spans="1:19" ht="3" customHeight="1">
      <c r="C71" s="28"/>
      <c r="D71" s="28"/>
      <c r="F71" s="29"/>
      <c r="G71" s="29"/>
      <c r="H71" s="29"/>
    </row>
    <row r="72" spans="1:19" ht="12.75" customHeight="1">
      <c r="A72" s="67"/>
      <c r="B72" s="37"/>
      <c r="C72" s="38" t="s">
        <v>517</v>
      </c>
      <c r="D72" s="39" t="s">
        <v>345</v>
      </c>
      <c r="E72" s="84"/>
      <c r="F72" s="29"/>
      <c r="G72" s="29"/>
      <c r="H72" s="29"/>
      <c r="P72" s="22" t="s">
        <v>180</v>
      </c>
      <c r="Q72" s="22" t="s">
        <v>181</v>
      </c>
    </row>
    <row r="73" spans="1:19" s="79" customFormat="1" ht="12" customHeight="1">
      <c r="A73" s="68" t="s">
        <v>21</v>
      </c>
      <c r="B73" s="69" t="s">
        <v>22</v>
      </c>
      <c r="C73" s="70" t="s">
        <v>23</v>
      </c>
      <c r="D73" s="71" t="s">
        <v>24</v>
      </c>
      <c r="E73" s="72" t="s">
        <v>25</v>
      </c>
      <c r="F73" s="73" t="s">
        <v>26</v>
      </c>
      <c r="G73" s="74" t="s">
        <v>27</v>
      </c>
      <c r="H73" s="73" t="s">
        <v>28</v>
      </c>
      <c r="I73" s="75" t="s">
        <v>29</v>
      </c>
      <c r="J73" s="76" t="s">
        <v>30</v>
      </c>
      <c r="K73" s="77" t="s">
        <v>31</v>
      </c>
      <c r="L73" s="76" t="s">
        <v>32</v>
      </c>
      <c r="M73" s="77" t="s">
        <v>31</v>
      </c>
      <c r="N73" s="76" t="s">
        <v>33</v>
      </c>
      <c r="O73" s="78" t="s">
        <v>34</v>
      </c>
      <c r="R73" s="93"/>
      <c r="S73" s="93"/>
    </row>
    <row r="74" spans="1:19" s="63" customFormat="1" ht="15" customHeight="1">
      <c r="A74" s="80">
        <v>1</v>
      </c>
      <c r="B74" s="52">
        <v>47</v>
      </c>
      <c r="C74" s="53" t="s">
        <v>467</v>
      </c>
      <c r="D74" s="54" t="s">
        <v>518</v>
      </c>
      <c r="E74" s="94" t="s">
        <v>519</v>
      </c>
      <c r="F74" s="95" t="s">
        <v>190</v>
      </c>
      <c r="G74" s="95" t="s">
        <v>115</v>
      </c>
      <c r="H74" s="96" t="s">
        <v>191</v>
      </c>
      <c r="I74" s="88">
        <f t="shared" si="4"/>
        <v>667</v>
      </c>
      <c r="J74" s="97">
        <v>7.58</v>
      </c>
      <c r="K74" s="60">
        <v>0.216</v>
      </c>
      <c r="L74" s="81"/>
      <c r="M74" s="60"/>
      <c r="N74" s="98" t="str">
        <f t="shared" si="5"/>
        <v>II A</v>
      </c>
      <c r="O74" s="56" t="s">
        <v>192</v>
      </c>
      <c r="P74" s="83" t="s">
        <v>368</v>
      </c>
      <c r="Q74" s="83"/>
      <c r="R74" s="99">
        <v>1</v>
      </c>
      <c r="S74" s="99">
        <v>8</v>
      </c>
    </row>
    <row r="75" spans="1:19" s="63" customFormat="1" ht="15" customHeight="1">
      <c r="A75" s="80">
        <v>2</v>
      </c>
      <c r="B75" s="52">
        <v>3</v>
      </c>
      <c r="C75" s="53" t="s">
        <v>418</v>
      </c>
      <c r="D75" s="54" t="s">
        <v>440</v>
      </c>
      <c r="E75" s="94" t="s">
        <v>520</v>
      </c>
      <c r="F75" s="95" t="s">
        <v>38</v>
      </c>
      <c r="G75" s="95" t="s">
        <v>253</v>
      </c>
      <c r="H75" s="96" t="s">
        <v>204</v>
      </c>
      <c r="I75" s="88">
        <f t="shared" si="4"/>
        <v>788</v>
      </c>
      <c r="J75" s="97">
        <v>7.31</v>
      </c>
      <c r="K75" s="60">
        <v>0.21199999999999999</v>
      </c>
      <c r="L75" s="81"/>
      <c r="M75" s="60"/>
      <c r="N75" s="98" t="str">
        <f t="shared" si="5"/>
        <v>II A</v>
      </c>
      <c r="O75" s="56" t="s">
        <v>205</v>
      </c>
      <c r="P75" s="83" t="s">
        <v>521</v>
      </c>
      <c r="Q75" s="83"/>
      <c r="R75" s="99">
        <v>2</v>
      </c>
      <c r="S75" s="99">
        <v>8</v>
      </c>
    </row>
    <row r="76" spans="1:19" s="63" customFormat="1" ht="15" customHeight="1">
      <c r="A76" s="80">
        <v>3</v>
      </c>
      <c r="B76" s="52">
        <v>152</v>
      </c>
      <c r="C76" s="53" t="s">
        <v>522</v>
      </c>
      <c r="D76" s="54" t="s">
        <v>523</v>
      </c>
      <c r="E76" s="94" t="s">
        <v>524</v>
      </c>
      <c r="F76" s="95" t="s">
        <v>109</v>
      </c>
      <c r="G76" s="95"/>
      <c r="H76" s="96"/>
      <c r="I76" s="88">
        <f t="shared" si="4"/>
        <v>869</v>
      </c>
      <c r="J76" s="97">
        <v>7.14</v>
      </c>
      <c r="K76" s="60">
        <v>0.189</v>
      </c>
      <c r="L76" s="81"/>
      <c r="M76" s="60"/>
      <c r="N76" s="98" t="str">
        <f t="shared" si="5"/>
        <v>I A</v>
      </c>
      <c r="O76" s="56" t="s">
        <v>525</v>
      </c>
      <c r="P76" s="83" t="s">
        <v>363</v>
      </c>
      <c r="Q76" s="83" t="s">
        <v>526</v>
      </c>
      <c r="R76" s="99">
        <v>3</v>
      </c>
      <c r="S76" s="99">
        <v>8</v>
      </c>
    </row>
    <row r="77" spans="1:19" s="63" customFormat="1" ht="15" customHeight="1">
      <c r="A77" s="80">
        <v>4</v>
      </c>
      <c r="B77" s="52">
        <v>100</v>
      </c>
      <c r="C77" s="53" t="s">
        <v>527</v>
      </c>
      <c r="D77" s="54" t="s">
        <v>528</v>
      </c>
      <c r="E77" s="94" t="s">
        <v>529</v>
      </c>
      <c r="F77" s="95" t="s">
        <v>4</v>
      </c>
      <c r="G77" s="95"/>
      <c r="H77" s="96" t="s">
        <v>136</v>
      </c>
      <c r="I77" s="88">
        <f t="shared" si="4"/>
        <v>1001</v>
      </c>
      <c r="J77" s="97">
        <v>6.88</v>
      </c>
      <c r="K77" s="60">
        <v>0.16500000000000001</v>
      </c>
      <c r="L77" s="81"/>
      <c r="M77" s="60"/>
      <c r="N77" s="98" t="str">
        <f t="shared" si="5"/>
        <v>KSM</v>
      </c>
      <c r="O77" s="56" t="s">
        <v>319</v>
      </c>
      <c r="P77" s="83" t="s">
        <v>530</v>
      </c>
      <c r="Q77" s="83" t="s">
        <v>531</v>
      </c>
      <c r="R77" s="99">
        <v>4</v>
      </c>
      <c r="S77" s="99">
        <v>8</v>
      </c>
    </row>
    <row r="78" spans="1:19" s="63" customFormat="1" ht="15" customHeight="1">
      <c r="A78" s="80">
        <v>5</v>
      </c>
      <c r="B78" s="52">
        <v>49</v>
      </c>
      <c r="C78" s="53" t="s">
        <v>532</v>
      </c>
      <c r="D78" s="54" t="s">
        <v>533</v>
      </c>
      <c r="E78" s="94" t="s">
        <v>534</v>
      </c>
      <c r="F78" s="95" t="s">
        <v>190</v>
      </c>
      <c r="G78" s="95" t="s">
        <v>115</v>
      </c>
      <c r="H78" s="96" t="s">
        <v>191</v>
      </c>
      <c r="I78" s="88">
        <f t="shared" si="4"/>
        <v>733</v>
      </c>
      <c r="J78" s="97">
        <v>7.43</v>
      </c>
      <c r="K78" s="60">
        <v>0.16500000000000001</v>
      </c>
      <c r="L78" s="81"/>
      <c r="M78" s="60"/>
      <c r="N78" s="98" t="str">
        <f t="shared" si="5"/>
        <v>II A</v>
      </c>
      <c r="O78" s="56" t="s">
        <v>270</v>
      </c>
      <c r="P78" s="83" t="s">
        <v>535</v>
      </c>
      <c r="Q78" s="83"/>
      <c r="R78" s="99">
        <v>5</v>
      </c>
      <c r="S78" s="99">
        <v>8</v>
      </c>
    </row>
    <row r="79" spans="1:19" s="63" customFormat="1" ht="15" customHeight="1">
      <c r="A79" s="80">
        <v>6</v>
      </c>
      <c r="B79" s="52">
        <v>36</v>
      </c>
      <c r="C79" s="53" t="s">
        <v>429</v>
      </c>
      <c r="D79" s="54" t="s">
        <v>536</v>
      </c>
      <c r="E79" s="94" t="s">
        <v>537</v>
      </c>
      <c r="F79" s="95" t="s">
        <v>308</v>
      </c>
      <c r="G79" s="95" t="s">
        <v>309</v>
      </c>
      <c r="H79" s="96" t="s">
        <v>310</v>
      </c>
      <c r="I79" s="88">
        <f t="shared" si="4"/>
        <v>530</v>
      </c>
      <c r="J79" s="97">
        <v>7.92</v>
      </c>
      <c r="K79" s="60">
        <v>0.26</v>
      </c>
      <c r="L79" s="81"/>
      <c r="M79" s="60"/>
      <c r="N79" s="98" t="str">
        <f t="shared" si="5"/>
        <v>III A</v>
      </c>
      <c r="O79" s="56" t="s">
        <v>348</v>
      </c>
      <c r="P79" s="83" t="s">
        <v>538</v>
      </c>
      <c r="Q79" s="83"/>
      <c r="R79" s="99">
        <v>6</v>
      </c>
      <c r="S79" s="99">
        <v>8</v>
      </c>
    </row>
  </sheetData>
  <printOptions horizontalCentered="1"/>
  <pageMargins left="0.19685039370078741" right="0.19685039370078741" top="0.59055118110236227" bottom="0.19685039370078741" header="0.51181102362204722" footer="0.51181102362204722"/>
  <pageSetup paperSize="9" firstPageNumber="0" orientation="landscape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U52"/>
  <sheetViews>
    <sheetView zoomScaleNormal="85" workbookViewId="0">
      <selection activeCell="H23" sqref="H23"/>
    </sheetView>
  </sheetViews>
  <sheetFormatPr defaultColWidth="12.109375" defaultRowHeight="13.8"/>
  <cols>
    <col min="1" max="1" width="4.6640625" style="27" customWidth="1"/>
    <col min="2" max="2" width="4.44140625" style="28" customWidth="1"/>
    <col min="3" max="3" width="11" style="65" customWidth="1"/>
    <col min="4" max="4" width="15.33203125" style="65" customWidth="1"/>
    <col min="5" max="5" width="9.33203125" style="28" customWidth="1"/>
    <col min="6" max="6" width="12.109375" style="27" customWidth="1"/>
    <col min="7" max="7" width="10.6640625" style="27" customWidth="1"/>
    <col min="8" max="8" width="13.5546875" style="27" customWidth="1"/>
    <col min="9" max="9" width="6.44140625" style="30" customWidth="1"/>
    <col min="10" max="10" width="7.88671875" style="28" customWidth="1"/>
    <col min="11" max="11" width="5.5546875" style="28" customWidth="1"/>
    <col min="12" max="12" width="7.44140625" style="28" customWidth="1"/>
    <col min="13" max="13" width="4.6640625" style="28" customWidth="1"/>
    <col min="14" max="14" width="5.44140625" style="28" customWidth="1"/>
    <col min="15" max="15" width="27.44140625" style="31" customWidth="1"/>
    <col min="16" max="16" width="5" style="22" hidden="1" customWidth="1"/>
    <col min="17" max="17" width="7.44140625" style="22" hidden="1" customWidth="1"/>
    <col min="18" max="19" width="3.44140625" style="92" hidden="1" customWidth="1"/>
    <col min="20" max="20" width="0" style="24" hidden="1" customWidth="1"/>
    <col min="21" max="21" width="4.6640625" style="24" customWidth="1"/>
    <col min="22" max="16384" width="12.109375" style="24"/>
  </cols>
  <sheetData>
    <row r="1" spans="1:21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18"/>
      <c r="N1" s="18"/>
      <c r="O1" s="21"/>
    </row>
    <row r="2" spans="1:21" ht="13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18"/>
      <c r="N2" s="18"/>
      <c r="O2" s="21"/>
    </row>
    <row r="3" spans="1:21" ht="4.5" customHeight="1">
      <c r="C3" s="28"/>
      <c r="D3" s="28"/>
      <c r="F3" s="29"/>
      <c r="G3" s="29"/>
      <c r="H3" s="29"/>
    </row>
    <row r="4" spans="1:21" ht="15.75" customHeight="1">
      <c r="A4" s="32" t="s">
        <v>344</v>
      </c>
      <c r="B4" s="33"/>
      <c r="C4" s="28"/>
      <c r="D4" s="28"/>
      <c r="F4" s="34"/>
      <c r="G4" s="29"/>
      <c r="H4" s="29"/>
    </row>
    <row r="5" spans="1:21" ht="3" customHeight="1">
      <c r="C5" s="28"/>
      <c r="D5" s="28"/>
      <c r="F5" s="29"/>
      <c r="G5" s="29"/>
      <c r="H5" s="29"/>
    </row>
    <row r="6" spans="1:21" ht="12.75" customHeight="1">
      <c r="A6" s="67"/>
      <c r="B6" s="37"/>
      <c r="C6" s="38"/>
      <c r="D6" s="39" t="s">
        <v>32</v>
      </c>
      <c r="E6" s="84"/>
      <c r="F6" s="29"/>
      <c r="G6" s="29"/>
      <c r="H6" s="29"/>
      <c r="P6" s="22" t="s">
        <v>180</v>
      </c>
      <c r="Q6" s="22" t="s">
        <v>181</v>
      </c>
    </row>
    <row r="7" spans="1:21" s="79" customFormat="1" ht="12" customHeight="1">
      <c r="A7" s="68" t="s">
        <v>539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75" t="s">
        <v>29</v>
      </c>
      <c r="J7" s="76" t="s">
        <v>30</v>
      </c>
      <c r="K7" s="77" t="s">
        <v>31</v>
      </c>
      <c r="L7" s="76" t="s">
        <v>1498</v>
      </c>
      <c r="M7" s="77" t="s">
        <v>31</v>
      </c>
      <c r="N7" s="76" t="s">
        <v>33</v>
      </c>
      <c r="O7" s="78" t="s">
        <v>34</v>
      </c>
      <c r="R7" s="93"/>
      <c r="S7" s="93"/>
    </row>
    <row r="8" spans="1:21" s="63" customFormat="1" ht="15" customHeight="1">
      <c r="A8" s="80">
        <v>1</v>
      </c>
      <c r="B8" s="52">
        <v>100</v>
      </c>
      <c r="C8" s="53" t="s">
        <v>527</v>
      </c>
      <c r="D8" s="54" t="s">
        <v>528</v>
      </c>
      <c r="E8" s="94" t="s">
        <v>529</v>
      </c>
      <c r="F8" s="95" t="s">
        <v>4</v>
      </c>
      <c r="G8" s="95"/>
      <c r="H8" s="96" t="s">
        <v>136</v>
      </c>
      <c r="I8" s="88">
        <v>1006</v>
      </c>
      <c r="J8" s="291">
        <v>6.88</v>
      </c>
      <c r="K8" s="60">
        <v>0.16500000000000001</v>
      </c>
      <c r="L8" s="81">
        <v>6.87</v>
      </c>
      <c r="M8" s="60">
        <v>0.16200000000000001</v>
      </c>
      <c r="N8" s="98" t="str">
        <f>IF(ISBLANK(J8),"",IF(J8&gt;8.1,"",IF(J8&lt;=6.7,"TSM",IF(J8&lt;=6.84,"SM",IF(J8&lt;=7,"KSM",IF(J8&lt;=7.3,"I A",IF(J8&lt;=7.65,"II A",IF(J8&lt;=8.1,"III A"))))))))</f>
        <v>KSM</v>
      </c>
      <c r="O8" s="56" t="s">
        <v>319</v>
      </c>
      <c r="P8" s="83" t="s">
        <v>530</v>
      </c>
      <c r="Q8" s="83" t="s">
        <v>531</v>
      </c>
      <c r="R8" s="99">
        <v>4</v>
      </c>
      <c r="S8" s="99">
        <v>8</v>
      </c>
    </row>
    <row r="9" spans="1:21" s="63" customFormat="1" ht="15" customHeight="1">
      <c r="A9" s="80">
        <v>2</v>
      </c>
      <c r="B9" s="52">
        <v>101</v>
      </c>
      <c r="C9" s="53" t="s">
        <v>505</v>
      </c>
      <c r="D9" s="54" t="s">
        <v>506</v>
      </c>
      <c r="E9" s="94" t="s">
        <v>507</v>
      </c>
      <c r="F9" s="95" t="s">
        <v>4</v>
      </c>
      <c r="G9" s="95"/>
      <c r="H9" s="96" t="s">
        <v>136</v>
      </c>
      <c r="I9" s="88">
        <f>IF(ISBLANK(J9),"",TRUNC(68.6*(J9-10.7)^2))</f>
        <v>995</v>
      </c>
      <c r="J9" s="291">
        <v>6.89</v>
      </c>
      <c r="K9" s="60">
        <v>0.16500000000000001</v>
      </c>
      <c r="L9" s="81">
        <v>6.89</v>
      </c>
      <c r="M9" s="60">
        <v>0.12</v>
      </c>
      <c r="N9" s="98" t="str">
        <f>IF(ISBLANK(J9),"",IF(J9&gt;8.1,"",IF(J9&lt;=6.7,"TSM",IF(J9&lt;=6.84,"SM",IF(J9&lt;=7,"KSM",IF(J9&lt;=7.3,"I A",IF(J9&lt;=7.65,"II A",IF(J9&lt;=8.1,"III A"))))))))</f>
        <v>KSM</v>
      </c>
      <c r="O9" s="56" t="s">
        <v>319</v>
      </c>
      <c r="P9" s="83" t="s">
        <v>508</v>
      </c>
      <c r="Q9" s="83" t="s">
        <v>509</v>
      </c>
      <c r="R9" s="99">
        <v>4</v>
      </c>
      <c r="S9" s="99">
        <v>7</v>
      </c>
    </row>
    <row r="10" spans="1:21" s="63" customFormat="1" ht="15" customHeight="1">
      <c r="A10" s="80">
        <v>3</v>
      </c>
      <c r="B10" s="52">
        <v>107</v>
      </c>
      <c r="C10" s="53" t="s">
        <v>365</v>
      </c>
      <c r="D10" s="54" t="s">
        <v>460</v>
      </c>
      <c r="E10" s="94" t="s">
        <v>461</v>
      </c>
      <c r="F10" s="95" t="s">
        <v>4</v>
      </c>
      <c r="G10" s="95" t="s">
        <v>115</v>
      </c>
      <c r="H10" s="96" t="s">
        <v>169</v>
      </c>
      <c r="I10" s="88">
        <v>944</v>
      </c>
      <c r="J10" s="291">
        <v>7.02</v>
      </c>
      <c r="K10" s="60">
        <v>0.13700000000000001</v>
      </c>
      <c r="L10" s="81">
        <v>6.99</v>
      </c>
      <c r="M10" s="60">
        <v>0.13300000000000001</v>
      </c>
      <c r="N10" s="98" t="s">
        <v>950</v>
      </c>
      <c r="O10" s="56" t="s">
        <v>412</v>
      </c>
      <c r="P10" s="83" t="s">
        <v>462</v>
      </c>
      <c r="Q10" s="83" t="s">
        <v>463</v>
      </c>
      <c r="R10" s="99">
        <v>4</v>
      </c>
      <c r="S10" s="99">
        <v>5</v>
      </c>
    </row>
    <row r="11" spans="1:21" s="63" customFormat="1" ht="15" customHeight="1">
      <c r="A11" s="80">
        <v>4</v>
      </c>
      <c r="B11" s="52">
        <v>106</v>
      </c>
      <c r="C11" s="53" t="s">
        <v>410</v>
      </c>
      <c r="D11" s="54" t="s">
        <v>411</v>
      </c>
      <c r="E11" s="94" t="s">
        <v>292</v>
      </c>
      <c r="F11" s="95" t="s">
        <v>4</v>
      </c>
      <c r="G11" s="95" t="s">
        <v>115</v>
      </c>
      <c r="H11" s="96" t="s">
        <v>169</v>
      </c>
      <c r="I11" s="88">
        <f>IF(ISBLANK(J11),"",TRUNC(68.6*(J11-10.7)^2))</f>
        <v>918</v>
      </c>
      <c r="J11" s="97">
        <v>7.04</v>
      </c>
      <c r="K11" s="60">
        <v>0.16600000000000001</v>
      </c>
      <c r="L11" s="100">
        <v>7.06</v>
      </c>
      <c r="M11" s="60">
        <v>0.16300000000000001</v>
      </c>
      <c r="N11" s="98" t="str">
        <f>IF(ISBLANK(J11),"",IF(J11&gt;8.1,"",IF(J11&lt;=6.7,"TSM",IF(J11&lt;=6.84,"SM",IF(J11&lt;=7,"KSM",IF(J11&lt;=7.3,"I A",IF(J11&lt;=7.65,"II A",IF(J11&lt;=8.1,"III A"))))))))</f>
        <v>I A</v>
      </c>
      <c r="O11" s="56" t="s">
        <v>412</v>
      </c>
      <c r="P11" s="83" t="s">
        <v>75</v>
      </c>
      <c r="Q11" s="83" t="s">
        <v>413</v>
      </c>
      <c r="R11" s="99">
        <v>4</v>
      </c>
      <c r="S11" s="99">
        <v>3</v>
      </c>
    </row>
    <row r="12" spans="1:21" s="63" customFormat="1" ht="15" customHeight="1">
      <c r="A12" s="80">
        <v>5</v>
      </c>
      <c r="B12" s="52">
        <v>76</v>
      </c>
      <c r="C12" s="53" t="s">
        <v>429</v>
      </c>
      <c r="D12" s="54" t="s">
        <v>430</v>
      </c>
      <c r="E12" s="94" t="s">
        <v>431</v>
      </c>
      <c r="F12" s="95" t="s">
        <v>102</v>
      </c>
      <c r="G12" s="95" t="s">
        <v>94</v>
      </c>
      <c r="H12" s="96" t="s">
        <v>407</v>
      </c>
      <c r="I12" s="88">
        <f>IF(ISBLANK(J12),"",TRUNC(68.6*(J12-10.7)^2))</f>
        <v>913</v>
      </c>
      <c r="J12" s="97">
        <v>7.05</v>
      </c>
      <c r="K12" s="60">
        <v>0.184</v>
      </c>
      <c r="L12" s="100">
        <v>7.12</v>
      </c>
      <c r="M12" s="60">
        <v>0.25</v>
      </c>
      <c r="N12" s="98" t="str">
        <f>IF(ISBLANK(J12),"",IF(J12&gt;8.1,"",IF(J12&lt;=6.7,"TSM",IF(J12&lt;=6.84,"SM",IF(J12&lt;=7,"KSM",IF(J12&lt;=7.3,"I A",IF(J12&lt;=7.65,"II A",IF(J12&lt;=8.1,"III A"))))))))</f>
        <v>I A</v>
      </c>
      <c r="O12" s="56" t="s">
        <v>432</v>
      </c>
      <c r="P12" s="83" t="s">
        <v>433</v>
      </c>
      <c r="Q12" s="83" t="s">
        <v>434</v>
      </c>
      <c r="R12" s="99">
        <v>3</v>
      </c>
      <c r="S12" s="99">
        <v>4</v>
      </c>
    </row>
    <row r="13" spans="1:21" s="63" customFormat="1" ht="15" customHeight="1">
      <c r="A13" s="80">
        <v>6</v>
      </c>
      <c r="B13" s="52">
        <v>43</v>
      </c>
      <c r="C13" s="53" t="s">
        <v>475</v>
      </c>
      <c r="D13" s="54" t="s">
        <v>476</v>
      </c>
      <c r="E13" s="94" t="s">
        <v>477</v>
      </c>
      <c r="F13" s="95" t="s">
        <v>4</v>
      </c>
      <c r="G13" s="95" t="s">
        <v>115</v>
      </c>
      <c r="H13" s="96" t="s">
        <v>191</v>
      </c>
      <c r="I13" s="88">
        <f>IF(ISBLANK(J13),"",TRUNC(68.6*(J13-10.7)^2))</f>
        <v>911</v>
      </c>
      <c r="J13" s="292">
        <v>7.0541999999999998</v>
      </c>
      <c r="K13" s="60">
        <v>0.13900000000000001</v>
      </c>
      <c r="L13" s="100">
        <v>7.14</v>
      </c>
      <c r="M13" s="60">
        <v>0.14099999999999999</v>
      </c>
      <c r="N13" s="98" t="str">
        <f>IF(ISBLANK(J13),"",IF(J13&gt;8.1,"",IF(J13&lt;=6.7,"TSM",IF(J13&lt;=6.84,"SM",IF(J13&lt;=7,"KSM",IF(J13&lt;=7.3,"I A",IF(J13&lt;=7.65,"II A",IF(J13&lt;=8.1,"III A"))))))))</f>
        <v>I A</v>
      </c>
      <c r="O13" s="56" t="s">
        <v>248</v>
      </c>
      <c r="P13" s="83" t="s">
        <v>458</v>
      </c>
      <c r="Q13" s="83" t="s">
        <v>459</v>
      </c>
      <c r="R13" s="99">
        <v>3</v>
      </c>
      <c r="S13" s="99">
        <v>6</v>
      </c>
    </row>
    <row r="14" spans="1:21" s="79" customFormat="1" ht="12" customHeight="1">
      <c r="A14" s="68" t="s">
        <v>539</v>
      </c>
      <c r="B14" s="69" t="s">
        <v>22</v>
      </c>
      <c r="C14" s="70" t="s">
        <v>23</v>
      </c>
      <c r="D14" s="71" t="s">
        <v>24</v>
      </c>
      <c r="E14" s="72" t="s">
        <v>25</v>
      </c>
      <c r="F14" s="73" t="s">
        <v>26</v>
      </c>
      <c r="G14" s="74" t="s">
        <v>27</v>
      </c>
      <c r="H14" s="73" t="s">
        <v>28</v>
      </c>
      <c r="I14" s="75" t="s">
        <v>29</v>
      </c>
      <c r="J14" s="76" t="s">
        <v>30</v>
      </c>
      <c r="K14" s="77" t="s">
        <v>31</v>
      </c>
      <c r="L14" s="76" t="s">
        <v>1499</v>
      </c>
      <c r="M14" s="77" t="s">
        <v>31</v>
      </c>
      <c r="N14" s="76" t="s">
        <v>33</v>
      </c>
      <c r="O14" s="78" t="s">
        <v>34</v>
      </c>
      <c r="R14" s="93"/>
      <c r="S14" s="93"/>
    </row>
    <row r="15" spans="1:21" s="63" customFormat="1" ht="15" customHeight="1">
      <c r="A15" s="80">
        <v>7</v>
      </c>
      <c r="B15" s="52">
        <v>108</v>
      </c>
      <c r="C15" s="53" t="s">
        <v>435</v>
      </c>
      <c r="D15" s="54" t="s">
        <v>436</v>
      </c>
      <c r="E15" s="94" t="s">
        <v>437</v>
      </c>
      <c r="F15" s="95" t="s">
        <v>4</v>
      </c>
      <c r="G15" s="95"/>
      <c r="H15" s="96" t="s">
        <v>169</v>
      </c>
      <c r="I15" s="88">
        <v>939</v>
      </c>
      <c r="J15" s="293">
        <v>7.0567000000000002</v>
      </c>
      <c r="K15" s="60">
        <v>0.16600000000000001</v>
      </c>
      <c r="L15" s="81">
        <v>7</v>
      </c>
      <c r="M15" s="60">
        <v>0.153</v>
      </c>
      <c r="N15" s="98" t="str">
        <f t="shared" ref="N15:N20" si="0">IF(ISBLANK(J15),"",IF(J15&gt;8.1,"",IF(J15&lt;=6.7,"TSM",IF(J15&lt;=6.84,"SM",IF(J15&lt;=7,"KSM",IF(J15&lt;=7.3,"I A",IF(J15&lt;=7.65,"II A",IF(J15&lt;=8.1,"III A"))))))))</f>
        <v>I A</v>
      </c>
      <c r="O15" s="56" t="s">
        <v>319</v>
      </c>
      <c r="P15" s="83" t="s">
        <v>438</v>
      </c>
      <c r="Q15" s="83" t="s">
        <v>413</v>
      </c>
      <c r="R15" s="99">
        <v>4</v>
      </c>
      <c r="S15" s="99">
        <v>4</v>
      </c>
    </row>
    <row r="16" spans="1:21" s="63" customFormat="1" ht="15" customHeight="1">
      <c r="A16" s="80">
        <v>8</v>
      </c>
      <c r="B16" s="52">
        <v>154</v>
      </c>
      <c r="C16" s="53" t="s">
        <v>354</v>
      </c>
      <c r="D16" s="54" t="s">
        <v>355</v>
      </c>
      <c r="E16" s="94" t="s">
        <v>356</v>
      </c>
      <c r="F16" s="95" t="s">
        <v>109</v>
      </c>
      <c r="G16" s="95"/>
      <c r="H16" s="96"/>
      <c r="I16" s="88">
        <v>913</v>
      </c>
      <c r="J16" s="291">
        <v>7.1</v>
      </c>
      <c r="K16" s="60">
        <v>0.19600000000000001</v>
      </c>
      <c r="L16" s="81">
        <v>7.05</v>
      </c>
      <c r="M16" s="60">
        <v>0.187</v>
      </c>
      <c r="N16" s="98" t="str">
        <f t="shared" si="0"/>
        <v>I A</v>
      </c>
      <c r="O16" s="56" t="s">
        <v>110</v>
      </c>
      <c r="P16" s="83" t="s">
        <v>357</v>
      </c>
      <c r="Q16" s="83" t="s">
        <v>358</v>
      </c>
      <c r="R16" s="99">
        <v>3</v>
      </c>
      <c r="S16" s="99">
        <v>1</v>
      </c>
      <c r="U16" s="63">
        <v>1</v>
      </c>
    </row>
    <row r="17" spans="1:21" s="63" customFormat="1" ht="15" customHeight="1">
      <c r="A17" s="80">
        <v>9</v>
      </c>
      <c r="B17" s="52">
        <v>109</v>
      </c>
      <c r="C17" s="53" t="s">
        <v>359</v>
      </c>
      <c r="D17" s="54" t="s">
        <v>360</v>
      </c>
      <c r="E17" s="94" t="s">
        <v>361</v>
      </c>
      <c r="F17" s="95" t="s">
        <v>4</v>
      </c>
      <c r="G17" s="95" t="s">
        <v>115</v>
      </c>
      <c r="H17" s="96" t="s">
        <v>169</v>
      </c>
      <c r="I17" s="88">
        <v>913</v>
      </c>
      <c r="J17" s="291">
        <v>7.1</v>
      </c>
      <c r="K17" s="60">
        <v>0.153</v>
      </c>
      <c r="L17" s="81">
        <v>7.05</v>
      </c>
      <c r="M17" s="60">
        <v>0.14599999999999999</v>
      </c>
      <c r="N17" s="98" t="str">
        <f t="shared" si="0"/>
        <v>I A</v>
      </c>
      <c r="O17" s="56" t="s">
        <v>362</v>
      </c>
      <c r="P17" s="83" t="s">
        <v>363</v>
      </c>
      <c r="Q17" s="83" t="s">
        <v>364</v>
      </c>
      <c r="R17" s="99">
        <v>4</v>
      </c>
      <c r="S17" s="99">
        <v>1</v>
      </c>
      <c r="U17" s="63">
        <v>2</v>
      </c>
    </row>
    <row r="18" spans="1:21" s="63" customFormat="1" ht="15" customHeight="1">
      <c r="A18" s="80">
        <v>10</v>
      </c>
      <c r="B18" s="52">
        <v>170</v>
      </c>
      <c r="C18" s="53" t="s">
        <v>380</v>
      </c>
      <c r="D18" s="54" t="s">
        <v>381</v>
      </c>
      <c r="E18" s="94" t="s">
        <v>382</v>
      </c>
      <c r="F18" s="95" t="s">
        <v>4</v>
      </c>
      <c r="G18" s="95" t="s">
        <v>383</v>
      </c>
      <c r="H18" s="96"/>
      <c r="I18" s="88">
        <v>908</v>
      </c>
      <c r="J18" s="291">
        <v>7.1</v>
      </c>
      <c r="K18" s="60">
        <v>0.159</v>
      </c>
      <c r="L18" s="81">
        <v>7.06</v>
      </c>
      <c r="M18" s="60">
        <v>0.16500000000000001</v>
      </c>
      <c r="N18" s="98" t="str">
        <f t="shared" si="0"/>
        <v>I A</v>
      </c>
      <c r="O18" s="56" t="s">
        <v>384</v>
      </c>
      <c r="P18" s="83" t="s">
        <v>385</v>
      </c>
      <c r="Q18" s="83" t="s">
        <v>386</v>
      </c>
      <c r="R18" s="99">
        <v>4</v>
      </c>
      <c r="S18" s="99">
        <v>2</v>
      </c>
    </row>
    <row r="19" spans="1:21" s="63" customFormat="1" ht="15" customHeight="1">
      <c r="A19" s="80">
        <v>11</v>
      </c>
      <c r="B19" s="52">
        <v>2</v>
      </c>
      <c r="C19" s="53" t="s">
        <v>455</v>
      </c>
      <c r="D19" s="54" t="s">
        <v>456</v>
      </c>
      <c r="E19" s="94" t="s">
        <v>457</v>
      </c>
      <c r="F19" s="95" t="s">
        <v>38</v>
      </c>
      <c r="G19" s="95" t="s">
        <v>135</v>
      </c>
      <c r="H19" s="96" t="s">
        <v>204</v>
      </c>
      <c r="I19" s="88">
        <f>IF(ISBLANK(J19),"",TRUNC(68.6*(J19-10.7)^2))</f>
        <v>898</v>
      </c>
      <c r="J19" s="291">
        <v>7.08</v>
      </c>
      <c r="K19" s="60">
        <v>0.185</v>
      </c>
      <c r="L19" s="81">
        <v>7.08</v>
      </c>
      <c r="M19" s="60">
        <v>0.19400000000000001</v>
      </c>
      <c r="N19" s="98" t="str">
        <f t="shared" si="0"/>
        <v>I A</v>
      </c>
      <c r="O19" s="56" t="s">
        <v>205</v>
      </c>
      <c r="P19" s="83" t="s">
        <v>458</v>
      </c>
      <c r="Q19" s="83" t="s">
        <v>459</v>
      </c>
      <c r="R19" s="99">
        <v>3</v>
      </c>
      <c r="S19" s="99">
        <v>5</v>
      </c>
    </row>
    <row r="20" spans="1:21" s="63" customFormat="1" ht="15" customHeight="1">
      <c r="A20" s="80">
        <v>12</v>
      </c>
      <c r="B20" s="52">
        <v>184</v>
      </c>
      <c r="C20" s="53" t="s">
        <v>424</v>
      </c>
      <c r="D20" s="54" t="s">
        <v>478</v>
      </c>
      <c r="E20" s="94" t="s">
        <v>479</v>
      </c>
      <c r="F20" s="95" t="s">
        <v>47</v>
      </c>
      <c r="G20" s="95" t="s">
        <v>48</v>
      </c>
      <c r="H20" s="96" t="s">
        <v>88</v>
      </c>
      <c r="I20" s="88">
        <f>IF(ISBLANK(J20),"",TRUNC(68.6*(J20-10.7)^2))</f>
        <v>911</v>
      </c>
      <c r="J20" s="292">
        <v>7.0545999999999998</v>
      </c>
      <c r="K20" s="60">
        <v>0.16</v>
      </c>
      <c r="L20" s="100">
        <v>7.09</v>
      </c>
      <c r="M20" s="60">
        <v>0.158</v>
      </c>
      <c r="N20" s="98" t="str">
        <f t="shared" si="0"/>
        <v>I A</v>
      </c>
      <c r="O20" s="56" t="s">
        <v>480</v>
      </c>
      <c r="P20" s="83" t="s">
        <v>481</v>
      </c>
      <c r="Q20" s="83" t="s">
        <v>482</v>
      </c>
      <c r="R20" s="99">
        <v>4</v>
      </c>
      <c r="S20" s="99">
        <v>6</v>
      </c>
    </row>
    <row r="21" spans="1:21" s="79" customFormat="1" ht="12" customHeight="1">
      <c r="A21" s="68" t="s">
        <v>539</v>
      </c>
      <c r="B21" s="69" t="s">
        <v>22</v>
      </c>
      <c r="C21" s="70" t="s">
        <v>23</v>
      </c>
      <c r="D21" s="71" t="s">
        <v>24</v>
      </c>
      <c r="E21" s="72" t="s">
        <v>25</v>
      </c>
      <c r="F21" s="73" t="s">
        <v>26</v>
      </c>
      <c r="G21" s="74" t="s">
        <v>27</v>
      </c>
      <c r="H21" s="73" t="s">
        <v>28</v>
      </c>
      <c r="I21" s="75" t="s">
        <v>29</v>
      </c>
      <c r="J21" s="76" t="s">
        <v>30</v>
      </c>
      <c r="K21" s="77" t="s">
        <v>31</v>
      </c>
      <c r="L21" s="76"/>
      <c r="M21" s="77"/>
      <c r="N21" s="76" t="s">
        <v>33</v>
      </c>
      <c r="O21" s="78" t="s">
        <v>34</v>
      </c>
      <c r="R21" s="93"/>
      <c r="S21" s="93"/>
    </row>
    <row r="22" spans="1:21" s="63" customFormat="1" ht="15" customHeight="1">
      <c r="A22" s="80">
        <v>13</v>
      </c>
      <c r="B22" s="52">
        <v>142</v>
      </c>
      <c r="C22" s="53" t="s">
        <v>499</v>
      </c>
      <c r="D22" s="54" t="s">
        <v>500</v>
      </c>
      <c r="E22" s="94" t="s">
        <v>501</v>
      </c>
      <c r="F22" s="95" t="s">
        <v>38</v>
      </c>
      <c r="G22" s="95"/>
      <c r="H22" s="96"/>
      <c r="I22" s="88"/>
      <c r="J22" s="97">
        <v>7.13</v>
      </c>
      <c r="K22" s="60">
        <v>0.23599999999999999</v>
      </c>
      <c r="L22" s="81"/>
      <c r="M22" s="60"/>
      <c r="N22" s="98" t="str">
        <f t="shared" ref="N22:N52" si="1">IF(ISBLANK(J22),"",IF(J22&gt;8.1,"",IF(J22&lt;=6.7,"TSM",IF(J22&lt;=6.84,"SM",IF(J22&lt;=7,"KSM",IF(J22&lt;=7.3,"I A",IF(J22&lt;=7.65,"II A",IF(J22&lt;=8.1,"III A"))))))))</f>
        <v>I A</v>
      </c>
      <c r="O22" s="56" t="s">
        <v>502</v>
      </c>
      <c r="P22" s="83" t="s">
        <v>503</v>
      </c>
      <c r="Q22" s="83" t="s">
        <v>504</v>
      </c>
      <c r="R22" s="99">
        <v>3</v>
      </c>
      <c r="S22" s="99">
        <v>7</v>
      </c>
    </row>
    <row r="23" spans="1:21" s="63" customFormat="1" ht="15" customHeight="1">
      <c r="A23" s="80">
        <v>14</v>
      </c>
      <c r="B23" s="52">
        <v>152</v>
      </c>
      <c r="C23" s="53" t="s">
        <v>522</v>
      </c>
      <c r="D23" s="54" t="s">
        <v>523</v>
      </c>
      <c r="E23" s="94" t="s">
        <v>524</v>
      </c>
      <c r="F23" s="95" t="s">
        <v>109</v>
      </c>
      <c r="G23" s="95"/>
      <c r="H23" s="96"/>
      <c r="I23" s="88"/>
      <c r="J23" s="97">
        <v>7.14</v>
      </c>
      <c r="K23" s="60">
        <v>0.189</v>
      </c>
      <c r="L23" s="81"/>
      <c r="M23" s="60"/>
      <c r="N23" s="98" t="str">
        <f t="shared" si="1"/>
        <v>I A</v>
      </c>
      <c r="O23" s="56" t="s">
        <v>525</v>
      </c>
      <c r="P23" s="83" t="s">
        <v>363</v>
      </c>
      <c r="Q23" s="83" t="s">
        <v>526</v>
      </c>
      <c r="R23" s="99">
        <v>3</v>
      </c>
      <c r="S23" s="99">
        <v>8</v>
      </c>
    </row>
    <row r="24" spans="1:21" s="63" customFormat="1" ht="15" customHeight="1">
      <c r="A24" s="80">
        <v>15</v>
      </c>
      <c r="B24" s="52">
        <v>77</v>
      </c>
      <c r="C24" s="53" t="s">
        <v>404</v>
      </c>
      <c r="D24" s="54" t="s">
        <v>405</v>
      </c>
      <c r="E24" s="94" t="s">
        <v>406</v>
      </c>
      <c r="F24" s="95" t="s">
        <v>102</v>
      </c>
      <c r="G24" s="95" t="s">
        <v>94</v>
      </c>
      <c r="H24" s="96" t="s">
        <v>407</v>
      </c>
      <c r="I24" s="88"/>
      <c r="J24" s="97">
        <v>7.17</v>
      </c>
      <c r="K24" s="60">
        <v>0.16800000000000001</v>
      </c>
      <c r="L24" s="81"/>
      <c r="M24" s="60"/>
      <c r="N24" s="98" t="str">
        <f t="shared" si="1"/>
        <v>I A</v>
      </c>
      <c r="O24" s="56" t="s">
        <v>408</v>
      </c>
      <c r="P24" s="83" t="s">
        <v>378</v>
      </c>
      <c r="Q24" s="83" t="s">
        <v>409</v>
      </c>
      <c r="R24" s="99">
        <v>3</v>
      </c>
      <c r="S24" s="99">
        <v>3</v>
      </c>
    </row>
    <row r="25" spans="1:21" s="63" customFormat="1" ht="15" customHeight="1">
      <c r="A25" s="80">
        <v>16</v>
      </c>
      <c r="B25" s="52">
        <v>156</v>
      </c>
      <c r="C25" s="53" t="s">
        <v>166</v>
      </c>
      <c r="D25" s="54" t="s">
        <v>374</v>
      </c>
      <c r="E25" s="94" t="s">
        <v>375</v>
      </c>
      <c r="F25" s="95" t="s">
        <v>376</v>
      </c>
      <c r="G25" s="95" t="s">
        <v>82</v>
      </c>
      <c r="H25" s="96" t="s">
        <v>83</v>
      </c>
      <c r="I25" s="88"/>
      <c r="J25" s="97">
        <v>7.21</v>
      </c>
      <c r="K25" s="60">
        <v>0.20699999999999999</v>
      </c>
      <c r="L25" s="81"/>
      <c r="M25" s="60"/>
      <c r="N25" s="98" t="str">
        <f t="shared" si="1"/>
        <v>I A</v>
      </c>
      <c r="O25" s="56" t="s">
        <v>377</v>
      </c>
      <c r="P25" s="83" t="s">
        <v>378</v>
      </c>
      <c r="Q25" s="83" t="s">
        <v>379</v>
      </c>
      <c r="R25" s="99">
        <v>3</v>
      </c>
      <c r="S25" s="99">
        <v>2</v>
      </c>
    </row>
    <row r="26" spans="1:21" s="63" customFormat="1" ht="15" customHeight="1">
      <c r="A26" s="80">
        <v>17</v>
      </c>
      <c r="B26" s="52">
        <v>44</v>
      </c>
      <c r="C26" s="53" t="s">
        <v>365</v>
      </c>
      <c r="D26" s="54" t="s">
        <v>497</v>
      </c>
      <c r="E26" s="94" t="s">
        <v>498</v>
      </c>
      <c r="F26" s="95" t="s">
        <v>4</v>
      </c>
      <c r="G26" s="95" t="s">
        <v>115</v>
      </c>
      <c r="H26" s="96" t="s">
        <v>191</v>
      </c>
      <c r="I26" s="88"/>
      <c r="J26" s="97">
        <v>7.21</v>
      </c>
      <c r="K26" s="60" t="s">
        <v>217</v>
      </c>
      <c r="L26" s="81"/>
      <c r="M26" s="60"/>
      <c r="N26" s="98" t="str">
        <f t="shared" si="1"/>
        <v>I A</v>
      </c>
      <c r="O26" s="56" t="s">
        <v>248</v>
      </c>
      <c r="P26" s="83" t="s">
        <v>454</v>
      </c>
      <c r="Q26" s="83"/>
      <c r="R26" s="99">
        <v>2</v>
      </c>
      <c r="S26" s="99">
        <v>7</v>
      </c>
    </row>
    <row r="27" spans="1:21" s="63" customFormat="1" ht="15" customHeight="1">
      <c r="A27" s="80">
        <v>18</v>
      </c>
      <c r="B27" s="52">
        <v>1</v>
      </c>
      <c r="C27" s="53" t="s">
        <v>400</v>
      </c>
      <c r="D27" s="54" t="s">
        <v>401</v>
      </c>
      <c r="E27" s="94" t="s">
        <v>402</v>
      </c>
      <c r="F27" s="95" t="s">
        <v>38</v>
      </c>
      <c r="G27" s="95" t="s">
        <v>253</v>
      </c>
      <c r="H27" s="96" t="s">
        <v>204</v>
      </c>
      <c r="I27" s="88"/>
      <c r="J27" s="97">
        <v>7.31</v>
      </c>
      <c r="K27" s="60">
        <v>0.151</v>
      </c>
      <c r="L27" s="81"/>
      <c r="M27" s="60"/>
      <c r="N27" s="98" t="str">
        <f t="shared" si="1"/>
        <v>II A</v>
      </c>
      <c r="O27" s="56" t="s">
        <v>205</v>
      </c>
      <c r="P27" s="83" t="s">
        <v>403</v>
      </c>
      <c r="Q27" s="83"/>
      <c r="R27" s="99">
        <v>2</v>
      </c>
      <c r="S27" s="99">
        <v>3</v>
      </c>
    </row>
    <row r="28" spans="1:21" s="63" customFormat="1" ht="15" customHeight="1">
      <c r="A28" s="80">
        <v>19</v>
      </c>
      <c r="B28" s="52">
        <v>3</v>
      </c>
      <c r="C28" s="53" t="s">
        <v>418</v>
      </c>
      <c r="D28" s="54" t="s">
        <v>440</v>
      </c>
      <c r="E28" s="94" t="s">
        <v>520</v>
      </c>
      <c r="F28" s="95" t="s">
        <v>38</v>
      </c>
      <c r="G28" s="95" t="s">
        <v>253</v>
      </c>
      <c r="H28" s="96" t="s">
        <v>204</v>
      </c>
      <c r="I28" s="88"/>
      <c r="J28" s="97">
        <v>7.31</v>
      </c>
      <c r="K28" s="60">
        <v>0.21199999999999999</v>
      </c>
      <c r="L28" s="81"/>
      <c r="M28" s="60"/>
      <c r="N28" s="98" t="str">
        <f t="shared" si="1"/>
        <v>II A</v>
      </c>
      <c r="O28" s="56" t="s">
        <v>205</v>
      </c>
      <c r="P28" s="83" t="s">
        <v>521</v>
      </c>
      <c r="Q28" s="83"/>
      <c r="R28" s="99">
        <v>2</v>
      </c>
      <c r="S28" s="99">
        <v>8</v>
      </c>
    </row>
    <row r="29" spans="1:21" s="63" customFormat="1" ht="15" customHeight="1">
      <c r="A29" s="80">
        <v>20</v>
      </c>
      <c r="B29" s="52">
        <v>187</v>
      </c>
      <c r="C29" s="53" t="s">
        <v>451</v>
      </c>
      <c r="D29" s="54" t="s">
        <v>452</v>
      </c>
      <c r="E29" s="94" t="s">
        <v>453</v>
      </c>
      <c r="F29" s="95" t="s">
        <v>231</v>
      </c>
      <c r="G29" s="95" t="s">
        <v>232</v>
      </c>
      <c r="H29" s="96" t="s">
        <v>427</v>
      </c>
      <c r="I29" s="88"/>
      <c r="J29" s="97">
        <v>7.33</v>
      </c>
      <c r="K29" s="60">
        <v>0.218</v>
      </c>
      <c r="L29" s="81"/>
      <c r="M29" s="60"/>
      <c r="N29" s="98" t="str">
        <f t="shared" si="1"/>
        <v>II A</v>
      </c>
      <c r="O29" s="56" t="s">
        <v>233</v>
      </c>
      <c r="P29" s="83" t="s">
        <v>454</v>
      </c>
      <c r="Q29" s="83"/>
      <c r="R29" s="99">
        <v>2</v>
      </c>
      <c r="S29" s="99">
        <v>5</v>
      </c>
    </row>
    <row r="30" spans="1:21" s="63" customFormat="1" ht="15" customHeight="1">
      <c r="A30" s="80">
        <v>21</v>
      </c>
      <c r="B30" s="52">
        <v>115</v>
      </c>
      <c r="C30" s="53" t="s">
        <v>484</v>
      </c>
      <c r="D30" s="54" t="s">
        <v>485</v>
      </c>
      <c r="E30" s="94" t="s">
        <v>486</v>
      </c>
      <c r="F30" s="95" t="s">
        <v>190</v>
      </c>
      <c r="G30" s="95"/>
      <c r="H30" s="96" t="s">
        <v>318</v>
      </c>
      <c r="I30" s="88"/>
      <c r="J30" s="97">
        <v>7.33</v>
      </c>
      <c r="K30" s="60">
        <v>0.158</v>
      </c>
      <c r="L30" s="81"/>
      <c r="M30" s="60"/>
      <c r="N30" s="98" t="str">
        <f t="shared" si="1"/>
        <v>II A</v>
      </c>
      <c r="O30" s="56" t="s">
        <v>487</v>
      </c>
      <c r="P30" s="83" t="s">
        <v>392</v>
      </c>
      <c r="Q30" s="83"/>
      <c r="R30" s="99">
        <v>5</v>
      </c>
      <c r="S30" s="99">
        <v>6</v>
      </c>
    </row>
    <row r="31" spans="1:21" s="63" customFormat="1" ht="15" customHeight="1">
      <c r="A31" s="80">
        <v>22</v>
      </c>
      <c r="B31" s="52">
        <v>89</v>
      </c>
      <c r="C31" s="53" t="s">
        <v>510</v>
      </c>
      <c r="D31" s="54" t="s">
        <v>511</v>
      </c>
      <c r="E31" s="94" t="s">
        <v>512</v>
      </c>
      <c r="F31" s="95" t="s">
        <v>102</v>
      </c>
      <c r="G31" s="95" t="s">
        <v>94</v>
      </c>
      <c r="H31" s="96" t="s">
        <v>407</v>
      </c>
      <c r="I31" s="88"/>
      <c r="J31" s="97">
        <v>7.34</v>
      </c>
      <c r="K31" s="60">
        <v>0.16400000000000001</v>
      </c>
      <c r="L31" s="81"/>
      <c r="M31" s="60"/>
      <c r="N31" s="98" t="str">
        <f t="shared" si="1"/>
        <v>II A</v>
      </c>
      <c r="O31" s="56" t="s">
        <v>432</v>
      </c>
      <c r="P31" s="83" t="s">
        <v>513</v>
      </c>
      <c r="Q31" s="83"/>
      <c r="R31" s="99">
        <v>5</v>
      </c>
      <c r="S31" s="99">
        <v>7</v>
      </c>
    </row>
    <row r="32" spans="1:21" s="63" customFormat="1" ht="15" customHeight="1">
      <c r="A32" s="80">
        <v>23</v>
      </c>
      <c r="B32" s="52">
        <v>62</v>
      </c>
      <c r="C32" s="53" t="s">
        <v>350</v>
      </c>
      <c r="D32" s="54" t="s">
        <v>351</v>
      </c>
      <c r="E32" s="94" t="s">
        <v>352</v>
      </c>
      <c r="F32" s="95" t="s">
        <v>190</v>
      </c>
      <c r="G32" s="95"/>
      <c r="H32" s="96"/>
      <c r="I32" s="88"/>
      <c r="J32" s="97">
        <v>7.39</v>
      </c>
      <c r="K32" s="60">
        <v>0.17</v>
      </c>
      <c r="L32" s="81"/>
      <c r="M32" s="60"/>
      <c r="N32" s="98" t="str">
        <f t="shared" si="1"/>
        <v>II A</v>
      </c>
      <c r="O32" s="56" t="s">
        <v>342</v>
      </c>
      <c r="P32" s="83" t="s">
        <v>353</v>
      </c>
      <c r="Q32" s="83"/>
      <c r="R32" s="99">
        <v>2</v>
      </c>
      <c r="S32" s="99">
        <v>1</v>
      </c>
    </row>
    <row r="33" spans="1:19" s="63" customFormat="1" ht="15" customHeight="1">
      <c r="A33" s="80">
        <v>24</v>
      </c>
      <c r="B33" s="52">
        <v>179</v>
      </c>
      <c r="C33" s="53" t="s">
        <v>424</v>
      </c>
      <c r="D33" s="54" t="s">
        <v>425</v>
      </c>
      <c r="E33" s="94" t="s">
        <v>426</v>
      </c>
      <c r="F33" s="95" t="s">
        <v>47</v>
      </c>
      <c r="G33" s="95" t="s">
        <v>48</v>
      </c>
      <c r="H33" s="96" t="s">
        <v>427</v>
      </c>
      <c r="I33" s="88"/>
      <c r="J33" s="97">
        <v>7.43</v>
      </c>
      <c r="K33" s="60">
        <v>0.20899999999999999</v>
      </c>
      <c r="L33" s="81"/>
      <c r="M33" s="60"/>
      <c r="N33" s="98" t="str">
        <f t="shared" si="1"/>
        <v>II A</v>
      </c>
      <c r="O33" s="56" t="s">
        <v>89</v>
      </c>
      <c r="P33" s="83" t="s">
        <v>428</v>
      </c>
      <c r="Q33" s="83"/>
      <c r="R33" s="99">
        <v>2</v>
      </c>
      <c r="S33" s="99">
        <v>4</v>
      </c>
    </row>
    <row r="34" spans="1:19" s="63" customFormat="1" ht="15" customHeight="1">
      <c r="A34" s="80">
        <v>25</v>
      </c>
      <c r="B34" s="52">
        <v>49</v>
      </c>
      <c r="C34" s="53" t="s">
        <v>532</v>
      </c>
      <c r="D34" s="54" t="s">
        <v>533</v>
      </c>
      <c r="E34" s="94" t="s">
        <v>534</v>
      </c>
      <c r="F34" s="95" t="s">
        <v>190</v>
      </c>
      <c r="G34" s="95" t="s">
        <v>115</v>
      </c>
      <c r="H34" s="96" t="s">
        <v>191</v>
      </c>
      <c r="I34" s="88"/>
      <c r="J34" s="97">
        <v>7.43</v>
      </c>
      <c r="K34" s="60">
        <v>0.16500000000000001</v>
      </c>
      <c r="L34" s="81"/>
      <c r="M34" s="60"/>
      <c r="N34" s="98" t="str">
        <f t="shared" si="1"/>
        <v>II A</v>
      </c>
      <c r="O34" s="56" t="s">
        <v>270</v>
      </c>
      <c r="P34" s="83" t="s">
        <v>535</v>
      </c>
      <c r="Q34" s="83"/>
      <c r="R34" s="99">
        <v>5</v>
      </c>
      <c r="S34" s="99">
        <v>8</v>
      </c>
    </row>
    <row r="35" spans="1:19" s="63" customFormat="1" ht="15" customHeight="1">
      <c r="A35" s="80">
        <v>26</v>
      </c>
      <c r="B35" s="52">
        <v>75</v>
      </c>
      <c r="C35" s="53" t="s">
        <v>145</v>
      </c>
      <c r="D35" s="54" t="s">
        <v>146</v>
      </c>
      <c r="E35" s="94" t="s">
        <v>147</v>
      </c>
      <c r="F35" s="95" t="s">
        <v>102</v>
      </c>
      <c r="G35" s="95" t="s">
        <v>94</v>
      </c>
      <c r="H35" s="96" t="s">
        <v>95</v>
      </c>
      <c r="I35" s="88"/>
      <c r="J35" s="97">
        <v>7.44</v>
      </c>
      <c r="K35" s="60">
        <v>0.20599999999999999</v>
      </c>
      <c r="L35" s="81"/>
      <c r="M35" s="60"/>
      <c r="N35" s="98" t="str">
        <f t="shared" si="1"/>
        <v>II A</v>
      </c>
      <c r="O35" s="56" t="s">
        <v>103</v>
      </c>
      <c r="P35" s="83" t="s">
        <v>373</v>
      </c>
      <c r="Q35" s="83"/>
      <c r="R35" s="99">
        <v>2</v>
      </c>
      <c r="S35" s="99">
        <v>2</v>
      </c>
    </row>
    <row r="36" spans="1:19" s="63" customFormat="1" ht="15" customHeight="1">
      <c r="A36" s="80">
        <v>27</v>
      </c>
      <c r="B36" s="52">
        <v>148</v>
      </c>
      <c r="C36" s="53" t="s">
        <v>365</v>
      </c>
      <c r="D36" s="54" t="s">
        <v>366</v>
      </c>
      <c r="E36" s="94" t="s">
        <v>367</v>
      </c>
      <c r="F36" s="95" t="s">
        <v>190</v>
      </c>
      <c r="G36" s="95" t="s">
        <v>115</v>
      </c>
      <c r="H36" s="96" t="s">
        <v>116</v>
      </c>
      <c r="I36" s="88"/>
      <c r="J36" s="97">
        <v>7.45</v>
      </c>
      <c r="K36" s="60">
        <v>0.125</v>
      </c>
      <c r="L36" s="81"/>
      <c r="M36" s="60"/>
      <c r="N36" s="98" t="str">
        <f t="shared" si="1"/>
        <v>II A</v>
      </c>
      <c r="O36" s="56" t="s">
        <v>117</v>
      </c>
      <c r="P36" s="83" t="s">
        <v>368</v>
      </c>
      <c r="Q36" s="83"/>
      <c r="R36" s="99">
        <v>5</v>
      </c>
      <c r="S36" s="99">
        <v>1</v>
      </c>
    </row>
    <row r="37" spans="1:19" s="63" customFormat="1" ht="15" customHeight="1">
      <c r="A37" s="80">
        <v>28</v>
      </c>
      <c r="B37" s="52">
        <v>166</v>
      </c>
      <c r="C37" s="53" t="s">
        <v>387</v>
      </c>
      <c r="D37" s="54" t="s">
        <v>388</v>
      </c>
      <c r="E37" s="94" t="s">
        <v>389</v>
      </c>
      <c r="F37" s="95" t="s">
        <v>47</v>
      </c>
      <c r="G37" s="95" t="s">
        <v>390</v>
      </c>
      <c r="H37" s="96" t="s">
        <v>204</v>
      </c>
      <c r="I37" s="88"/>
      <c r="J37" s="97">
        <v>7.45</v>
      </c>
      <c r="K37" s="60">
        <v>0.222</v>
      </c>
      <c r="L37" s="81"/>
      <c r="M37" s="60"/>
      <c r="N37" s="98" t="str">
        <f t="shared" si="1"/>
        <v>II A</v>
      </c>
      <c r="O37" s="56" t="s">
        <v>391</v>
      </c>
      <c r="P37" s="83" t="s">
        <v>392</v>
      </c>
      <c r="Q37" s="83"/>
      <c r="R37" s="99">
        <v>5</v>
      </c>
      <c r="S37" s="99">
        <v>2</v>
      </c>
    </row>
    <row r="38" spans="1:19" s="63" customFormat="1" ht="15" customHeight="1">
      <c r="A38" s="80">
        <v>29</v>
      </c>
      <c r="B38" s="52">
        <v>160</v>
      </c>
      <c r="C38" s="53" t="s">
        <v>414</v>
      </c>
      <c r="D38" s="54" t="s">
        <v>415</v>
      </c>
      <c r="E38" s="94" t="s">
        <v>416</v>
      </c>
      <c r="F38" s="95" t="s">
        <v>376</v>
      </c>
      <c r="G38" s="95" t="s">
        <v>82</v>
      </c>
      <c r="H38" s="96" t="s">
        <v>83</v>
      </c>
      <c r="I38" s="88"/>
      <c r="J38" s="97">
        <v>7.5</v>
      </c>
      <c r="K38" s="60">
        <v>0.182</v>
      </c>
      <c r="L38" s="81"/>
      <c r="M38" s="60"/>
      <c r="N38" s="98" t="str">
        <f t="shared" si="1"/>
        <v>II A</v>
      </c>
      <c r="O38" s="56" t="s">
        <v>84</v>
      </c>
      <c r="P38" s="83" t="s">
        <v>417</v>
      </c>
      <c r="Q38" s="83"/>
      <c r="R38" s="99">
        <v>5</v>
      </c>
      <c r="S38" s="99">
        <v>3</v>
      </c>
    </row>
    <row r="39" spans="1:19" s="63" customFormat="1" ht="15" customHeight="1">
      <c r="A39" s="80">
        <v>30</v>
      </c>
      <c r="B39" s="52">
        <v>87</v>
      </c>
      <c r="C39" s="53" t="s">
        <v>439</v>
      </c>
      <c r="D39" s="54" t="s">
        <v>440</v>
      </c>
      <c r="E39" s="94" t="s">
        <v>441</v>
      </c>
      <c r="F39" s="95" t="s">
        <v>93</v>
      </c>
      <c r="G39" s="95" t="s">
        <v>94</v>
      </c>
      <c r="H39" s="96" t="s">
        <v>442</v>
      </c>
      <c r="I39" s="88"/>
      <c r="J39" s="97">
        <v>7.55</v>
      </c>
      <c r="K39" s="60">
        <v>0.19</v>
      </c>
      <c r="L39" s="81"/>
      <c r="M39" s="60"/>
      <c r="N39" s="98" t="str">
        <f t="shared" si="1"/>
        <v>II A</v>
      </c>
      <c r="O39" s="56" t="s">
        <v>443</v>
      </c>
      <c r="P39" s="83" t="s">
        <v>444</v>
      </c>
      <c r="Q39" s="83"/>
      <c r="R39" s="99">
        <v>5</v>
      </c>
      <c r="S39" s="99">
        <v>4</v>
      </c>
    </row>
    <row r="40" spans="1:19" s="63" customFormat="1" ht="15" customHeight="1">
      <c r="A40" s="80">
        <v>31</v>
      </c>
      <c r="B40" s="52">
        <v>147</v>
      </c>
      <c r="C40" s="53" t="s">
        <v>464</v>
      </c>
      <c r="D40" s="54" t="s">
        <v>465</v>
      </c>
      <c r="E40" s="94" t="s">
        <v>466</v>
      </c>
      <c r="F40" s="95" t="s">
        <v>190</v>
      </c>
      <c r="G40" s="95" t="s">
        <v>115</v>
      </c>
      <c r="H40" s="96" t="s">
        <v>116</v>
      </c>
      <c r="I40" s="88"/>
      <c r="J40" s="97">
        <v>7.56</v>
      </c>
      <c r="K40" s="60">
        <v>0.185</v>
      </c>
      <c r="L40" s="81"/>
      <c r="M40" s="60"/>
      <c r="N40" s="98" t="str">
        <f t="shared" si="1"/>
        <v>II A</v>
      </c>
      <c r="O40" s="56" t="s">
        <v>117</v>
      </c>
      <c r="P40" s="83" t="s">
        <v>392</v>
      </c>
      <c r="Q40" s="83"/>
      <c r="R40" s="99">
        <v>5</v>
      </c>
      <c r="S40" s="99">
        <v>5</v>
      </c>
    </row>
    <row r="41" spans="1:19" s="63" customFormat="1" ht="15" customHeight="1">
      <c r="A41" s="80">
        <v>32</v>
      </c>
      <c r="B41" s="52">
        <v>47</v>
      </c>
      <c r="C41" s="53" t="s">
        <v>467</v>
      </c>
      <c r="D41" s="54" t="s">
        <v>518</v>
      </c>
      <c r="E41" s="94" t="s">
        <v>519</v>
      </c>
      <c r="F41" s="95" t="s">
        <v>190</v>
      </c>
      <c r="G41" s="95" t="s">
        <v>115</v>
      </c>
      <c r="H41" s="96" t="s">
        <v>191</v>
      </c>
      <c r="I41" s="88"/>
      <c r="J41" s="97">
        <v>7.58</v>
      </c>
      <c r="K41" s="60">
        <v>0.216</v>
      </c>
      <c r="L41" s="81"/>
      <c r="M41" s="60"/>
      <c r="N41" s="98" t="str">
        <f t="shared" si="1"/>
        <v>II A</v>
      </c>
      <c r="O41" s="56" t="s">
        <v>192</v>
      </c>
      <c r="P41" s="83" t="s">
        <v>368</v>
      </c>
      <c r="Q41" s="83"/>
      <c r="R41" s="99">
        <v>1</v>
      </c>
      <c r="S41" s="99">
        <v>8</v>
      </c>
    </row>
    <row r="42" spans="1:19" s="63" customFormat="1" ht="15" customHeight="1">
      <c r="A42" s="80">
        <v>33</v>
      </c>
      <c r="B42" s="52">
        <v>13</v>
      </c>
      <c r="C42" s="53" t="s">
        <v>472</v>
      </c>
      <c r="D42" s="54" t="s">
        <v>473</v>
      </c>
      <c r="E42" s="94" t="s">
        <v>474</v>
      </c>
      <c r="F42" s="95" t="s">
        <v>421</v>
      </c>
      <c r="G42" s="95" t="s">
        <v>300</v>
      </c>
      <c r="H42" s="96" t="s">
        <v>301</v>
      </c>
      <c r="I42" s="88"/>
      <c r="J42" s="97">
        <v>7.59</v>
      </c>
      <c r="K42" s="60">
        <v>0.20300000000000001</v>
      </c>
      <c r="L42" s="81"/>
      <c r="M42" s="60"/>
      <c r="N42" s="98" t="str">
        <f t="shared" si="1"/>
        <v>II A</v>
      </c>
      <c r="O42" s="56" t="s">
        <v>422</v>
      </c>
      <c r="P42" s="83" t="s">
        <v>454</v>
      </c>
      <c r="Q42" s="83"/>
      <c r="R42" s="99">
        <v>2</v>
      </c>
      <c r="S42" s="99">
        <v>6</v>
      </c>
    </row>
    <row r="43" spans="1:19" s="63" customFormat="1" ht="15" customHeight="1">
      <c r="A43" s="80">
        <v>34</v>
      </c>
      <c r="B43" s="52">
        <v>35</v>
      </c>
      <c r="C43" s="53" t="s">
        <v>493</v>
      </c>
      <c r="D43" s="54" t="s">
        <v>494</v>
      </c>
      <c r="E43" s="94" t="s">
        <v>495</v>
      </c>
      <c r="F43" s="95" t="s">
        <v>308</v>
      </c>
      <c r="G43" s="95" t="s">
        <v>309</v>
      </c>
      <c r="H43" s="96" t="s">
        <v>496</v>
      </c>
      <c r="I43" s="88"/>
      <c r="J43" s="97">
        <v>7.68</v>
      </c>
      <c r="K43" s="60" t="s">
        <v>217</v>
      </c>
      <c r="L43" s="81"/>
      <c r="M43" s="60"/>
      <c r="N43" s="98" t="str">
        <f t="shared" si="1"/>
        <v>III A</v>
      </c>
      <c r="O43" s="56" t="s">
        <v>348</v>
      </c>
      <c r="P43" s="83" t="s">
        <v>326</v>
      </c>
      <c r="Q43" s="83"/>
      <c r="R43" s="99">
        <v>1</v>
      </c>
      <c r="S43" s="99">
        <v>7</v>
      </c>
    </row>
    <row r="44" spans="1:19" s="63" customFormat="1" ht="15" customHeight="1">
      <c r="A44" s="80">
        <v>35</v>
      </c>
      <c r="B44" s="52">
        <v>32</v>
      </c>
      <c r="C44" s="53" t="s">
        <v>131</v>
      </c>
      <c r="D44" s="54" t="s">
        <v>346</v>
      </c>
      <c r="E44" s="94" t="s">
        <v>347</v>
      </c>
      <c r="F44" s="95" t="s">
        <v>308</v>
      </c>
      <c r="G44" s="95" t="s">
        <v>309</v>
      </c>
      <c r="H44" s="96" t="s">
        <v>310</v>
      </c>
      <c r="I44" s="88"/>
      <c r="J44" s="97">
        <v>7.73</v>
      </c>
      <c r="K44" s="60">
        <v>0.187</v>
      </c>
      <c r="L44" s="81"/>
      <c r="M44" s="60"/>
      <c r="N44" s="98" t="str">
        <f t="shared" si="1"/>
        <v>III A</v>
      </c>
      <c r="O44" s="56" t="s">
        <v>348</v>
      </c>
      <c r="P44" s="83" t="s">
        <v>349</v>
      </c>
      <c r="Q44" s="83"/>
      <c r="R44" s="99">
        <v>1</v>
      </c>
      <c r="S44" s="99">
        <v>1</v>
      </c>
    </row>
    <row r="45" spans="1:19" s="63" customFormat="1" ht="15" customHeight="1">
      <c r="A45" s="80">
        <v>36</v>
      </c>
      <c r="B45" s="52">
        <v>39</v>
      </c>
      <c r="C45" s="53" t="s">
        <v>369</v>
      </c>
      <c r="D45" s="54" t="s">
        <v>370</v>
      </c>
      <c r="E45" s="94" t="s">
        <v>371</v>
      </c>
      <c r="F45" s="95" t="s">
        <v>308</v>
      </c>
      <c r="G45" s="95" t="s">
        <v>309</v>
      </c>
      <c r="H45" s="96" t="s">
        <v>310</v>
      </c>
      <c r="I45" s="88"/>
      <c r="J45" s="97">
        <v>7.77</v>
      </c>
      <c r="K45" s="60">
        <v>0.161</v>
      </c>
      <c r="L45" s="81"/>
      <c r="M45" s="60"/>
      <c r="N45" s="98" t="str">
        <f t="shared" si="1"/>
        <v>III A</v>
      </c>
      <c r="O45" s="56" t="s">
        <v>348</v>
      </c>
      <c r="P45" s="83" t="s">
        <v>372</v>
      </c>
      <c r="Q45" s="83"/>
      <c r="R45" s="99">
        <v>1</v>
      </c>
      <c r="S45" s="99">
        <v>2</v>
      </c>
    </row>
    <row r="46" spans="1:19" s="63" customFormat="1" ht="15" customHeight="1">
      <c r="A46" s="80">
        <v>37</v>
      </c>
      <c r="B46" s="52">
        <v>5</v>
      </c>
      <c r="C46" s="53" t="s">
        <v>365</v>
      </c>
      <c r="D46" s="54" t="s">
        <v>514</v>
      </c>
      <c r="E46" s="94" t="s">
        <v>515</v>
      </c>
      <c r="F46" s="95" t="s">
        <v>38</v>
      </c>
      <c r="G46" s="95" t="s">
        <v>253</v>
      </c>
      <c r="H46" s="96"/>
      <c r="I46" s="88"/>
      <c r="J46" s="97">
        <v>7.86</v>
      </c>
      <c r="K46" s="60">
        <v>0.224</v>
      </c>
      <c r="L46" s="81"/>
      <c r="M46" s="60"/>
      <c r="N46" s="98" t="str">
        <f t="shared" si="1"/>
        <v>III A</v>
      </c>
      <c r="O46" s="56" t="s">
        <v>205</v>
      </c>
      <c r="P46" s="83" t="s">
        <v>516</v>
      </c>
      <c r="Q46" s="83"/>
      <c r="R46" s="99">
        <v>6</v>
      </c>
      <c r="S46" s="99">
        <v>7</v>
      </c>
    </row>
    <row r="47" spans="1:19" s="63" customFormat="1" ht="15" customHeight="1">
      <c r="A47" s="80">
        <v>38</v>
      </c>
      <c r="B47" s="52">
        <v>24</v>
      </c>
      <c r="C47" s="53" t="s">
        <v>488</v>
      </c>
      <c r="D47" s="54" t="s">
        <v>489</v>
      </c>
      <c r="E47" s="94" t="s">
        <v>490</v>
      </c>
      <c r="F47" s="95" t="s">
        <v>396</v>
      </c>
      <c r="G47" s="95" t="s">
        <v>397</v>
      </c>
      <c r="H47" s="96"/>
      <c r="I47" s="88"/>
      <c r="J47" s="97">
        <v>7.91</v>
      </c>
      <c r="K47" s="60">
        <v>0.247</v>
      </c>
      <c r="L47" s="81"/>
      <c r="M47" s="60"/>
      <c r="N47" s="98" t="str">
        <f t="shared" si="1"/>
        <v>III A</v>
      </c>
      <c r="O47" s="56" t="s">
        <v>398</v>
      </c>
      <c r="P47" s="83" t="s">
        <v>491</v>
      </c>
      <c r="Q47" s="83"/>
      <c r="R47" s="99">
        <v>6</v>
      </c>
      <c r="S47" s="99">
        <v>6</v>
      </c>
    </row>
    <row r="48" spans="1:19" s="63" customFormat="1" ht="15" customHeight="1">
      <c r="A48" s="80">
        <v>39</v>
      </c>
      <c r="B48" s="52">
        <v>36</v>
      </c>
      <c r="C48" s="53" t="s">
        <v>429</v>
      </c>
      <c r="D48" s="54" t="s">
        <v>536</v>
      </c>
      <c r="E48" s="94" t="s">
        <v>537</v>
      </c>
      <c r="F48" s="95" t="s">
        <v>308</v>
      </c>
      <c r="G48" s="95" t="s">
        <v>309</v>
      </c>
      <c r="H48" s="96" t="s">
        <v>310</v>
      </c>
      <c r="I48" s="88"/>
      <c r="J48" s="97">
        <v>7.92</v>
      </c>
      <c r="K48" s="60">
        <v>0.26</v>
      </c>
      <c r="L48" s="81"/>
      <c r="M48" s="60"/>
      <c r="N48" s="98" t="str">
        <f t="shared" si="1"/>
        <v>III A</v>
      </c>
      <c r="O48" s="56" t="s">
        <v>348</v>
      </c>
      <c r="P48" s="83" t="s">
        <v>538</v>
      </c>
      <c r="Q48" s="83"/>
      <c r="R48" s="99">
        <v>6</v>
      </c>
      <c r="S48" s="99">
        <v>8</v>
      </c>
    </row>
    <row r="49" spans="1:19" s="63" customFormat="1" ht="15" customHeight="1">
      <c r="A49" s="80">
        <v>40</v>
      </c>
      <c r="B49" s="52">
        <v>41</v>
      </c>
      <c r="C49" s="53" t="s">
        <v>467</v>
      </c>
      <c r="D49" s="54" t="s">
        <v>468</v>
      </c>
      <c r="E49" s="94" t="s">
        <v>469</v>
      </c>
      <c r="F49" s="95" t="s">
        <v>308</v>
      </c>
      <c r="G49" s="95" t="s">
        <v>309</v>
      </c>
      <c r="H49" s="96" t="s">
        <v>310</v>
      </c>
      <c r="I49" s="88"/>
      <c r="J49" s="97">
        <v>7.99</v>
      </c>
      <c r="K49" s="60">
        <v>0.156</v>
      </c>
      <c r="L49" s="81"/>
      <c r="M49" s="60"/>
      <c r="N49" s="98" t="str">
        <f t="shared" si="1"/>
        <v>III A</v>
      </c>
      <c r="O49" s="56" t="s">
        <v>348</v>
      </c>
      <c r="P49" s="83" t="s">
        <v>470</v>
      </c>
      <c r="Q49" s="83"/>
      <c r="R49" s="99">
        <v>6</v>
      </c>
      <c r="S49" s="99">
        <v>5</v>
      </c>
    </row>
    <row r="50" spans="1:19" s="63" customFormat="1" ht="15" customHeight="1">
      <c r="A50" s="80">
        <v>41</v>
      </c>
      <c r="B50" s="52">
        <v>42</v>
      </c>
      <c r="C50" s="53" t="s">
        <v>131</v>
      </c>
      <c r="D50" s="54" t="s">
        <v>445</v>
      </c>
      <c r="E50" s="94" t="s">
        <v>446</v>
      </c>
      <c r="F50" s="95" t="s">
        <v>308</v>
      </c>
      <c r="G50" s="95" t="s">
        <v>309</v>
      </c>
      <c r="H50" s="96" t="s">
        <v>310</v>
      </c>
      <c r="I50" s="88"/>
      <c r="J50" s="97">
        <v>8.68</v>
      </c>
      <c r="K50" s="60">
        <v>0.52700000000000002</v>
      </c>
      <c r="L50" s="81"/>
      <c r="M50" s="60"/>
      <c r="N50" s="98" t="str">
        <f t="shared" si="1"/>
        <v/>
      </c>
      <c r="O50" s="56" t="s">
        <v>348</v>
      </c>
      <c r="P50" s="83" t="s">
        <v>447</v>
      </c>
      <c r="Q50" s="83"/>
      <c r="R50" s="99">
        <v>6</v>
      </c>
      <c r="S50" s="99">
        <v>4</v>
      </c>
    </row>
    <row r="51" spans="1:19" s="63" customFormat="1" ht="15" customHeight="1">
      <c r="A51" s="80">
        <v>42</v>
      </c>
      <c r="B51" s="52">
        <v>25</v>
      </c>
      <c r="C51" s="53" t="s">
        <v>393</v>
      </c>
      <c r="D51" s="54" t="s">
        <v>394</v>
      </c>
      <c r="E51" s="94" t="s">
        <v>395</v>
      </c>
      <c r="F51" s="95" t="s">
        <v>396</v>
      </c>
      <c r="G51" s="95" t="s">
        <v>397</v>
      </c>
      <c r="H51" s="96"/>
      <c r="I51" s="88"/>
      <c r="J51" s="97">
        <v>8.9700000000000006</v>
      </c>
      <c r="K51" s="60">
        <v>0.19</v>
      </c>
      <c r="L51" s="81"/>
      <c r="M51" s="60"/>
      <c r="N51" s="98" t="str">
        <f t="shared" si="1"/>
        <v/>
      </c>
      <c r="O51" s="56" t="s">
        <v>398</v>
      </c>
      <c r="P51" s="83" t="s">
        <v>399</v>
      </c>
      <c r="Q51" s="83"/>
      <c r="R51" s="99">
        <v>1</v>
      </c>
      <c r="S51" s="99">
        <v>3</v>
      </c>
    </row>
    <row r="52" spans="1:19" s="63" customFormat="1" ht="15" customHeight="1">
      <c r="A52" s="80"/>
      <c r="B52" s="52">
        <v>171</v>
      </c>
      <c r="C52" s="53" t="s">
        <v>418</v>
      </c>
      <c r="D52" s="54" t="s">
        <v>448</v>
      </c>
      <c r="E52" s="94" t="s">
        <v>449</v>
      </c>
      <c r="F52" s="95" t="s">
        <v>190</v>
      </c>
      <c r="G52" s="95" t="s">
        <v>383</v>
      </c>
      <c r="H52" s="96"/>
      <c r="I52" s="88"/>
      <c r="J52" s="97" t="s">
        <v>209</v>
      </c>
      <c r="K52" s="60"/>
      <c r="L52" s="81"/>
      <c r="M52" s="60"/>
      <c r="N52" s="98" t="str">
        <f t="shared" si="1"/>
        <v/>
      </c>
      <c r="O52" s="56" t="s">
        <v>384</v>
      </c>
      <c r="P52" s="83" t="s">
        <v>450</v>
      </c>
      <c r="Q52" s="83"/>
      <c r="R52" s="99">
        <v>1</v>
      </c>
      <c r="S52" s="99">
        <v>5</v>
      </c>
    </row>
  </sheetData>
  <printOptions horizontalCentered="1"/>
  <pageMargins left="0.19685039370078741" right="0.19685039370078741" top="0.59055118110236227" bottom="0.19685039370078741" header="0.51181102362204722" footer="0.51181102362204722"/>
  <pageSetup paperSize="9" firstPageNumber="0" orientation="landscape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R35"/>
  <sheetViews>
    <sheetView zoomScaleNormal="85" workbookViewId="0">
      <selection activeCell="T28" sqref="T28"/>
    </sheetView>
  </sheetViews>
  <sheetFormatPr defaultColWidth="12.109375" defaultRowHeight="13.8"/>
  <cols>
    <col min="1" max="1" width="4.5546875" style="27" customWidth="1"/>
    <col min="2" max="2" width="4.109375" style="28" customWidth="1"/>
    <col min="3" max="3" width="10.33203125" style="65" customWidth="1"/>
    <col min="4" max="4" width="18" style="65" customWidth="1"/>
    <col min="5" max="5" width="9.88671875" style="28" customWidth="1"/>
    <col min="6" max="6" width="13" style="27" customWidth="1"/>
    <col min="7" max="7" width="10" style="27" customWidth="1"/>
    <col min="8" max="8" width="12.88671875" style="27" customWidth="1"/>
    <col min="9" max="9" width="5.5546875" style="30" customWidth="1"/>
    <col min="10" max="10" width="8.6640625" style="28" customWidth="1"/>
    <col min="11" max="11" width="5.88671875" style="28" customWidth="1"/>
    <col min="12" max="12" width="6.5546875" style="28" customWidth="1"/>
    <col min="13" max="13" width="26.6640625" style="31" customWidth="1"/>
    <col min="14" max="14" width="6" style="22" hidden="1" customWidth="1"/>
    <col min="15" max="15" width="8.88671875" style="22" hidden="1" customWidth="1"/>
    <col min="16" max="17" width="5.5546875" style="22" hidden="1" customWidth="1"/>
    <col min="18" max="18" width="0" style="24" hidden="1" customWidth="1"/>
    <col min="19" max="16384" width="12.109375" style="24"/>
  </cols>
  <sheetData>
    <row r="1" spans="1:18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21"/>
    </row>
    <row r="2" spans="1:18" ht="15.7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21"/>
    </row>
    <row r="3" spans="1:18" ht="3.75" customHeight="1">
      <c r="C3" s="28"/>
      <c r="D3" s="28"/>
      <c r="E3" s="285">
        <v>1.1574074074074073E-5</v>
      </c>
      <c r="F3" s="29"/>
      <c r="G3" s="29"/>
      <c r="H3" s="29"/>
    </row>
    <row r="4" spans="1:18" ht="15.75" customHeight="1">
      <c r="A4" s="32" t="s">
        <v>1251</v>
      </c>
      <c r="B4" s="33"/>
      <c r="C4" s="28"/>
      <c r="D4" s="28"/>
      <c r="E4" s="286" t="s">
        <v>1252</v>
      </c>
      <c r="F4" s="34"/>
      <c r="G4" s="29"/>
      <c r="H4" s="29"/>
    </row>
    <row r="5" spans="1:18" ht="3.75" customHeight="1">
      <c r="C5" s="28"/>
      <c r="D5" s="28"/>
      <c r="F5" s="29"/>
      <c r="G5" s="29"/>
      <c r="H5" s="29"/>
    </row>
    <row r="6" spans="1:18" ht="12" customHeight="1">
      <c r="A6" s="67"/>
      <c r="B6" s="37"/>
      <c r="C6" s="38" t="s">
        <v>19</v>
      </c>
      <c r="D6" s="39" t="s">
        <v>179</v>
      </c>
      <c r="F6" s="29"/>
      <c r="G6" s="29"/>
      <c r="H6" s="29"/>
      <c r="N6" s="22" t="s">
        <v>180</v>
      </c>
      <c r="O6" s="22" t="s">
        <v>1253</v>
      </c>
    </row>
    <row r="7" spans="1:18" s="79" customFormat="1" ht="12.75" customHeight="1">
      <c r="A7" s="68" t="s">
        <v>539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75" t="s">
        <v>29</v>
      </c>
      <c r="J7" s="76" t="s">
        <v>657</v>
      </c>
      <c r="K7" s="77" t="s">
        <v>31</v>
      </c>
      <c r="L7" s="76" t="s">
        <v>33</v>
      </c>
      <c r="M7" s="287" t="s">
        <v>34</v>
      </c>
    </row>
    <row r="8" spans="1:18" s="63" customFormat="1" ht="16.5" customHeight="1">
      <c r="A8" s="240">
        <v>1</v>
      </c>
      <c r="B8" s="52">
        <v>88</v>
      </c>
      <c r="C8" s="53" t="s">
        <v>742</v>
      </c>
      <c r="D8" s="54" t="s">
        <v>1254</v>
      </c>
      <c r="E8" s="55" t="s">
        <v>1255</v>
      </c>
      <c r="F8" s="57" t="s">
        <v>38</v>
      </c>
      <c r="G8" s="57" t="s">
        <v>39</v>
      </c>
      <c r="H8" s="57"/>
      <c r="I8" s="88">
        <f>IF(ISBLANK(J8),"",TRUNC(0.3224*((J8/$E$3)-112)^2))</f>
        <v>704</v>
      </c>
      <c r="J8" s="189">
        <v>7.554398148148148E-4</v>
      </c>
      <c r="K8" s="60"/>
      <c r="L8" s="288" t="str">
        <f>IF(ISBLANK(J8),"",IF(J8&gt;0.00082337962962963,"",IF(J8&lt;=0.000616898148148148,"TSM",IF(J8&lt;=0.000638310185185185,"SM",IF(J8&lt;=0.000671296296296296,"KSM",IF(J8&lt;=0.000707175925925926,"I A",IF(J8&lt;=0.000753935185185185,"II A",IF(J8&lt;=0.00082337962962963,"III A"))))))))</f>
        <v>III A</v>
      </c>
      <c r="M8" s="56" t="s">
        <v>1256</v>
      </c>
      <c r="N8" s="242" t="s">
        <v>1257</v>
      </c>
      <c r="O8" s="242"/>
      <c r="P8" s="242" t="s">
        <v>1258</v>
      </c>
      <c r="Q8" s="242"/>
      <c r="R8" s="63" t="s">
        <v>60</v>
      </c>
    </row>
    <row r="9" spans="1:18" s="63" customFormat="1" ht="16.5" customHeight="1">
      <c r="A9" s="240">
        <v>2</v>
      </c>
      <c r="B9" s="52">
        <v>35</v>
      </c>
      <c r="C9" s="53" t="s">
        <v>1259</v>
      </c>
      <c r="D9" s="54" t="s">
        <v>1260</v>
      </c>
      <c r="E9" s="55" t="s">
        <v>1261</v>
      </c>
      <c r="F9" s="57" t="s">
        <v>4</v>
      </c>
      <c r="G9" s="57" t="s">
        <v>115</v>
      </c>
      <c r="H9" s="57" t="s">
        <v>191</v>
      </c>
      <c r="I9" s="88">
        <f>IF(ISBLANK(J9),"",TRUNC(0.3224*((J9/$E$3)-112)^2))</f>
        <v>686</v>
      </c>
      <c r="J9" s="189">
        <v>7.6215277777777772E-4</v>
      </c>
      <c r="K9" s="60"/>
      <c r="L9" s="288" t="str">
        <f>IF(ISBLANK(J9),"",IF(J9&gt;0.00082337962962963,"",IF(J9&lt;=0.000616898148148148,"TSM",IF(J9&lt;=0.000638310185185185,"SM",IF(J9&lt;=0.000671296296296296,"KSM",IF(J9&lt;=0.000707175925925926,"I A",IF(J9&lt;=0.000753935185185185,"II A",IF(J9&lt;=0.00082337962962963,"III A"))))))))</f>
        <v>III A</v>
      </c>
      <c r="M9" s="56" t="s">
        <v>978</v>
      </c>
      <c r="N9" s="242" t="s">
        <v>75</v>
      </c>
      <c r="O9" s="242"/>
      <c r="P9" s="242" t="s">
        <v>75</v>
      </c>
      <c r="Q9" s="242"/>
      <c r="R9" s="63" t="s">
        <v>51</v>
      </c>
    </row>
    <row r="10" spans="1:18" s="63" customFormat="1" ht="16.5" customHeight="1">
      <c r="A10" s="240">
        <v>3</v>
      </c>
      <c r="B10" s="52">
        <v>71</v>
      </c>
      <c r="C10" s="53" t="s">
        <v>1262</v>
      </c>
      <c r="D10" s="54" t="s">
        <v>1263</v>
      </c>
      <c r="E10" s="55" t="s">
        <v>1264</v>
      </c>
      <c r="F10" s="57" t="s">
        <v>102</v>
      </c>
      <c r="G10" s="57" t="s">
        <v>94</v>
      </c>
      <c r="H10" s="57" t="s">
        <v>442</v>
      </c>
      <c r="I10" s="88">
        <f>IF(ISBLANK(J10),"",TRUNC(0.3224*((J10/$E$3)-112)^2))</f>
        <v>678</v>
      </c>
      <c r="J10" s="189">
        <v>7.6539351851851855E-4</v>
      </c>
      <c r="K10" s="60"/>
      <c r="L10" s="288" t="str">
        <f>IF(ISBLANK(J10),"",IF(J10&gt;0.00082337962962963,"",IF(J10&lt;=0.000616898148148148,"TSM",IF(J10&lt;=0.000638310185185185,"SM",IF(J10&lt;=0.000671296296296296,"KSM",IF(J10&lt;=0.000707175925925926,"I A",IF(J10&lt;=0.000753935185185185,"II A",IF(J10&lt;=0.00082337962962963,"III A"))))))))</f>
        <v>III A</v>
      </c>
      <c r="M10" s="56" t="s">
        <v>851</v>
      </c>
      <c r="N10" s="242" t="s">
        <v>75</v>
      </c>
      <c r="O10" s="242"/>
      <c r="P10" s="242" t="s">
        <v>75</v>
      </c>
      <c r="Q10" s="242"/>
      <c r="R10" s="63" t="s">
        <v>43</v>
      </c>
    </row>
    <row r="11" spans="1:18" s="63" customFormat="1" ht="16.5" customHeight="1">
      <c r="A11" s="240">
        <v>4</v>
      </c>
      <c r="B11" s="52">
        <v>108</v>
      </c>
      <c r="C11" s="53" t="s">
        <v>1265</v>
      </c>
      <c r="D11" s="54" t="s">
        <v>1266</v>
      </c>
      <c r="E11" s="55" t="s">
        <v>1267</v>
      </c>
      <c r="F11" s="57" t="s">
        <v>869</v>
      </c>
      <c r="G11" s="57" t="s">
        <v>232</v>
      </c>
      <c r="H11" s="57" t="s">
        <v>870</v>
      </c>
      <c r="I11" s="88">
        <f>IF(ISBLANK(J11),"",TRUNC(0.3224*((J11/$E$3)-112)^2))</f>
        <v>465</v>
      </c>
      <c r="J11" s="189">
        <v>8.5659722222222224E-4</v>
      </c>
      <c r="K11" s="60"/>
      <c r="L11" s="288" t="str">
        <f>IF(ISBLANK(J11),"",IF(J11&gt;0.00082337962962963,"",IF(J11&lt;=0.000616898148148148,"TSM",IF(J11&lt;=0.000638310185185185,"SM",IF(J11&lt;=0.000671296296296296,"KSM",IF(J11&lt;=0.000707175925925926,"I A",IF(J11&lt;=0.000753935185185185,"II A",IF(J11&lt;=0.00082337962962963,"III A"))))))))</f>
        <v/>
      </c>
      <c r="M11" s="56" t="s">
        <v>871</v>
      </c>
      <c r="N11" s="242" t="s">
        <v>75</v>
      </c>
      <c r="O11" s="242"/>
      <c r="P11" s="242" t="s">
        <v>75</v>
      </c>
      <c r="Q11" s="242"/>
      <c r="R11" s="63" t="s">
        <v>19</v>
      </c>
    </row>
    <row r="12" spans="1:18" ht="3.75" customHeight="1">
      <c r="C12" s="28"/>
      <c r="D12" s="28"/>
      <c r="F12" s="29"/>
      <c r="G12" s="29"/>
      <c r="H12" s="29"/>
    </row>
    <row r="13" spans="1:18" ht="12" customHeight="1">
      <c r="A13" s="67"/>
      <c r="B13" s="37"/>
      <c r="C13" s="38" t="s">
        <v>43</v>
      </c>
      <c r="D13" s="39" t="s">
        <v>179</v>
      </c>
      <c r="F13" s="29"/>
      <c r="G13" s="29"/>
      <c r="H13" s="29"/>
    </row>
    <row r="14" spans="1:18" s="79" customFormat="1" ht="12.75" customHeight="1">
      <c r="A14" s="68" t="s">
        <v>539</v>
      </c>
      <c r="B14" s="69" t="s">
        <v>22</v>
      </c>
      <c r="C14" s="70" t="s">
        <v>23</v>
      </c>
      <c r="D14" s="71" t="s">
        <v>24</v>
      </c>
      <c r="E14" s="72" t="s">
        <v>25</v>
      </c>
      <c r="F14" s="73" t="s">
        <v>26</v>
      </c>
      <c r="G14" s="74" t="s">
        <v>27</v>
      </c>
      <c r="H14" s="73" t="s">
        <v>28</v>
      </c>
      <c r="I14" s="75" t="s">
        <v>29</v>
      </c>
      <c r="J14" s="76" t="s">
        <v>657</v>
      </c>
      <c r="K14" s="77" t="s">
        <v>31</v>
      </c>
      <c r="L14" s="76" t="s">
        <v>33</v>
      </c>
      <c r="M14" s="78" t="s">
        <v>34</v>
      </c>
    </row>
    <row r="15" spans="1:18" s="63" customFormat="1" ht="16.5" customHeight="1">
      <c r="A15" s="240">
        <v>1</v>
      </c>
      <c r="B15" s="52">
        <v>122</v>
      </c>
      <c r="C15" s="53" t="s">
        <v>1268</v>
      </c>
      <c r="D15" s="54" t="s">
        <v>1269</v>
      </c>
      <c r="E15" s="55" t="s">
        <v>1270</v>
      </c>
      <c r="F15" s="57" t="s">
        <v>47</v>
      </c>
      <c r="G15" s="57"/>
      <c r="H15" s="57" t="s">
        <v>88</v>
      </c>
      <c r="I15" s="88">
        <f>IF(ISBLANK(J15),"",TRUNC(0.3224*((J15/$E$3)-112)^2))</f>
        <v>840</v>
      </c>
      <c r="J15" s="189">
        <v>7.052083333333334E-4</v>
      </c>
      <c r="K15" s="60"/>
      <c r="L15" s="288" t="str">
        <f>IF(ISBLANK(J15),"",IF(J15&gt;0.00082337962962963,"",IF(J15&lt;=0.000616898148148148,"TSM",IF(J15&lt;=0.000638310185185185,"SM",IF(J15&lt;=0.000671296296296296,"KSM",IF(J15&lt;=0.000707175925925926,"I A",IF(J15&lt;=0.000753935185185185,"II A",IF(J15&lt;=0.00082337962962963,"III A"))))))))</f>
        <v>I A</v>
      </c>
      <c r="M15" s="56" t="s">
        <v>89</v>
      </c>
      <c r="N15" s="242" t="s">
        <v>1271</v>
      </c>
      <c r="O15" s="242" t="s">
        <v>1272</v>
      </c>
      <c r="P15" s="242" t="s">
        <v>75</v>
      </c>
      <c r="Q15" s="242"/>
      <c r="R15" s="63" t="s">
        <v>60</v>
      </c>
    </row>
    <row r="16" spans="1:18" s="63" customFormat="1" ht="16.5" customHeight="1">
      <c r="A16" s="240">
        <v>2</v>
      </c>
      <c r="B16" s="52">
        <v>48</v>
      </c>
      <c r="C16" s="53" t="s">
        <v>777</v>
      </c>
      <c r="D16" s="54" t="s">
        <v>1273</v>
      </c>
      <c r="E16" s="55" t="s">
        <v>1274</v>
      </c>
      <c r="F16" s="57" t="s">
        <v>190</v>
      </c>
      <c r="G16" s="57" t="s">
        <v>115</v>
      </c>
      <c r="H16" s="57" t="s">
        <v>247</v>
      </c>
      <c r="I16" s="88">
        <f>IF(ISBLANK(J16),"",TRUNC(0.3224*((J16/$E$3)-112)^2))</f>
        <v>834</v>
      </c>
      <c r="J16" s="189">
        <v>7.0740740740740736E-4</v>
      </c>
      <c r="K16" s="60"/>
      <c r="L16" s="288" t="str">
        <f>IF(ISBLANK(J16),"",IF(J16&gt;0.00082337962962963,"",IF(J16&lt;=0.000616898148148148,"TSM",IF(J16&lt;=0.000638310185185185,"SM",IF(J16&lt;=0.000671296296296296,"KSM",IF(J16&lt;=0.000707175925925926,"I A",IF(J16&lt;=0.000753935185185185,"II A",IF(J16&lt;=0.00082337962962963,"III A"))))))))</f>
        <v>II A</v>
      </c>
      <c r="M16" s="56" t="s">
        <v>218</v>
      </c>
      <c r="N16" s="242" t="s">
        <v>1275</v>
      </c>
      <c r="O16" s="242" t="s">
        <v>1276</v>
      </c>
      <c r="P16" s="242" t="s">
        <v>1277</v>
      </c>
      <c r="Q16" s="242"/>
      <c r="R16" s="63" t="s">
        <v>43</v>
      </c>
    </row>
    <row r="17" spans="1:18" s="63" customFormat="1" ht="16.5" customHeight="1">
      <c r="A17" s="240">
        <v>3</v>
      </c>
      <c r="B17" s="52">
        <v>123</v>
      </c>
      <c r="C17" s="53" t="s">
        <v>284</v>
      </c>
      <c r="D17" s="54" t="s">
        <v>1278</v>
      </c>
      <c r="E17" s="55" t="s">
        <v>1279</v>
      </c>
      <c r="F17" s="57" t="s">
        <v>47</v>
      </c>
      <c r="G17" s="57" t="s">
        <v>48</v>
      </c>
      <c r="H17" s="57" t="s">
        <v>88</v>
      </c>
      <c r="I17" s="88">
        <f>IF(ISBLANK(J17),"",TRUNC(0.3224*((J17/$E$3)-112)^2))</f>
        <v>805</v>
      </c>
      <c r="J17" s="189">
        <v>7.1782407407407418E-4</v>
      </c>
      <c r="K17" s="60"/>
      <c r="L17" s="288" t="str">
        <f>IF(ISBLANK(J17),"",IF(J17&gt;0.00082337962962963,"",IF(J17&lt;=0.000616898148148148,"TSM",IF(J17&lt;=0.000638310185185185,"SM",IF(J17&lt;=0.000671296296296296,"KSM",IF(J17&lt;=0.000707175925925926,"I A",IF(J17&lt;=0.000753935185185185,"II A",IF(J17&lt;=0.00082337962962963,"III A"))))))))</f>
        <v>II A</v>
      </c>
      <c r="M17" s="56" t="s">
        <v>1132</v>
      </c>
      <c r="N17" s="242" t="s">
        <v>75</v>
      </c>
      <c r="O17" s="242" t="s">
        <v>1280</v>
      </c>
      <c r="P17" s="242" t="s">
        <v>75</v>
      </c>
      <c r="Q17" s="242"/>
      <c r="R17" s="63" t="s">
        <v>51</v>
      </c>
    </row>
    <row r="18" spans="1:18" s="63" customFormat="1" ht="16.5" customHeight="1">
      <c r="A18" s="240">
        <v>4</v>
      </c>
      <c r="B18" s="52">
        <v>90</v>
      </c>
      <c r="C18" s="53" t="s">
        <v>1281</v>
      </c>
      <c r="D18" s="54" t="s">
        <v>1282</v>
      </c>
      <c r="E18" s="55" t="s">
        <v>1283</v>
      </c>
      <c r="F18" s="57" t="s">
        <v>38</v>
      </c>
      <c r="G18" s="57" t="s">
        <v>39</v>
      </c>
      <c r="H18" s="57"/>
      <c r="I18" s="88">
        <f>IF(ISBLANK(J18),"",TRUNC(0.3224*((J18/$E$3)-112)^2))</f>
        <v>786</v>
      </c>
      <c r="J18" s="189">
        <v>7.2465277777777795E-4</v>
      </c>
      <c r="K18" s="60"/>
      <c r="L18" s="288" t="str">
        <f>IF(ISBLANK(J18),"",IF(J18&gt;0.00082337962962963,"",IF(J18&lt;=0.000616898148148148,"TSM",IF(J18&lt;=0.000638310185185185,"SM",IF(J18&lt;=0.000671296296296296,"KSM",IF(J18&lt;=0.000707175925925926,"I A",IF(J18&lt;=0.000753935185185185,"II A",IF(J18&lt;=0.00082337962962963,"III A"))))))))</f>
        <v>II A</v>
      </c>
      <c r="M18" s="56" t="s">
        <v>1284</v>
      </c>
      <c r="N18" s="242" t="s">
        <v>1285</v>
      </c>
      <c r="O18" s="242"/>
      <c r="P18" s="242" t="s">
        <v>1286</v>
      </c>
      <c r="Q18" s="242"/>
      <c r="R18" s="63" t="s">
        <v>19</v>
      </c>
    </row>
    <row r="19" spans="1:18" ht="3.75" customHeight="1">
      <c r="C19" s="28"/>
      <c r="D19" s="28"/>
      <c r="F19" s="29"/>
      <c r="G19" s="29"/>
      <c r="H19" s="29"/>
    </row>
    <row r="20" spans="1:18" ht="12" customHeight="1">
      <c r="A20" s="67"/>
      <c r="B20" s="37"/>
      <c r="C20" s="38" t="s">
        <v>51</v>
      </c>
      <c r="D20" s="39" t="s">
        <v>179</v>
      </c>
      <c r="F20" s="29"/>
      <c r="G20" s="29"/>
      <c r="H20" s="29"/>
    </row>
    <row r="21" spans="1:18" s="79" customFormat="1" ht="12.75" customHeight="1">
      <c r="A21" s="68" t="s">
        <v>539</v>
      </c>
      <c r="B21" s="69" t="s">
        <v>22</v>
      </c>
      <c r="C21" s="70" t="s">
        <v>23</v>
      </c>
      <c r="D21" s="71" t="s">
        <v>24</v>
      </c>
      <c r="E21" s="72" t="s">
        <v>25</v>
      </c>
      <c r="F21" s="73" t="s">
        <v>26</v>
      </c>
      <c r="G21" s="74" t="s">
        <v>27</v>
      </c>
      <c r="H21" s="73" t="s">
        <v>28</v>
      </c>
      <c r="I21" s="75" t="s">
        <v>29</v>
      </c>
      <c r="J21" s="76" t="s">
        <v>657</v>
      </c>
      <c r="K21" s="77" t="s">
        <v>31</v>
      </c>
      <c r="L21" s="76" t="s">
        <v>33</v>
      </c>
      <c r="M21" s="78" t="s">
        <v>34</v>
      </c>
    </row>
    <row r="22" spans="1:18" s="63" customFormat="1" ht="16.5" customHeight="1">
      <c r="A22" s="240">
        <v>1</v>
      </c>
      <c r="B22" s="52">
        <v>92</v>
      </c>
      <c r="C22" s="53" t="s">
        <v>276</v>
      </c>
      <c r="D22" s="54" t="s">
        <v>1287</v>
      </c>
      <c r="E22" s="55" t="s">
        <v>1288</v>
      </c>
      <c r="F22" s="57" t="s">
        <v>38</v>
      </c>
      <c r="G22" s="57" t="s">
        <v>39</v>
      </c>
      <c r="H22" s="57" t="s">
        <v>64</v>
      </c>
      <c r="I22" s="88">
        <f>IF(ISBLANK(J22),"",TRUNC(0.3224*((J22/$E$3)-112)^2))</f>
        <v>868</v>
      </c>
      <c r="J22" s="189">
        <v>6.957175925925925E-4</v>
      </c>
      <c r="K22" s="60"/>
      <c r="L22" s="288" t="str">
        <f>IF(ISBLANK(J22),"",IF(J22&gt;0.00082337962962963,"",IF(J22&lt;=0.000616898148148148,"TSM",IF(J22&lt;=0.000638310185185185,"SM",IF(J22&lt;=0.000671296296296296,"KSM",IF(J22&lt;=0.000707175925925926,"I A",IF(J22&lt;=0.000753935185185185,"II A",IF(J22&lt;=0.00082337962962963,"III A"))))))))</f>
        <v>I A</v>
      </c>
      <c r="M22" s="56" t="s">
        <v>1289</v>
      </c>
      <c r="N22" s="242" t="s">
        <v>1290</v>
      </c>
      <c r="O22" s="242" t="s">
        <v>1291</v>
      </c>
      <c r="P22" s="242" t="s">
        <v>75</v>
      </c>
      <c r="Q22" s="242"/>
      <c r="R22" s="63" t="s">
        <v>60</v>
      </c>
    </row>
    <row r="23" spans="1:18" s="63" customFormat="1" ht="16.5" customHeight="1">
      <c r="A23" s="240">
        <v>2</v>
      </c>
      <c r="B23" s="52">
        <v>61</v>
      </c>
      <c r="C23" s="53" t="s">
        <v>1292</v>
      </c>
      <c r="D23" s="54" t="s">
        <v>1293</v>
      </c>
      <c r="E23" s="55" t="s">
        <v>1294</v>
      </c>
      <c r="F23" s="57" t="s">
        <v>190</v>
      </c>
      <c r="G23" s="57" t="s">
        <v>115</v>
      </c>
      <c r="H23" s="57" t="s">
        <v>116</v>
      </c>
      <c r="I23" s="88">
        <f t="shared" ref="I23" si="0">IF(ISBLANK(J23),"",TRUNC(0.3224*((J23/$E$3)-112)^2))</f>
        <v>830</v>
      </c>
      <c r="J23" s="189">
        <v>7.0891203703703698E-4</v>
      </c>
      <c r="K23" s="60"/>
      <c r="L23" s="288" t="str">
        <f t="shared" ref="L23" si="1">IF(ISBLANK(J23),"",IF(J23&gt;0.00082337962962963,"",IF(J23&lt;=0.000616898148148148,"TSM",IF(J23&lt;=0.000638310185185185,"SM",IF(J23&lt;=0.000671296296296296,"KSM",IF(J23&lt;=0.000707175925925926,"I A",IF(J23&lt;=0.000753935185185185,"II A",IF(J23&lt;=0.00082337962962963,"III A"))))))))</f>
        <v>II A</v>
      </c>
      <c r="M23" s="56" t="s">
        <v>835</v>
      </c>
      <c r="N23" s="242" t="s">
        <v>75</v>
      </c>
      <c r="O23" s="242"/>
      <c r="P23" s="242" t="s">
        <v>1295</v>
      </c>
      <c r="Q23" s="242"/>
      <c r="R23" s="63" t="s">
        <v>43</v>
      </c>
    </row>
    <row r="24" spans="1:18" s="63" customFormat="1" ht="16.5" customHeight="1">
      <c r="A24" s="240"/>
      <c r="B24" s="52">
        <v>7</v>
      </c>
      <c r="C24" s="53" t="s">
        <v>1296</v>
      </c>
      <c r="D24" s="54" t="s">
        <v>1297</v>
      </c>
      <c r="E24" s="55" t="s">
        <v>1298</v>
      </c>
      <c r="F24" s="57" t="s">
        <v>910</v>
      </c>
      <c r="G24" s="57" t="s">
        <v>911</v>
      </c>
      <c r="H24" s="57"/>
      <c r="I24" s="88"/>
      <c r="J24" s="189" t="s">
        <v>302</v>
      </c>
      <c r="K24" s="60"/>
      <c r="L24" s="288" t="str">
        <f>IF(ISBLANK(J24),"",IF(J24&gt;0.00082337962962963,"",IF(J24&lt;=0.000616898148148148,"TSM",IF(J24&lt;=0.000638310185185185,"SM",IF(J24&lt;=0.000671296296296296,"KSM",IF(J24&lt;=0.000707175925925926,"I A",IF(J24&lt;=0.000753935185185185,"II A",IF(J24&lt;=0.00082337962962963,"III A"))))))))</f>
        <v/>
      </c>
      <c r="M24" s="56" t="s">
        <v>1299</v>
      </c>
      <c r="N24" s="242" t="s">
        <v>1300</v>
      </c>
      <c r="O24" s="242" t="s">
        <v>1301</v>
      </c>
      <c r="P24" s="242" t="s">
        <v>1302</v>
      </c>
      <c r="Q24" s="242"/>
      <c r="R24" s="63" t="s">
        <v>51</v>
      </c>
    </row>
    <row r="25" spans="1:18" ht="3.75" customHeight="1">
      <c r="C25" s="28"/>
      <c r="D25" s="28"/>
      <c r="F25" s="29"/>
      <c r="G25" s="29"/>
      <c r="H25" s="29"/>
    </row>
    <row r="26" spans="1:18" ht="12" customHeight="1">
      <c r="A26" s="67"/>
      <c r="B26" s="37"/>
      <c r="C26" s="38" t="s">
        <v>60</v>
      </c>
      <c r="D26" s="39" t="s">
        <v>179</v>
      </c>
      <c r="F26" s="29"/>
      <c r="G26" s="29"/>
      <c r="H26" s="29"/>
    </row>
    <row r="27" spans="1:18" s="79" customFormat="1" ht="12.75" customHeight="1">
      <c r="A27" s="68" t="s">
        <v>539</v>
      </c>
      <c r="B27" s="69" t="s">
        <v>22</v>
      </c>
      <c r="C27" s="70" t="s">
        <v>23</v>
      </c>
      <c r="D27" s="71" t="s">
        <v>24</v>
      </c>
      <c r="E27" s="72" t="s">
        <v>25</v>
      </c>
      <c r="F27" s="73" t="s">
        <v>26</v>
      </c>
      <c r="G27" s="74" t="s">
        <v>27</v>
      </c>
      <c r="H27" s="73" t="s">
        <v>28</v>
      </c>
      <c r="I27" s="75" t="s">
        <v>29</v>
      </c>
      <c r="J27" s="76" t="s">
        <v>657</v>
      </c>
      <c r="K27" s="77" t="s">
        <v>31</v>
      </c>
      <c r="L27" s="76" t="s">
        <v>33</v>
      </c>
      <c r="M27" s="78" t="s">
        <v>34</v>
      </c>
    </row>
    <row r="28" spans="1:18" s="63" customFormat="1" ht="16.5" customHeight="1">
      <c r="A28" s="240">
        <v>1</v>
      </c>
      <c r="B28" s="52">
        <v>113</v>
      </c>
      <c r="C28" s="53" t="s">
        <v>322</v>
      </c>
      <c r="D28" s="54" t="s">
        <v>1303</v>
      </c>
      <c r="E28" s="55" t="s">
        <v>1304</v>
      </c>
      <c r="F28" s="57" t="s">
        <v>47</v>
      </c>
      <c r="G28" s="57" t="s">
        <v>48</v>
      </c>
      <c r="H28" s="57" t="s">
        <v>204</v>
      </c>
      <c r="I28" s="88">
        <f>IF(ISBLANK(J28),"",TRUNC(0.3224*((J28/$E$3)-112)^2))</f>
        <v>869</v>
      </c>
      <c r="J28" s="189">
        <v>6.9537037037037039E-4</v>
      </c>
      <c r="K28" s="60"/>
      <c r="L28" s="288" t="str">
        <f>IF(ISBLANK(J28),"",IF(J28&gt;0.00082337962962963,"",IF(J28&lt;=0.000616898148148148,"TSM",IF(J28&lt;=0.000638310185185185,"SM",IF(J28&lt;=0.000671296296296296,"KSM",IF(J28&lt;=0.000707175925925926,"I A",IF(J28&lt;=0.000753935185185185,"II A",IF(J28&lt;=0.00082337962962963,"III A"))))))))</f>
        <v>I A</v>
      </c>
      <c r="M28" s="56" t="s">
        <v>391</v>
      </c>
      <c r="N28" s="242" t="s">
        <v>1305</v>
      </c>
      <c r="O28" s="242" t="s">
        <v>1306</v>
      </c>
      <c r="P28" s="242" t="s">
        <v>1307</v>
      </c>
      <c r="Q28" s="242"/>
      <c r="R28" s="63" t="s">
        <v>60</v>
      </c>
    </row>
    <row r="29" spans="1:18" s="63" customFormat="1" ht="16.5" customHeight="1">
      <c r="A29" s="240">
        <v>2</v>
      </c>
      <c r="B29" s="52">
        <v>34</v>
      </c>
      <c r="C29" s="53" t="s">
        <v>1308</v>
      </c>
      <c r="D29" s="54" t="s">
        <v>1309</v>
      </c>
      <c r="E29" s="55" t="s">
        <v>1310</v>
      </c>
      <c r="F29" s="57" t="s">
        <v>4</v>
      </c>
      <c r="G29" s="57" t="s">
        <v>115</v>
      </c>
      <c r="H29" s="57" t="s">
        <v>191</v>
      </c>
      <c r="I29" s="88">
        <f>IF(ISBLANK(J29),"",TRUNC(0.3224*((J29/$E$3)-112)^2))</f>
        <v>826</v>
      </c>
      <c r="J29" s="189">
        <v>7.104166666666666E-4</v>
      </c>
      <c r="K29" s="60"/>
      <c r="L29" s="288" t="str">
        <f>IF(ISBLANK(J29),"",IF(J29&gt;0.00082337962962963,"",IF(J29&lt;=0.000616898148148148,"TSM",IF(J29&lt;=0.000638310185185185,"SM",IF(J29&lt;=0.000671296296296296,"KSM",IF(J29&lt;=0.000707175925925926,"I A",IF(J29&lt;=0.000753935185185185,"II A",IF(J29&lt;=0.00082337962962963,"III A"))))))))</f>
        <v>II A</v>
      </c>
      <c r="M29" s="56" t="s">
        <v>978</v>
      </c>
      <c r="N29" s="242" t="s">
        <v>1311</v>
      </c>
      <c r="O29" s="242" t="s">
        <v>1312</v>
      </c>
      <c r="P29" s="242" t="s">
        <v>1313</v>
      </c>
      <c r="Q29" s="242"/>
      <c r="R29" s="63" t="s">
        <v>51</v>
      </c>
    </row>
    <row r="30" spans="1:18" ht="3.75" customHeight="1">
      <c r="C30" s="28"/>
      <c r="D30" s="28"/>
      <c r="F30" s="29"/>
      <c r="G30" s="29"/>
      <c r="H30" s="29"/>
    </row>
    <row r="31" spans="1:18" ht="12" customHeight="1">
      <c r="A31" s="67"/>
      <c r="B31" s="37"/>
      <c r="C31" s="38" t="s">
        <v>68</v>
      </c>
      <c r="D31" s="39" t="s">
        <v>179</v>
      </c>
      <c r="F31" s="29"/>
      <c r="G31" s="29"/>
      <c r="H31" s="29"/>
    </row>
    <row r="32" spans="1:18" s="79" customFormat="1" ht="12.75" customHeight="1">
      <c r="A32" s="68" t="s">
        <v>539</v>
      </c>
      <c r="B32" s="69" t="s">
        <v>22</v>
      </c>
      <c r="C32" s="70" t="s">
        <v>23</v>
      </c>
      <c r="D32" s="71" t="s">
        <v>24</v>
      </c>
      <c r="E32" s="72" t="s">
        <v>25</v>
      </c>
      <c r="F32" s="73" t="s">
        <v>26</v>
      </c>
      <c r="G32" s="74" t="s">
        <v>27</v>
      </c>
      <c r="H32" s="73" t="s">
        <v>28</v>
      </c>
      <c r="I32" s="75" t="s">
        <v>29</v>
      </c>
      <c r="J32" s="76" t="s">
        <v>657</v>
      </c>
      <c r="K32" s="77" t="s">
        <v>31</v>
      </c>
      <c r="L32" s="76" t="s">
        <v>33</v>
      </c>
      <c r="M32" s="78" t="s">
        <v>34</v>
      </c>
    </row>
    <row r="33" spans="1:18" s="63" customFormat="1" ht="16.5" customHeight="1">
      <c r="A33" s="240">
        <v>1</v>
      </c>
      <c r="B33" s="52">
        <v>120</v>
      </c>
      <c r="C33" s="53" t="s">
        <v>296</v>
      </c>
      <c r="D33" s="54" t="s">
        <v>1314</v>
      </c>
      <c r="E33" s="55" t="s">
        <v>1315</v>
      </c>
      <c r="F33" s="57" t="s">
        <v>47</v>
      </c>
      <c r="G33" s="57" t="s">
        <v>48</v>
      </c>
      <c r="H33" s="57" t="s">
        <v>88</v>
      </c>
      <c r="I33" s="88">
        <f>IF(ISBLANK(J33),"",TRUNC(0.3224*((J33/$E$3)-112)^2))</f>
        <v>984</v>
      </c>
      <c r="J33" s="189">
        <v>6.5682870370370374E-4</v>
      </c>
      <c r="K33" s="60"/>
      <c r="L33" s="288" t="str">
        <f>IF(ISBLANK(J33),"",IF(J33&gt;0.00082337962962963,"",IF(J33&lt;=0.000616898148148148,"TSM",IF(J33&lt;=0.000638310185185185,"SM",IF(J33&lt;=0.000671296296296296,"KSM",IF(J33&lt;=0.000707175925925926,"I A",IF(J33&lt;=0.000753935185185185,"II A",IF(J33&lt;=0.00082337962962963,"III A"))))))))</f>
        <v>KSM</v>
      </c>
      <c r="M33" s="56" t="s">
        <v>89</v>
      </c>
      <c r="N33" s="242" t="s">
        <v>1316</v>
      </c>
      <c r="O33" s="242" t="s">
        <v>1317</v>
      </c>
      <c r="P33" s="242" t="s">
        <v>1318</v>
      </c>
      <c r="Q33" s="242"/>
      <c r="R33" s="63" t="s">
        <v>60</v>
      </c>
    </row>
    <row r="34" spans="1:18" s="63" customFormat="1" ht="16.5" customHeight="1">
      <c r="A34" s="240">
        <v>2</v>
      </c>
      <c r="B34" s="52">
        <v>20</v>
      </c>
      <c r="C34" s="53" t="s">
        <v>228</v>
      </c>
      <c r="D34" s="54" t="s">
        <v>1319</v>
      </c>
      <c r="E34" s="55" t="s">
        <v>1320</v>
      </c>
      <c r="F34" s="57" t="s">
        <v>1321</v>
      </c>
      <c r="G34" s="57" t="s">
        <v>223</v>
      </c>
      <c r="H34" s="57" t="s">
        <v>224</v>
      </c>
      <c r="I34" s="88">
        <f>IF(ISBLANK(J34),"",TRUNC(0.3224*((J34/$E$3)-112)^2))</f>
        <v>976</v>
      </c>
      <c r="J34" s="189">
        <v>6.5937499999999991E-4</v>
      </c>
      <c r="K34" s="60"/>
      <c r="L34" s="288" t="str">
        <f>IF(ISBLANK(J34),"",IF(J34&gt;0.00082337962962963,"",IF(J34&lt;=0.000616898148148148,"TSM",IF(J34&lt;=0.000638310185185185,"SM",IF(J34&lt;=0.000671296296296296,"KSM",IF(J34&lt;=0.000707175925925926,"I A",IF(J34&lt;=0.000753935185185185,"II A",IF(J34&lt;=0.00082337962962963,"III A"))))))))</f>
        <v>KSM</v>
      </c>
      <c r="M34" s="56" t="s">
        <v>1322</v>
      </c>
      <c r="N34" s="242" t="s">
        <v>1323</v>
      </c>
      <c r="O34" s="242" t="s">
        <v>1324</v>
      </c>
      <c r="P34" s="242" t="s">
        <v>75</v>
      </c>
      <c r="Q34" s="242"/>
      <c r="R34" s="63" t="s">
        <v>51</v>
      </c>
    </row>
    <row r="35" spans="1:18" s="63" customFormat="1" ht="16.5" customHeight="1">
      <c r="A35" s="240">
        <v>3</v>
      </c>
      <c r="B35" s="52">
        <v>81</v>
      </c>
      <c r="C35" s="53" t="s">
        <v>1325</v>
      </c>
      <c r="D35" s="54" t="s">
        <v>1326</v>
      </c>
      <c r="E35" s="55" t="s">
        <v>1327</v>
      </c>
      <c r="F35" s="57" t="s">
        <v>4</v>
      </c>
      <c r="G35" s="57" t="s">
        <v>115</v>
      </c>
      <c r="H35" s="57" t="s">
        <v>136</v>
      </c>
      <c r="I35" s="88">
        <f>IF(ISBLANK(J35),"",TRUNC(0.3224*((J35/$E$3)-112)^2))</f>
        <v>921</v>
      </c>
      <c r="J35" s="189">
        <v>6.7743055555555558E-4</v>
      </c>
      <c r="K35" s="60"/>
      <c r="L35" s="288" t="str">
        <f>IF(ISBLANK(J35),"",IF(J35&gt;0.00082337962962963,"",IF(J35&lt;=0.000616898148148148,"TSM",IF(J35&lt;=0.000638310185185185,"SM",IF(J35&lt;=0.000671296296296296,"KSM",IF(J35&lt;=0.000707175925925926,"I A",IF(J35&lt;=0.000753935185185185,"II A",IF(J35&lt;=0.00082337962962963,"III A"))))))))</f>
        <v>I A</v>
      </c>
      <c r="M35" s="56" t="s">
        <v>978</v>
      </c>
      <c r="N35" s="242" t="s">
        <v>1328</v>
      </c>
      <c r="O35" s="242" t="s">
        <v>1329</v>
      </c>
      <c r="P35" s="242" t="s">
        <v>1330</v>
      </c>
      <c r="Q35" s="242"/>
      <c r="R35" s="63" t="s">
        <v>43</v>
      </c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R22"/>
  <sheetViews>
    <sheetView zoomScaleNormal="85" workbookViewId="0">
      <selection activeCell="G30" sqref="G30"/>
    </sheetView>
  </sheetViews>
  <sheetFormatPr defaultColWidth="12.109375" defaultRowHeight="13.8"/>
  <cols>
    <col min="1" max="1" width="4.5546875" style="27" customWidth="1"/>
    <col min="2" max="2" width="4.109375" style="28" customWidth="1"/>
    <col min="3" max="3" width="10.33203125" style="65" customWidth="1"/>
    <col min="4" max="4" width="18.5546875" style="65" customWidth="1"/>
    <col min="5" max="5" width="9.88671875" style="28" customWidth="1"/>
    <col min="6" max="6" width="13.6640625" style="27" customWidth="1"/>
    <col min="7" max="7" width="11.44140625" style="27" customWidth="1"/>
    <col min="8" max="8" width="12.88671875" style="27" customWidth="1"/>
    <col min="9" max="9" width="5.5546875" style="30" customWidth="1"/>
    <col min="10" max="10" width="8.6640625" style="28" customWidth="1"/>
    <col min="11" max="11" width="5.88671875" style="28" hidden="1" customWidth="1"/>
    <col min="12" max="12" width="6.5546875" style="28" customWidth="1"/>
    <col min="13" max="13" width="27.6640625" style="31" customWidth="1"/>
    <col min="14" max="14" width="6" style="22" hidden="1" customWidth="1"/>
    <col min="15" max="15" width="8.88671875" style="22" hidden="1" customWidth="1"/>
    <col min="16" max="17" width="5.5546875" style="22" hidden="1" customWidth="1"/>
    <col min="18" max="18" width="0" style="24" hidden="1" customWidth="1"/>
    <col min="19" max="16384" width="12.109375" style="24"/>
  </cols>
  <sheetData>
    <row r="1" spans="1:18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21"/>
    </row>
    <row r="2" spans="1:18" ht="15.7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21"/>
    </row>
    <row r="3" spans="1:18" ht="3.75" customHeight="1">
      <c r="C3" s="28"/>
      <c r="D3" s="28"/>
      <c r="E3" s="285">
        <v>1.1574074074074073E-5</v>
      </c>
      <c r="F3" s="29"/>
      <c r="G3" s="29"/>
      <c r="H3" s="29"/>
    </row>
    <row r="4" spans="1:18" ht="15.75" customHeight="1">
      <c r="A4" s="32" t="s">
        <v>1251</v>
      </c>
      <c r="B4" s="33"/>
      <c r="C4" s="28"/>
      <c r="D4" s="28"/>
      <c r="E4" s="286"/>
      <c r="F4" s="34"/>
      <c r="G4" s="29"/>
      <c r="H4" s="29"/>
    </row>
    <row r="5" spans="1:18" ht="3.75" customHeight="1">
      <c r="C5" s="28"/>
      <c r="D5" s="28"/>
      <c r="F5" s="29"/>
      <c r="G5" s="29"/>
      <c r="H5" s="29"/>
    </row>
    <row r="6" spans="1:18" ht="12" customHeight="1">
      <c r="A6" s="67"/>
      <c r="B6" s="37"/>
      <c r="C6" s="38"/>
      <c r="D6" s="39" t="s">
        <v>540</v>
      </c>
      <c r="F6" s="29"/>
      <c r="G6" s="29"/>
      <c r="H6" s="29"/>
      <c r="N6" s="22" t="s">
        <v>180</v>
      </c>
      <c r="O6" s="22" t="s">
        <v>1253</v>
      </c>
    </row>
    <row r="7" spans="1:18" s="79" customFormat="1" ht="12.75" customHeight="1">
      <c r="A7" s="68" t="s">
        <v>539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75" t="s">
        <v>29</v>
      </c>
      <c r="J7" s="76" t="s">
        <v>657</v>
      </c>
      <c r="K7" s="77" t="s">
        <v>31</v>
      </c>
      <c r="L7" s="76" t="s">
        <v>33</v>
      </c>
      <c r="M7" s="287" t="s">
        <v>34</v>
      </c>
    </row>
    <row r="8" spans="1:18" s="63" customFormat="1" ht="16.5" customHeight="1">
      <c r="A8" s="240">
        <v>1</v>
      </c>
      <c r="B8" s="52">
        <v>120</v>
      </c>
      <c r="C8" s="53" t="s">
        <v>296</v>
      </c>
      <c r="D8" s="54" t="s">
        <v>1314</v>
      </c>
      <c r="E8" s="55" t="s">
        <v>1315</v>
      </c>
      <c r="F8" s="57" t="s">
        <v>47</v>
      </c>
      <c r="G8" s="57" t="s">
        <v>48</v>
      </c>
      <c r="H8" s="57" t="s">
        <v>88</v>
      </c>
      <c r="I8" s="88">
        <f t="shared" ref="I8:I19" si="0">IF(ISBLANK(J8),"",TRUNC(0.3224*((J8/$E$3)-112)^2))</f>
        <v>984</v>
      </c>
      <c r="J8" s="189">
        <v>6.5682870370370374E-4</v>
      </c>
      <c r="K8" s="60"/>
      <c r="L8" s="288" t="str">
        <f t="shared" ref="L8:L22" si="1">IF(ISBLANK(J8),"",IF(J8&gt;0.00082337962962963,"",IF(J8&lt;=0.000616898148148148,"TSM",IF(J8&lt;=0.000638310185185185,"SM",IF(J8&lt;=0.000671296296296296,"KSM",IF(J8&lt;=0.000707175925925926,"I A",IF(J8&lt;=0.000753935185185185,"II A",IF(J8&lt;=0.00082337962962963,"III A"))))))))</f>
        <v>KSM</v>
      </c>
      <c r="M8" s="56" t="s">
        <v>89</v>
      </c>
      <c r="N8" s="242" t="s">
        <v>1316</v>
      </c>
      <c r="O8" s="242" t="s">
        <v>1317</v>
      </c>
      <c r="P8" s="242" t="s">
        <v>1318</v>
      </c>
      <c r="Q8" s="242"/>
      <c r="R8" s="63" t="s">
        <v>60</v>
      </c>
    </row>
    <row r="9" spans="1:18" s="63" customFormat="1" ht="16.5" customHeight="1">
      <c r="A9" s="240">
        <v>2</v>
      </c>
      <c r="B9" s="52">
        <v>20</v>
      </c>
      <c r="C9" s="53" t="s">
        <v>228</v>
      </c>
      <c r="D9" s="54" t="s">
        <v>1319</v>
      </c>
      <c r="E9" s="55" t="s">
        <v>1320</v>
      </c>
      <c r="F9" s="57" t="s">
        <v>1321</v>
      </c>
      <c r="G9" s="57" t="s">
        <v>223</v>
      </c>
      <c r="H9" s="57" t="s">
        <v>224</v>
      </c>
      <c r="I9" s="88">
        <f t="shared" si="0"/>
        <v>976</v>
      </c>
      <c r="J9" s="189">
        <v>6.5937499999999991E-4</v>
      </c>
      <c r="K9" s="60"/>
      <c r="L9" s="288" t="str">
        <f t="shared" si="1"/>
        <v>KSM</v>
      </c>
      <c r="M9" s="56" t="s">
        <v>1322</v>
      </c>
      <c r="N9" s="242" t="s">
        <v>1323</v>
      </c>
      <c r="O9" s="242" t="s">
        <v>1324</v>
      </c>
      <c r="P9" s="242" t="s">
        <v>75</v>
      </c>
      <c r="Q9" s="242"/>
      <c r="R9" s="63" t="s">
        <v>51</v>
      </c>
    </row>
    <row r="10" spans="1:18" s="63" customFormat="1" ht="16.5" customHeight="1">
      <c r="A10" s="240">
        <v>3</v>
      </c>
      <c r="B10" s="52">
        <v>81</v>
      </c>
      <c r="C10" s="53" t="s">
        <v>1325</v>
      </c>
      <c r="D10" s="54" t="s">
        <v>1326</v>
      </c>
      <c r="E10" s="55" t="s">
        <v>1327</v>
      </c>
      <c r="F10" s="57" t="s">
        <v>4</v>
      </c>
      <c r="G10" s="57" t="s">
        <v>115</v>
      </c>
      <c r="H10" s="57" t="s">
        <v>136</v>
      </c>
      <c r="I10" s="88">
        <f t="shared" si="0"/>
        <v>921</v>
      </c>
      <c r="J10" s="189">
        <v>6.7743055555555558E-4</v>
      </c>
      <c r="K10" s="60"/>
      <c r="L10" s="288" t="str">
        <f t="shared" si="1"/>
        <v>I A</v>
      </c>
      <c r="M10" s="56" t="s">
        <v>978</v>
      </c>
      <c r="N10" s="242" t="s">
        <v>1328</v>
      </c>
      <c r="O10" s="242" t="s">
        <v>1329</v>
      </c>
      <c r="P10" s="242" t="s">
        <v>1330</v>
      </c>
      <c r="Q10" s="242"/>
      <c r="R10" s="63" t="s">
        <v>43</v>
      </c>
    </row>
    <row r="11" spans="1:18" s="63" customFormat="1" ht="16.5" customHeight="1">
      <c r="A11" s="240">
        <v>4</v>
      </c>
      <c r="B11" s="52">
        <v>113</v>
      </c>
      <c r="C11" s="53" t="s">
        <v>322</v>
      </c>
      <c r="D11" s="54" t="s">
        <v>1303</v>
      </c>
      <c r="E11" s="55" t="s">
        <v>1304</v>
      </c>
      <c r="F11" s="57" t="s">
        <v>47</v>
      </c>
      <c r="G11" s="57" t="s">
        <v>48</v>
      </c>
      <c r="H11" s="57" t="s">
        <v>204</v>
      </c>
      <c r="I11" s="88">
        <f t="shared" si="0"/>
        <v>869</v>
      </c>
      <c r="J11" s="189">
        <v>6.9537037037037039E-4</v>
      </c>
      <c r="K11" s="60"/>
      <c r="L11" s="288" t="str">
        <f t="shared" si="1"/>
        <v>I A</v>
      </c>
      <c r="M11" s="56" t="s">
        <v>391</v>
      </c>
      <c r="N11" s="242" t="s">
        <v>1305</v>
      </c>
      <c r="O11" s="242" t="s">
        <v>1306</v>
      </c>
      <c r="P11" s="242" t="s">
        <v>1307</v>
      </c>
      <c r="Q11" s="242"/>
      <c r="R11" s="63" t="s">
        <v>60</v>
      </c>
    </row>
    <row r="12" spans="1:18" s="63" customFormat="1" ht="16.5" customHeight="1">
      <c r="A12" s="240">
        <v>5</v>
      </c>
      <c r="B12" s="52">
        <v>92</v>
      </c>
      <c r="C12" s="53" t="s">
        <v>276</v>
      </c>
      <c r="D12" s="54" t="s">
        <v>1287</v>
      </c>
      <c r="E12" s="55" t="s">
        <v>1288</v>
      </c>
      <c r="F12" s="57" t="s">
        <v>38</v>
      </c>
      <c r="G12" s="57" t="s">
        <v>39</v>
      </c>
      <c r="H12" s="57" t="s">
        <v>64</v>
      </c>
      <c r="I12" s="88">
        <f t="shared" si="0"/>
        <v>868</v>
      </c>
      <c r="J12" s="189">
        <v>6.957175925925925E-4</v>
      </c>
      <c r="K12" s="60"/>
      <c r="L12" s="288" t="str">
        <f t="shared" si="1"/>
        <v>I A</v>
      </c>
      <c r="M12" s="56" t="s">
        <v>1289</v>
      </c>
      <c r="N12" s="242" t="s">
        <v>1290</v>
      </c>
      <c r="O12" s="242" t="s">
        <v>1291</v>
      </c>
      <c r="P12" s="242" t="s">
        <v>75</v>
      </c>
      <c r="Q12" s="242"/>
      <c r="R12" s="63" t="s">
        <v>60</v>
      </c>
    </row>
    <row r="13" spans="1:18" s="63" customFormat="1" ht="16.5" customHeight="1">
      <c r="A13" s="240">
        <v>6</v>
      </c>
      <c r="B13" s="52">
        <v>122</v>
      </c>
      <c r="C13" s="53" t="s">
        <v>1268</v>
      </c>
      <c r="D13" s="54" t="s">
        <v>1269</v>
      </c>
      <c r="E13" s="55" t="s">
        <v>1270</v>
      </c>
      <c r="F13" s="57" t="s">
        <v>47</v>
      </c>
      <c r="G13" s="57"/>
      <c r="H13" s="57" t="s">
        <v>88</v>
      </c>
      <c r="I13" s="88">
        <f t="shared" si="0"/>
        <v>840</v>
      </c>
      <c r="J13" s="189">
        <v>7.052083333333334E-4</v>
      </c>
      <c r="K13" s="60"/>
      <c r="L13" s="288" t="str">
        <f t="shared" si="1"/>
        <v>I A</v>
      </c>
      <c r="M13" s="56" t="s">
        <v>89</v>
      </c>
      <c r="N13" s="242" t="s">
        <v>1271</v>
      </c>
      <c r="O13" s="242" t="s">
        <v>1272</v>
      </c>
      <c r="P13" s="242" t="s">
        <v>75</v>
      </c>
      <c r="Q13" s="242"/>
      <c r="R13" s="63" t="s">
        <v>60</v>
      </c>
    </row>
    <row r="14" spans="1:18" s="63" customFormat="1" ht="16.5" customHeight="1">
      <c r="A14" s="240">
        <v>7</v>
      </c>
      <c r="B14" s="52">
        <v>48</v>
      </c>
      <c r="C14" s="53" t="s">
        <v>777</v>
      </c>
      <c r="D14" s="54" t="s">
        <v>1273</v>
      </c>
      <c r="E14" s="55" t="s">
        <v>1274</v>
      </c>
      <c r="F14" s="57" t="s">
        <v>190</v>
      </c>
      <c r="G14" s="57" t="s">
        <v>115</v>
      </c>
      <c r="H14" s="57" t="s">
        <v>247</v>
      </c>
      <c r="I14" s="88">
        <f t="shared" si="0"/>
        <v>834</v>
      </c>
      <c r="J14" s="189">
        <v>7.0740740740740736E-4</v>
      </c>
      <c r="K14" s="60"/>
      <c r="L14" s="288" t="str">
        <f t="shared" si="1"/>
        <v>II A</v>
      </c>
      <c r="M14" s="56" t="s">
        <v>218</v>
      </c>
      <c r="N14" s="242" t="s">
        <v>1275</v>
      </c>
      <c r="O14" s="242" t="s">
        <v>1276</v>
      </c>
      <c r="P14" s="242" t="s">
        <v>1277</v>
      </c>
      <c r="Q14" s="242"/>
      <c r="R14" s="63" t="s">
        <v>43</v>
      </c>
    </row>
    <row r="15" spans="1:18" s="63" customFormat="1" ht="16.5" customHeight="1">
      <c r="A15" s="240">
        <v>8</v>
      </c>
      <c r="B15" s="52">
        <v>61</v>
      </c>
      <c r="C15" s="53" t="s">
        <v>1292</v>
      </c>
      <c r="D15" s="54" t="s">
        <v>1293</v>
      </c>
      <c r="E15" s="55" t="s">
        <v>1294</v>
      </c>
      <c r="F15" s="57" t="s">
        <v>190</v>
      </c>
      <c r="G15" s="57" t="s">
        <v>115</v>
      </c>
      <c r="H15" s="57" t="s">
        <v>116</v>
      </c>
      <c r="I15" s="88">
        <f t="shared" si="0"/>
        <v>830</v>
      </c>
      <c r="J15" s="189">
        <v>7.0891203703703698E-4</v>
      </c>
      <c r="K15" s="60"/>
      <c r="L15" s="288" t="str">
        <f t="shared" si="1"/>
        <v>II A</v>
      </c>
      <c r="M15" s="56" t="s">
        <v>835</v>
      </c>
      <c r="N15" s="242" t="s">
        <v>75</v>
      </c>
      <c r="O15" s="242"/>
      <c r="P15" s="242" t="s">
        <v>1295</v>
      </c>
      <c r="Q15" s="242"/>
      <c r="R15" s="63" t="s">
        <v>43</v>
      </c>
    </row>
    <row r="16" spans="1:18" s="63" customFormat="1" ht="16.5" customHeight="1">
      <c r="A16" s="240">
        <v>9</v>
      </c>
      <c r="B16" s="52">
        <v>34</v>
      </c>
      <c r="C16" s="53" t="s">
        <v>1308</v>
      </c>
      <c r="D16" s="54" t="s">
        <v>1309</v>
      </c>
      <c r="E16" s="55" t="s">
        <v>1310</v>
      </c>
      <c r="F16" s="57" t="s">
        <v>4</v>
      </c>
      <c r="G16" s="57" t="s">
        <v>115</v>
      </c>
      <c r="H16" s="57" t="s">
        <v>191</v>
      </c>
      <c r="I16" s="88">
        <f t="shared" si="0"/>
        <v>826</v>
      </c>
      <c r="J16" s="189">
        <v>7.104166666666666E-4</v>
      </c>
      <c r="K16" s="60"/>
      <c r="L16" s="288" t="str">
        <f t="shared" si="1"/>
        <v>II A</v>
      </c>
      <c r="M16" s="56" t="s">
        <v>978</v>
      </c>
      <c r="N16" s="242" t="s">
        <v>1311</v>
      </c>
      <c r="O16" s="242" t="s">
        <v>1312</v>
      </c>
      <c r="P16" s="242" t="s">
        <v>1313</v>
      </c>
      <c r="Q16" s="242"/>
      <c r="R16" s="63" t="s">
        <v>51</v>
      </c>
    </row>
    <row r="17" spans="1:18" s="63" customFormat="1" ht="16.5" customHeight="1">
      <c r="A17" s="240">
        <v>10</v>
      </c>
      <c r="B17" s="52">
        <v>123</v>
      </c>
      <c r="C17" s="53" t="s">
        <v>284</v>
      </c>
      <c r="D17" s="54" t="s">
        <v>1278</v>
      </c>
      <c r="E17" s="55" t="s">
        <v>1279</v>
      </c>
      <c r="F17" s="57" t="s">
        <v>47</v>
      </c>
      <c r="G17" s="57" t="s">
        <v>48</v>
      </c>
      <c r="H17" s="57" t="s">
        <v>88</v>
      </c>
      <c r="I17" s="88">
        <f t="shared" si="0"/>
        <v>805</v>
      </c>
      <c r="J17" s="189">
        <v>7.1782407407407418E-4</v>
      </c>
      <c r="K17" s="60"/>
      <c r="L17" s="288" t="str">
        <f t="shared" si="1"/>
        <v>II A</v>
      </c>
      <c r="M17" s="56" t="s">
        <v>1132</v>
      </c>
      <c r="N17" s="242" t="s">
        <v>75</v>
      </c>
      <c r="O17" s="242" t="s">
        <v>1280</v>
      </c>
      <c r="P17" s="242" t="s">
        <v>75</v>
      </c>
      <c r="Q17" s="242"/>
      <c r="R17" s="63" t="s">
        <v>51</v>
      </c>
    </row>
    <row r="18" spans="1:18" s="63" customFormat="1" ht="16.5" customHeight="1">
      <c r="A18" s="240">
        <v>11</v>
      </c>
      <c r="B18" s="52">
        <v>90</v>
      </c>
      <c r="C18" s="53" t="s">
        <v>1281</v>
      </c>
      <c r="D18" s="54" t="s">
        <v>1282</v>
      </c>
      <c r="E18" s="55" t="s">
        <v>1283</v>
      </c>
      <c r="F18" s="57" t="s">
        <v>38</v>
      </c>
      <c r="G18" s="57" t="s">
        <v>39</v>
      </c>
      <c r="H18" s="57"/>
      <c r="I18" s="88">
        <f t="shared" si="0"/>
        <v>786</v>
      </c>
      <c r="J18" s="189">
        <v>7.2465277777777795E-4</v>
      </c>
      <c r="K18" s="60"/>
      <c r="L18" s="288" t="str">
        <f t="shared" si="1"/>
        <v>II A</v>
      </c>
      <c r="M18" s="56" t="s">
        <v>1284</v>
      </c>
      <c r="N18" s="242" t="s">
        <v>1285</v>
      </c>
      <c r="O18" s="242"/>
      <c r="P18" s="242" t="s">
        <v>1286</v>
      </c>
      <c r="Q18" s="242"/>
      <c r="R18" s="63" t="s">
        <v>19</v>
      </c>
    </row>
    <row r="19" spans="1:18" s="63" customFormat="1" ht="16.5" customHeight="1">
      <c r="A19" s="240">
        <v>12</v>
      </c>
      <c r="B19" s="52">
        <v>88</v>
      </c>
      <c r="C19" s="53" t="s">
        <v>742</v>
      </c>
      <c r="D19" s="54" t="s">
        <v>1254</v>
      </c>
      <c r="E19" s="55" t="s">
        <v>1255</v>
      </c>
      <c r="F19" s="57" t="s">
        <v>38</v>
      </c>
      <c r="G19" s="57" t="s">
        <v>39</v>
      </c>
      <c r="H19" s="57"/>
      <c r="I19" s="88">
        <f t="shared" si="0"/>
        <v>704</v>
      </c>
      <c r="J19" s="189">
        <v>7.554398148148148E-4</v>
      </c>
      <c r="K19" s="60"/>
      <c r="L19" s="288" t="str">
        <f t="shared" si="1"/>
        <v>III A</v>
      </c>
      <c r="M19" s="56" t="s">
        <v>1256</v>
      </c>
      <c r="N19" s="242" t="s">
        <v>1257</v>
      </c>
      <c r="O19" s="242"/>
      <c r="P19" s="242" t="s">
        <v>1258</v>
      </c>
      <c r="Q19" s="242"/>
      <c r="R19" s="63" t="s">
        <v>60</v>
      </c>
    </row>
    <row r="20" spans="1:18" s="63" customFormat="1" ht="16.5" customHeight="1">
      <c r="A20" s="240">
        <v>13</v>
      </c>
      <c r="B20" s="52">
        <v>35</v>
      </c>
      <c r="C20" s="53" t="s">
        <v>1259</v>
      </c>
      <c r="D20" s="54" t="s">
        <v>1260</v>
      </c>
      <c r="E20" s="55" t="s">
        <v>1261</v>
      </c>
      <c r="F20" s="57" t="s">
        <v>4</v>
      </c>
      <c r="G20" s="57" t="s">
        <v>115</v>
      </c>
      <c r="H20" s="57" t="s">
        <v>191</v>
      </c>
      <c r="I20" s="88"/>
      <c r="J20" s="189">
        <v>7.6215277777777772E-4</v>
      </c>
      <c r="K20" s="60"/>
      <c r="L20" s="288" t="str">
        <f t="shared" si="1"/>
        <v>III A</v>
      </c>
      <c r="M20" s="56" t="s">
        <v>978</v>
      </c>
      <c r="N20" s="242" t="s">
        <v>75</v>
      </c>
      <c r="O20" s="242"/>
      <c r="P20" s="242" t="s">
        <v>75</v>
      </c>
      <c r="Q20" s="242"/>
      <c r="R20" s="63" t="s">
        <v>51</v>
      </c>
    </row>
    <row r="21" spans="1:18" s="63" customFormat="1" ht="16.5" customHeight="1">
      <c r="A21" s="240">
        <v>14</v>
      </c>
      <c r="B21" s="52">
        <v>71</v>
      </c>
      <c r="C21" s="53" t="s">
        <v>1262</v>
      </c>
      <c r="D21" s="54" t="s">
        <v>1263</v>
      </c>
      <c r="E21" s="55" t="s">
        <v>1264</v>
      </c>
      <c r="F21" s="57" t="s">
        <v>102</v>
      </c>
      <c r="G21" s="57" t="s">
        <v>94</v>
      </c>
      <c r="H21" s="57" t="s">
        <v>442</v>
      </c>
      <c r="I21" s="88"/>
      <c r="J21" s="189">
        <v>7.6539351851851855E-4</v>
      </c>
      <c r="K21" s="60"/>
      <c r="L21" s="288" t="str">
        <f t="shared" si="1"/>
        <v>III A</v>
      </c>
      <c r="M21" s="56" t="s">
        <v>851</v>
      </c>
      <c r="N21" s="242" t="s">
        <v>75</v>
      </c>
      <c r="O21" s="242"/>
      <c r="P21" s="242" t="s">
        <v>75</v>
      </c>
      <c r="Q21" s="242"/>
      <c r="R21" s="63" t="s">
        <v>43</v>
      </c>
    </row>
    <row r="22" spans="1:18" s="63" customFormat="1" ht="16.5" customHeight="1">
      <c r="A22" s="240">
        <v>15</v>
      </c>
      <c r="B22" s="52">
        <v>108</v>
      </c>
      <c r="C22" s="53" t="s">
        <v>1265</v>
      </c>
      <c r="D22" s="54" t="s">
        <v>1266</v>
      </c>
      <c r="E22" s="55" t="s">
        <v>1267</v>
      </c>
      <c r="F22" s="57" t="s">
        <v>869</v>
      </c>
      <c r="G22" s="57" t="s">
        <v>232</v>
      </c>
      <c r="H22" s="57" t="s">
        <v>870</v>
      </c>
      <c r="I22" s="88"/>
      <c r="J22" s="189">
        <v>8.5659722222222224E-4</v>
      </c>
      <c r="K22" s="60"/>
      <c r="L22" s="288" t="str">
        <f t="shared" si="1"/>
        <v/>
      </c>
      <c r="M22" s="56" t="s">
        <v>871</v>
      </c>
      <c r="N22" s="242" t="s">
        <v>75</v>
      </c>
      <c r="O22" s="242"/>
      <c r="P22" s="242" t="s">
        <v>75</v>
      </c>
      <c r="Q22" s="242"/>
      <c r="R22" s="63" t="s">
        <v>19</v>
      </c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S57"/>
  <sheetViews>
    <sheetView topLeftCell="A46" workbookViewId="0">
      <selection activeCell="E63" sqref="E63"/>
    </sheetView>
  </sheetViews>
  <sheetFormatPr defaultColWidth="12.109375" defaultRowHeight="13.8"/>
  <cols>
    <col min="1" max="1" width="4.6640625" style="27" customWidth="1"/>
    <col min="2" max="2" width="4.109375" style="28" customWidth="1"/>
    <col min="3" max="3" width="10.33203125" style="65" customWidth="1"/>
    <col min="4" max="4" width="15.88671875" style="65" customWidth="1"/>
    <col min="5" max="5" width="9.88671875" style="28" customWidth="1"/>
    <col min="6" max="6" width="13.33203125" style="27" customWidth="1"/>
    <col min="7" max="7" width="12.88671875" style="27" customWidth="1"/>
    <col min="8" max="8" width="12.6640625" style="27" customWidth="1"/>
    <col min="9" max="9" width="5.88671875" style="30" customWidth="1"/>
    <col min="10" max="10" width="8.33203125" style="28" customWidth="1"/>
    <col min="11" max="12" width="5.44140625" style="28" customWidth="1"/>
    <col min="13" max="13" width="32.88671875" style="31" customWidth="1"/>
    <col min="14" max="14" width="4.88671875" style="22" hidden="1" customWidth="1"/>
    <col min="15" max="15" width="8.109375" style="22" hidden="1" customWidth="1"/>
    <col min="16" max="16" width="5.88671875" style="22" hidden="1" customWidth="1"/>
    <col min="17" max="18" width="4.33203125" style="22" hidden="1" customWidth="1"/>
    <col min="19" max="19" width="12.109375" style="24" hidden="1" customWidth="1"/>
    <col min="20" max="20" width="2.109375" style="24" customWidth="1"/>
    <col min="21" max="16384" width="12.109375" style="24"/>
  </cols>
  <sheetData>
    <row r="1" spans="1:18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21"/>
    </row>
    <row r="2" spans="1:18" ht="1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21"/>
    </row>
    <row r="3" spans="1:18" ht="3.75" customHeight="1">
      <c r="C3" s="28"/>
      <c r="D3" s="28"/>
      <c r="E3" s="184">
        <v>1.1574074074074073E-5</v>
      </c>
      <c r="F3" s="29"/>
      <c r="G3" s="29"/>
      <c r="H3" s="29"/>
    </row>
    <row r="4" spans="1:18" ht="15.75" customHeight="1">
      <c r="A4" s="32" t="s">
        <v>1331</v>
      </c>
      <c r="B4" s="33"/>
      <c r="C4" s="28"/>
      <c r="D4" s="28"/>
      <c r="F4" s="34"/>
      <c r="G4" s="29"/>
      <c r="H4" s="29"/>
    </row>
    <row r="5" spans="1:18" ht="3.75" customHeight="1">
      <c r="C5" s="28"/>
      <c r="D5" s="28"/>
      <c r="F5" s="29"/>
      <c r="G5" s="29"/>
      <c r="H5" s="29"/>
    </row>
    <row r="6" spans="1:18" ht="14.25" customHeight="1">
      <c r="A6" s="67"/>
      <c r="B6" s="37"/>
      <c r="C6" s="38" t="s">
        <v>19</v>
      </c>
      <c r="D6" s="39" t="s">
        <v>345</v>
      </c>
      <c r="F6" s="29"/>
      <c r="G6" s="29"/>
      <c r="H6" s="29"/>
      <c r="L6" s="289"/>
      <c r="M6" s="28"/>
      <c r="N6" s="22" t="s">
        <v>180</v>
      </c>
      <c r="O6" s="22" t="s">
        <v>1332</v>
      </c>
    </row>
    <row r="7" spans="1:18" s="79" customFormat="1" ht="12.75" customHeight="1">
      <c r="A7" s="68" t="s">
        <v>539</v>
      </c>
      <c r="B7" s="69" t="s">
        <v>22</v>
      </c>
      <c r="C7" s="70" t="s">
        <v>23</v>
      </c>
      <c r="D7" s="190" t="s">
        <v>24</v>
      </c>
      <c r="E7" s="44" t="s">
        <v>25</v>
      </c>
      <c r="F7" s="45" t="s">
        <v>26</v>
      </c>
      <c r="G7" s="46" t="s">
        <v>27</v>
      </c>
      <c r="H7" s="45" t="s">
        <v>28</v>
      </c>
      <c r="I7" s="47" t="s">
        <v>29</v>
      </c>
      <c r="J7" s="44" t="s">
        <v>657</v>
      </c>
      <c r="K7" s="48" t="s">
        <v>31</v>
      </c>
      <c r="L7" s="44" t="s">
        <v>33</v>
      </c>
      <c r="M7" s="49" t="s">
        <v>34</v>
      </c>
    </row>
    <row r="8" spans="1:18" s="63" customFormat="1" ht="16.5" customHeight="1">
      <c r="A8" s="240">
        <v>1</v>
      </c>
      <c r="B8" s="52">
        <v>38</v>
      </c>
      <c r="C8" s="53" t="s">
        <v>732</v>
      </c>
      <c r="D8" s="54" t="s">
        <v>1333</v>
      </c>
      <c r="E8" s="188" t="s">
        <v>1334</v>
      </c>
      <c r="F8" s="57" t="s">
        <v>308</v>
      </c>
      <c r="G8" s="57" t="s">
        <v>309</v>
      </c>
      <c r="H8" s="57" t="s">
        <v>496</v>
      </c>
      <c r="I8" s="88">
        <f>IF(ISBLANK(J8),"",TRUNC(0.981*((J8/$E$3)-80.6)^2))</f>
        <v>653</v>
      </c>
      <c r="J8" s="243">
        <v>6.3414351851851858E-4</v>
      </c>
      <c r="K8" s="60"/>
      <c r="L8" s="177" t="str">
        <f>IF(ISBLANK(J8),"",IF(J8&gt;0.000706018518518518,"",IF(J8&lt;=0.000541666666666667,"TSM",IF(J8&lt;=0.000561342592592593,"SM",IF(J8&lt;=0.000581018518518519,"KSM",IF(J8&lt;=0.000607638888888889,"I A",IF(J8&lt;=0.000648148148148148,"II A",IF(J8&lt;=0.000706018518518518,"III A"))))))))</f>
        <v>II A</v>
      </c>
      <c r="M8" s="56" t="s">
        <v>348</v>
      </c>
      <c r="N8" s="83" t="s">
        <v>75</v>
      </c>
      <c r="O8" s="83"/>
      <c r="P8" s="83" t="s">
        <v>75</v>
      </c>
      <c r="Q8" s="83">
        <v>4</v>
      </c>
      <c r="R8" s="83"/>
    </row>
    <row r="9" spans="1:18" s="63" customFormat="1" ht="16.5" customHeight="1">
      <c r="A9" s="240">
        <v>2</v>
      </c>
      <c r="B9" s="52">
        <v>118</v>
      </c>
      <c r="C9" s="53" t="s">
        <v>350</v>
      </c>
      <c r="D9" s="54" t="s">
        <v>1335</v>
      </c>
      <c r="E9" s="188" t="s">
        <v>1336</v>
      </c>
      <c r="F9" s="57" t="s">
        <v>4</v>
      </c>
      <c r="G9" s="57" t="s">
        <v>115</v>
      </c>
      <c r="H9" s="57" t="s">
        <v>690</v>
      </c>
      <c r="I9" s="88">
        <f>IF(ISBLANK(J9),"",TRUNC(0.981*((J9/$E$3)-80.6)^2))</f>
        <v>508</v>
      </c>
      <c r="J9" s="243">
        <v>6.6932870370370367E-4</v>
      </c>
      <c r="K9" s="60"/>
      <c r="L9" s="177" t="str">
        <f>IF(ISBLANK(J9),"",IF(J9&gt;0.000706018518518518,"",IF(J9&lt;=0.000541666666666667,"TSM",IF(J9&lt;=0.000561342592592593,"SM",IF(J9&lt;=0.000581018518518519,"KSM",IF(J9&lt;=0.000607638888888889,"I A",IF(J9&lt;=0.000648148148148148,"II A",IF(J9&lt;=0.000706018518518518,"III A"))))))))</f>
        <v>III A</v>
      </c>
      <c r="M9" s="56" t="s">
        <v>691</v>
      </c>
      <c r="N9" s="83" t="s">
        <v>75</v>
      </c>
      <c r="O9" s="83"/>
      <c r="P9" s="83" t="s">
        <v>1337</v>
      </c>
      <c r="Q9" s="83">
        <v>1</v>
      </c>
      <c r="R9" s="83"/>
    </row>
    <row r="10" spans="1:18" s="63" customFormat="1" ht="16.5" customHeight="1">
      <c r="A10" s="240">
        <v>3</v>
      </c>
      <c r="B10" s="52">
        <v>91</v>
      </c>
      <c r="C10" s="53" t="s">
        <v>162</v>
      </c>
      <c r="D10" s="54" t="s">
        <v>1338</v>
      </c>
      <c r="E10" s="188" t="s">
        <v>1339</v>
      </c>
      <c r="F10" s="57" t="s">
        <v>102</v>
      </c>
      <c r="G10" s="57" t="s">
        <v>94</v>
      </c>
      <c r="H10" s="57"/>
      <c r="I10" s="88">
        <f>IF(ISBLANK(J10),"",TRUNC(0.981*((J10/$E$3)-80.6)^2))</f>
        <v>455</v>
      </c>
      <c r="J10" s="243">
        <v>6.8344907407407406E-4</v>
      </c>
      <c r="K10" s="60"/>
      <c r="L10" s="177" t="str">
        <f>IF(ISBLANK(J10),"",IF(J10&gt;0.000706018518518518,"",IF(J10&lt;=0.000541666666666667,"TSM",IF(J10&lt;=0.000561342592592593,"SM",IF(J10&lt;=0.000581018518518519,"KSM",IF(J10&lt;=0.000607638888888889,"I A",IF(J10&lt;=0.000648148148148148,"II A",IF(J10&lt;=0.000706018518518518,"III A"))))))))</f>
        <v>III A</v>
      </c>
      <c r="M10" s="56" t="s">
        <v>1340</v>
      </c>
      <c r="N10" s="83" t="s">
        <v>1341</v>
      </c>
      <c r="O10" s="83"/>
      <c r="P10" s="83" t="s">
        <v>75</v>
      </c>
      <c r="Q10" s="83">
        <v>3</v>
      </c>
      <c r="R10" s="83"/>
    </row>
    <row r="11" spans="1:18" s="63" customFormat="1" ht="16.5" customHeight="1">
      <c r="A11" s="240">
        <v>4</v>
      </c>
      <c r="B11" s="52">
        <v>29</v>
      </c>
      <c r="C11" s="53" t="s">
        <v>429</v>
      </c>
      <c r="D11" s="54" t="s">
        <v>1342</v>
      </c>
      <c r="E11" s="188" t="s">
        <v>1343</v>
      </c>
      <c r="F11" s="57" t="s">
        <v>396</v>
      </c>
      <c r="G11" s="57" t="s">
        <v>397</v>
      </c>
      <c r="H11" s="57" t="s">
        <v>157</v>
      </c>
      <c r="I11" s="88">
        <f>IF(ISBLANK(J11),"",TRUNC(0.981*((J11/$E$3)-80.6)^2))</f>
        <v>409</v>
      </c>
      <c r="J11" s="243">
        <v>6.9629629629629631E-4</v>
      </c>
      <c r="K11" s="60"/>
      <c r="L11" s="177" t="str">
        <f>IF(ISBLANK(J11),"",IF(J11&gt;0.000706018518518518,"",IF(J11&lt;=0.000541666666666667,"TSM",IF(J11&lt;=0.000561342592592593,"SM",IF(J11&lt;=0.000581018518518519,"KSM",IF(J11&lt;=0.000607638888888889,"I A",IF(J11&lt;=0.000648148148148148,"II A",IF(J11&lt;=0.000706018518518518,"III A"))))))))</f>
        <v>III A</v>
      </c>
      <c r="M11" s="56" t="s">
        <v>745</v>
      </c>
      <c r="N11" s="83" t="s">
        <v>75</v>
      </c>
      <c r="O11" s="83"/>
      <c r="P11" s="83" t="s">
        <v>1344</v>
      </c>
      <c r="Q11" s="83">
        <v>2</v>
      </c>
      <c r="R11" s="83"/>
    </row>
    <row r="12" spans="1:18" ht="3.75" customHeight="1">
      <c r="C12" s="28"/>
      <c r="D12" s="28"/>
      <c r="F12" s="29"/>
      <c r="G12" s="29"/>
      <c r="H12" s="29"/>
    </row>
    <row r="13" spans="1:18" ht="14.25" customHeight="1">
      <c r="A13" s="67"/>
      <c r="B13" s="37"/>
      <c r="C13" s="38" t="s">
        <v>43</v>
      </c>
      <c r="D13" s="39" t="s">
        <v>345</v>
      </c>
      <c r="F13" s="29"/>
      <c r="G13" s="29"/>
      <c r="H13" s="29"/>
      <c r="L13" s="289"/>
      <c r="M13" s="28"/>
    </row>
    <row r="14" spans="1:18" s="79" customFormat="1" ht="12.75" customHeight="1">
      <c r="A14" s="68" t="s">
        <v>539</v>
      </c>
      <c r="B14" s="69" t="s">
        <v>22</v>
      </c>
      <c r="C14" s="70" t="s">
        <v>23</v>
      </c>
      <c r="D14" s="190" t="s">
        <v>24</v>
      </c>
      <c r="E14" s="44" t="s">
        <v>25</v>
      </c>
      <c r="F14" s="45" t="s">
        <v>26</v>
      </c>
      <c r="G14" s="46" t="s">
        <v>27</v>
      </c>
      <c r="H14" s="45" t="s">
        <v>28</v>
      </c>
      <c r="I14" s="47" t="s">
        <v>29</v>
      </c>
      <c r="J14" s="44" t="s">
        <v>657</v>
      </c>
      <c r="K14" s="48" t="s">
        <v>31</v>
      </c>
      <c r="L14" s="44" t="s">
        <v>33</v>
      </c>
      <c r="M14" s="49" t="s">
        <v>34</v>
      </c>
    </row>
    <row r="15" spans="1:18" s="63" customFormat="1" ht="16.5" customHeight="1">
      <c r="A15" s="240">
        <v>1</v>
      </c>
      <c r="B15" s="52">
        <v>33</v>
      </c>
      <c r="C15" s="53" t="s">
        <v>455</v>
      </c>
      <c r="D15" s="54" t="s">
        <v>930</v>
      </c>
      <c r="E15" s="188" t="s">
        <v>1345</v>
      </c>
      <c r="F15" s="57" t="s">
        <v>1068</v>
      </c>
      <c r="G15" s="57" t="s">
        <v>309</v>
      </c>
      <c r="H15" s="57" t="s">
        <v>496</v>
      </c>
      <c r="I15" s="88">
        <f>IF(ISBLANK(J15),"",TRUNC(0.981*((J15/$E$3)-80.6)^2))</f>
        <v>652</v>
      </c>
      <c r="J15" s="243">
        <v>6.3437500000000006E-4</v>
      </c>
      <c r="K15" s="60"/>
      <c r="L15" s="177" t="str">
        <f>IF(ISBLANK(J15),"",IF(J15&gt;0.000706018518518518,"",IF(J15&lt;=0.000541666666666667,"TSM",IF(J15&lt;=0.000561342592592593,"SM",IF(J15&lt;=0.000581018518518519,"KSM",IF(J15&lt;=0.000607638888888889,"I A",IF(J15&lt;=0.000648148148148148,"II A",IF(J15&lt;=0.000706018518518518,"III A"))))))))</f>
        <v>II A</v>
      </c>
      <c r="M15" s="56" t="s">
        <v>348</v>
      </c>
      <c r="N15" s="83" t="s">
        <v>75</v>
      </c>
      <c r="O15" s="83"/>
      <c r="P15" s="83" t="s">
        <v>1346</v>
      </c>
      <c r="Q15" s="83">
        <v>3</v>
      </c>
      <c r="R15" s="83"/>
    </row>
    <row r="16" spans="1:18" s="63" customFormat="1" ht="16.5" customHeight="1">
      <c r="A16" s="240">
        <v>2</v>
      </c>
      <c r="B16" s="52">
        <v>46</v>
      </c>
      <c r="C16" s="53" t="s">
        <v>1347</v>
      </c>
      <c r="D16" s="54" t="s">
        <v>1348</v>
      </c>
      <c r="E16" s="188" t="s">
        <v>1349</v>
      </c>
      <c r="F16" s="57" t="s">
        <v>190</v>
      </c>
      <c r="G16" s="57" t="s">
        <v>115</v>
      </c>
      <c r="H16" s="57" t="s">
        <v>191</v>
      </c>
      <c r="I16" s="88">
        <f>IF(ISBLANK(J16),"",TRUNC(0.981*((J16/$E$3)-80.6)^2))</f>
        <v>618</v>
      </c>
      <c r="J16" s="243">
        <v>6.4236111111111113E-4</v>
      </c>
      <c r="K16" s="60"/>
      <c r="L16" s="177" t="str">
        <f>IF(ISBLANK(J16),"",IF(J16&gt;0.000706018518518518,"",IF(J16&lt;=0.000541666666666667,"TSM",IF(J16&lt;=0.000561342592592593,"SM",IF(J16&lt;=0.000581018518518519,"KSM",IF(J16&lt;=0.000607638888888889,"I A",IF(J16&lt;=0.000648148148148148,"II A",IF(J16&lt;=0.000706018518518518,"III A"))))))))</f>
        <v>II A</v>
      </c>
      <c r="M16" s="56" t="s">
        <v>192</v>
      </c>
      <c r="N16" s="83" t="s">
        <v>75</v>
      </c>
      <c r="O16" s="83"/>
      <c r="P16" s="83" t="s">
        <v>1350</v>
      </c>
      <c r="Q16" s="83">
        <v>2</v>
      </c>
      <c r="R16" s="83"/>
    </row>
    <row r="17" spans="1:18" s="63" customFormat="1" ht="16.5" customHeight="1">
      <c r="A17" s="240">
        <v>3</v>
      </c>
      <c r="B17" s="52">
        <v>90</v>
      </c>
      <c r="C17" s="53" t="s">
        <v>472</v>
      </c>
      <c r="D17" s="54" t="s">
        <v>1351</v>
      </c>
      <c r="E17" s="188" t="s">
        <v>1352</v>
      </c>
      <c r="F17" s="57" t="s">
        <v>1353</v>
      </c>
      <c r="G17" s="57" t="s">
        <v>94</v>
      </c>
      <c r="H17" s="57"/>
      <c r="I17" s="88">
        <f>IF(ISBLANK(J17),"",TRUNC(0.981*((J17/$E$3)-80.6)^2))</f>
        <v>548</v>
      </c>
      <c r="J17" s="243">
        <v>6.5925925925925928E-4</v>
      </c>
      <c r="K17" s="60"/>
      <c r="L17" s="177" t="str">
        <f>IF(ISBLANK(J17),"",IF(J17&gt;0.000706018518518518,"",IF(J17&lt;=0.000541666666666667,"TSM",IF(J17&lt;=0.000561342592592593,"SM",IF(J17&lt;=0.000581018518518519,"KSM",IF(J17&lt;=0.000607638888888889,"I A",IF(J17&lt;=0.000648148148148148,"II A",IF(J17&lt;=0.000706018518518518,"III A"))))))))</f>
        <v>III A</v>
      </c>
      <c r="M17" s="56" t="s">
        <v>1354</v>
      </c>
      <c r="N17" s="83" t="s">
        <v>1355</v>
      </c>
      <c r="O17" s="83"/>
      <c r="P17" s="83" t="s">
        <v>1356</v>
      </c>
      <c r="Q17" s="83">
        <v>4</v>
      </c>
      <c r="R17" s="83"/>
    </row>
    <row r="18" spans="1:18" s="63" customFormat="1" ht="16.5" customHeight="1">
      <c r="A18" s="240"/>
      <c r="B18" s="52">
        <v>18</v>
      </c>
      <c r="C18" s="53" t="s">
        <v>148</v>
      </c>
      <c r="D18" s="54" t="s">
        <v>1357</v>
      </c>
      <c r="E18" s="188" t="s">
        <v>1358</v>
      </c>
      <c r="F18" s="57" t="s">
        <v>877</v>
      </c>
      <c r="G18" s="57" t="s">
        <v>878</v>
      </c>
      <c r="H18" s="57" t="s">
        <v>427</v>
      </c>
      <c r="I18" s="88"/>
      <c r="J18" s="243" t="s">
        <v>302</v>
      </c>
      <c r="K18" s="60"/>
      <c r="L18" s="177" t="str">
        <f>IF(ISBLANK(J18),"",IF(J18&gt;0.000706018518518518,"",IF(J18&lt;=0.000541666666666667,"TSM",IF(J18&lt;=0.000561342592592593,"SM",IF(J18&lt;=0.000581018518518519,"KSM",IF(J18&lt;=0.000607638888888889,"I A",IF(J18&lt;=0.000648148148148148,"II A",IF(J18&lt;=0.000706018518518518,"III A"))))))))</f>
        <v/>
      </c>
      <c r="M18" s="56" t="s">
        <v>879</v>
      </c>
      <c r="N18" s="83" t="s">
        <v>75</v>
      </c>
      <c r="O18" s="83"/>
      <c r="P18" s="83" t="s">
        <v>75</v>
      </c>
      <c r="Q18" s="83">
        <v>1</v>
      </c>
      <c r="R18" s="83"/>
    </row>
    <row r="19" spans="1:18" ht="3.75" customHeight="1">
      <c r="C19" s="28"/>
      <c r="D19" s="28"/>
      <c r="F19" s="29"/>
      <c r="G19" s="29"/>
      <c r="H19" s="29"/>
    </row>
    <row r="20" spans="1:18" ht="14.25" customHeight="1">
      <c r="A20" s="67"/>
      <c r="B20" s="37"/>
      <c r="C20" s="38" t="s">
        <v>51</v>
      </c>
      <c r="D20" s="39" t="s">
        <v>345</v>
      </c>
      <c r="F20" s="29"/>
      <c r="G20" s="29"/>
      <c r="H20" s="29"/>
      <c r="L20" s="289"/>
      <c r="M20" s="28"/>
    </row>
    <row r="21" spans="1:18" s="79" customFormat="1" ht="12.75" customHeight="1">
      <c r="A21" s="68" t="s">
        <v>539</v>
      </c>
      <c r="B21" s="69" t="s">
        <v>22</v>
      </c>
      <c r="C21" s="70" t="s">
        <v>23</v>
      </c>
      <c r="D21" s="190" t="s">
        <v>24</v>
      </c>
      <c r="E21" s="44" t="s">
        <v>25</v>
      </c>
      <c r="F21" s="45" t="s">
        <v>26</v>
      </c>
      <c r="G21" s="46" t="s">
        <v>27</v>
      </c>
      <c r="H21" s="45" t="s">
        <v>28</v>
      </c>
      <c r="I21" s="47" t="s">
        <v>29</v>
      </c>
      <c r="J21" s="44" t="s">
        <v>657</v>
      </c>
      <c r="K21" s="48" t="s">
        <v>31</v>
      </c>
      <c r="L21" s="44" t="s">
        <v>33</v>
      </c>
      <c r="M21" s="49" t="s">
        <v>34</v>
      </c>
    </row>
    <row r="22" spans="1:18" s="63" customFormat="1" ht="16.5" customHeight="1">
      <c r="A22" s="240">
        <v>1</v>
      </c>
      <c r="B22" s="52">
        <v>61</v>
      </c>
      <c r="C22" s="53" t="s">
        <v>1359</v>
      </c>
      <c r="D22" s="54" t="s">
        <v>1360</v>
      </c>
      <c r="E22" s="188" t="s">
        <v>1361</v>
      </c>
      <c r="F22" s="57" t="s">
        <v>190</v>
      </c>
      <c r="G22" s="57" t="s">
        <v>115</v>
      </c>
      <c r="H22" s="57"/>
      <c r="I22" s="88">
        <f>IF(ISBLANK(J22),"",TRUNC(0.981*((J22/$E$3)-80.6)^2))</f>
        <v>682</v>
      </c>
      <c r="J22" s="243">
        <v>6.2766203703703693E-4</v>
      </c>
      <c r="K22" s="60"/>
      <c r="L22" s="177" t="str">
        <f>IF(ISBLANK(J22),"",IF(J22&gt;0.000706018518518518,"",IF(J22&lt;=0.000541666666666667,"TSM",IF(J22&lt;=0.000561342592592593,"SM",IF(J22&lt;=0.000581018518518519,"KSM",IF(J22&lt;=0.000607638888888889,"I A",IF(J22&lt;=0.000648148148148148,"II A",IF(J22&lt;=0.000706018518518518,"III A"))))))))</f>
        <v>II A</v>
      </c>
      <c r="M22" s="56" t="s">
        <v>218</v>
      </c>
      <c r="N22" s="83" t="s">
        <v>1362</v>
      </c>
      <c r="O22" s="83"/>
      <c r="P22" s="83" t="s">
        <v>75</v>
      </c>
      <c r="Q22" s="83">
        <v>2</v>
      </c>
      <c r="R22" s="83"/>
    </row>
    <row r="23" spans="1:18" s="63" customFormat="1" ht="16.5" customHeight="1">
      <c r="A23" s="240">
        <v>2</v>
      </c>
      <c r="B23" s="52">
        <v>93</v>
      </c>
      <c r="C23" s="53" t="s">
        <v>365</v>
      </c>
      <c r="D23" s="54" t="s">
        <v>1363</v>
      </c>
      <c r="E23" s="188" t="s">
        <v>1364</v>
      </c>
      <c r="F23" s="57" t="s">
        <v>102</v>
      </c>
      <c r="G23" s="57" t="s">
        <v>94</v>
      </c>
      <c r="H23" s="57" t="s">
        <v>442</v>
      </c>
      <c r="I23" s="88">
        <f>IF(ISBLANK(J23),"",TRUNC(0.981*((J23/$E$3)-80.6)^2))</f>
        <v>626</v>
      </c>
      <c r="J23" s="243">
        <v>6.4039351851851855E-4</v>
      </c>
      <c r="K23" s="60"/>
      <c r="L23" s="177" t="str">
        <f>IF(ISBLANK(J23),"",IF(J23&gt;0.000706018518518518,"",IF(J23&lt;=0.000541666666666667,"TSM",IF(J23&lt;=0.000561342592592593,"SM",IF(J23&lt;=0.000581018518518519,"KSM",IF(J23&lt;=0.000607638888888889,"I A",IF(J23&lt;=0.000648148148148148,"II A",IF(J23&lt;=0.000706018518518518,"III A"))))))))</f>
        <v>II A</v>
      </c>
      <c r="M23" s="56" t="s">
        <v>851</v>
      </c>
      <c r="N23" s="83" t="s">
        <v>1365</v>
      </c>
      <c r="O23" s="83"/>
      <c r="P23" s="83" t="s">
        <v>1366</v>
      </c>
      <c r="Q23" s="83">
        <v>3</v>
      </c>
      <c r="R23" s="83"/>
    </row>
    <row r="24" spans="1:18" ht="3.75" customHeight="1">
      <c r="C24" s="28"/>
      <c r="D24" s="28"/>
      <c r="F24" s="29"/>
      <c r="G24" s="29"/>
      <c r="H24" s="29"/>
    </row>
    <row r="25" spans="1:18" ht="14.25" customHeight="1">
      <c r="A25" s="67"/>
      <c r="B25" s="37"/>
      <c r="C25" s="38" t="s">
        <v>60</v>
      </c>
      <c r="D25" s="39" t="s">
        <v>345</v>
      </c>
      <c r="F25" s="29"/>
      <c r="G25" s="29"/>
      <c r="H25" s="29"/>
      <c r="L25" s="289"/>
      <c r="M25" s="28"/>
    </row>
    <row r="26" spans="1:18" s="79" customFormat="1" ht="12.75" customHeight="1">
      <c r="A26" s="68" t="s">
        <v>539</v>
      </c>
      <c r="B26" s="69" t="s">
        <v>22</v>
      </c>
      <c r="C26" s="70" t="s">
        <v>23</v>
      </c>
      <c r="D26" s="190" t="s">
        <v>24</v>
      </c>
      <c r="E26" s="44" t="s">
        <v>25</v>
      </c>
      <c r="F26" s="45" t="s">
        <v>26</v>
      </c>
      <c r="G26" s="46" t="s">
        <v>27</v>
      </c>
      <c r="H26" s="45" t="s">
        <v>28</v>
      </c>
      <c r="I26" s="47" t="s">
        <v>29</v>
      </c>
      <c r="J26" s="44" t="s">
        <v>657</v>
      </c>
      <c r="K26" s="48" t="s">
        <v>31</v>
      </c>
      <c r="L26" s="44" t="s">
        <v>33</v>
      </c>
      <c r="M26" s="49" t="s">
        <v>34</v>
      </c>
    </row>
    <row r="27" spans="1:18" s="63" customFormat="1" ht="16.5" customHeight="1">
      <c r="A27" s="240">
        <v>1</v>
      </c>
      <c r="B27" s="52">
        <v>37</v>
      </c>
      <c r="C27" s="53" t="s">
        <v>404</v>
      </c>
      <c r="D27" s="54" t="s">
        <v>1367</v>
      </c>
      <c r="E27" s="188" t="s">
        <v>1368</v>
      </c>
      <c r="F27" s="57" t="s">
        <v>1068</v>
      </c>
      <c r="G27" s="57" t="s">
        <v>309</v>
      </c>
      <c r="H27" s="57" t="s">
        <v>496</v>
      </c>
      <c r="I27" s="88">
        <f>IF(ISBLANK(J27),"",TRUNC(0.981*((J27/$E$3)-80.6)^2))</f>
        <v>695</v>
      </c>
      <c r="J27" s="243">
        <v>6.2465277777777768E-4</v>
      </c>
      <c r="K27" s="60"/>
      <c r="L27" s="177" t="str">
        <f>IF(ISBLANK(J27),"",IF(J27&gt;0.000706018518518518,"",IF(J27&lt;=0.000541666666666667,"TSM",IF(J27&lt;=0.000561342592592593,"SM",IF(J27&lt;=0.000581018518518519,"KSM",IF(J27&lt;=0.000607638888888889,"I A",IF(J27&lt;=0.000648148148148148,"II A",IF(J27&lt;=0.000706018518518518,"III A"))))))))</f>
        <v>II A</v>
      </c>
      <c r="M27" s="56" t="s">
        <v>348</v>
      </c>
      <c r="N27" s="83" t="s">
        <v>75</v>
      </c>
      <c r="O27" s="83"/>
      <c r="P27" s="83" t="s">
        <v>1369</v>
      </c>
      <c r="Q27" s="83">
        <v>3</v>
      </c>
      <c r="R27" s="83"/>
    </row>
    <row r="28" spans="1:18" s="63" customFormat="1" ht="16.5" customHeight="1">
      <c r="A28" s="240">
        <v>2</v>
      </c>
      <c r="B28" s="52">
        <v>51</v>
      </c>
      <c r="C28" s="53" t="s">
        <v>1370</v>
      </c>
      <c r="D28" s="54" t="s">
        <v>1371</v>
      </c>
      <c r="E28" s="188" t="s">
        <v>1372</v>
      </c>
      <c r="F28" s="57" t="s">
        <v>1373</v>
      </c>
      <c r="G28" s="57"/>
      <c r="H28" s="57" t="s">
        <v>40</v>
      </c>
      <c r="I28" s="88">
        <f>IF(ISBLANK(J28),"",TRUNC(0.981*((J28/$E$3)-80.6)^2))</f>
        <v>688</v>
      </c>
      <c r="J28" s="243">
        <v>6.2615740740740741E-4</v>
      </c>
      <c r="K28" s="60"/>
      <c r="L28" s="177" t="str">
        <f>IF(ISBLANK(J28),"",IF(J28&gt;0.000706018518518518,"",IF(J28&lt;=0.000541666666666667,"TSM",IF(J28&lt;=0.000561342592592593,"SM",IF(J28&lt;=0.000581018518518519,"KSM",IF(J28&lt;=0.000607638888888889,"I A",IF(J28&lt;=0.000648148148148148,"II A",IF(J28&lt;=0.000706018518518518,"III A"))))))))</f>
        <v>II A</v>
      </c>
      <c r="M28" s="56" t="s">
        <v>1374</v>
      </c>
      <c r="N28" s="83" t="s">
        <v>75</v>
      </c>
      <c r="O28" s="83"/>
      <c r="P28" s="83" t="s">
        <v>75</v>
      </c>
      <c r="Q28" s="83">
        <v>2</v>
      </c>
      <c r="R28" s="83"/>
    </row>
    <row r="29" spans="1:18" s="63" customFormat="1" ht="16.5" customHeight="1">
      <c r="A29" s="240">
        <v>3</v>
      </c>
      <c r="B29" s="52">
        <v>99</v>
      </c>
      <c r="C29" s="53" t="s">
        <v>1375</v>
      </c>
      <c r="D29" s="54" t="s">
        <v>1376</v>
      </c>
      <c r="E29" s="188" t="s">
        <v>1377</v>
      </c>
      <c r="F29" s="57" t="s">
        <v>102</v>
      </c>
      <c r="G29" s="57" t="s">
        <v>669</v>
      </c>
      <c r="H29" s="57" t="s">
        <v>442</v>
      </c>
      <c r="I29" s="88">
        <f>IF(ISBLANK(J29),"",TRUNC(0.981*((J29/$E$3)-80.6)^2))</f>
        <v>615</v>
      </c>
      <c r="J29" s="243">
        <v>6.4293981481481483E-4</v>
      </c>
      <c r="K29" s="60"/>
      <c r="L29" s="177" t="str">
        <f>IF(ISBLANK(J29),"",IF(J29&gt;0.000706018518518518,"",IF(J29&lt;=0.000541666666666667,"TSM",IF(J29&lt;=0.000561342592592593,"SM",IF(J29&lt;=0.000581018518518519,"KSM",IF(J29&lt;=0.000607638888888889,"I A",IF(J29&lt;=0.000648148148148148,"II A",IF(J29&lt;=0.000706018518518518,"III A"))))))))</f>
        <v>II A</v>
      </c>
      <c r="M29" s="56" t="s">
        <v>1378</v>
      </c>
      <c r="N29" s="83" t="s">
        <v>1379</v>
      </c>
      <c r="O29" s="83"/>
      <c r="P29" s="83" t="s">
        <v>1380</v>
      </c>
      <c r="Q29" s="83">
        <v>3</v>
      </c>
      <c r="R29" s="83"/>
    </row>
    <row r="30" spans="1:18" s="63" customFormat="1" ht="16.5" customHeight="1">
      <c r="A30" s="240">
        <v>4</v>
      </c>
      <c r="B30" s="52">
        <v>28</v>
      </c>
      <c r="C30" s="53" t="s">
        <v>365</v>
      </c>
      <c r="D30" s="54" t="s">
        <v>1381</v>
      </c>
      <c r="E30" s="188" t="s">
        <v>1382</v>
      </c>
      <c r="F30" s="57" t="s">
        <v>676</v>
      </c>
      <c r="G30" s="57" t="s">
        <v>397</v>
      </c>
      <c r="H30" s="57" t="s">
        <v>157</v>
      </c>
      <c r="I30" s="88">
        <f>IF(ISBLANK(J30),"",TRUNC(0.981*((J30/$E$3)-80.6)^2))</f>
        <v>572</v>
      </c>
      <c r="J30" s="243">
        <v>6.5324074074074069E-4</v>
      </c>
      <c r="K30" s="60"/>
      <c r="L30" s="177" t="str">
        <f>IF(ISBLANK(J30),"",IF(J30&gt;0.000706018518518518,"",IF(J30&lt;=0.000541666666666667,"TSM",IF(J30&lt;=0.000561342592592593,"SM",IF(J30&lt;=0.000581018518518519,"KSM",IF(J30&lt;=0.000607638888888889,"I A",IF(J30&lt;=0.000648148148148148,"II A",IF(J30&lt;=0.000706018518518518,"III A"))))))))</f>
        <v>III A</v>
      </c>
      <c r="M30" s="56" t="s">
        <v>745</v>
      </c>
      <c r="N30" s="83" t="s">
        <v>75</v>
      </c>
      <c r="O30" s="83"/>
      <c r="P30" s="83" t="s">
        <v>1383</v>
      </c>
      <c r="Q30" s="83">
        <v>2</v>
      </c>
      <c r="R30" s="83"/>
    </row>
    <row r="31" spans="1:18" ht="3.75" customHeight="1">
      <c r="C31" s="28"/>
      <c r="D31" s="28"/>
      <c r="F31" s="29"/>
      <c r="G31" s="29"/>
      <c r="H31" s="29"/>
    </row>
    <row r="32" spans="1:18" ht="14.25" customHeight="1">
      <c r="A32" s="67"/>
      <c r="B32" s="37"/>
      <c r="C32" s="38" t="s">
        <v>68</v>
      </c>
      <c r="D32" s="39" t="s">
        <v>345</v>
      </c>
      <c r="F32" s="29"/>
      <c r="G32" s="29"/>
      <c r="H32" s="29"/>
      <c r="L32" s="289"/>
      <c r="M32" s="28"/>
    </row>
    <row r="33" spans="1:18" s="79" customFormat="1" ht="12.75" customHeight="1">
      <c r="A33" s="68" t="s">
        <v>539</v>
      </c>
      <c r="B33" s="69" t="s">
        <v>22</v>
      </c>
      <c r="C33" s="70" t="s">
        <v>23</v>
      </c>
      <c r="D33" s="190" t="s">
        <v>24</v>
      </c>
      <c r="E33" s="44" t="s">
        <v>25</v>
      </c>
      <c r="F33" s="45" t="s">
        <v>26</v>
      </c>
      <c r="G33" s="46" t="s">
        <v>27</v>
      </c>
      <c r="H33" s="45" t="s">
        <v>28</v>
      </c>
      <c r="I33" s="47" t="s">
        <v>29</v>
      </c>
      <c r="J33" s="44" t="s">
        <v>657</v>
      </c>
      <c r="K33" s="48" t="s">
        <v>31</v>
      </c>
      <c r="L33" s="44" t="s">
        <v>33</v>
      </c>
      <c r="M33" s="49" t="s">
        <v>34</v>
      </c>
    </row>
    <row r="34" spans="1:18" s="63" customFormat="1" ht="16.5" customHeight="1">
      <c r="A34" s="240">
        <v>1</v>
      </c>
      <c r="B34" s="52">
        <v>83</v>
      </c>
      <c r="C34" s="53" t="s">
        <v>1384</v>
      </c>
      <c r="D34" s="54" t="s">
        <v>1385</v>
      </c>
      <c r="E34" s="188" t="s">
        <v>1386</v>
      </c>
      <c r="F34" s="57" t="s">
        <v>102</v>
      </c>
      <c r="G34" s="57" t="s">
        <v>94</v>
      </c>
      <c r="H34" s="57" t="s">
        <v>442</v>
      </c>
      <c r="I34" s="88">
        <f>IF(ISBLANK(J34),"",TRUNC(0.981*((J34/$E$3)-80.6)^2))</f>
        <v>722</v>
      </c>
      <c r="J34" s="243">
        <v>6.1886574074074068E-4</v>
      </c>
      <c r="K34" s="60"/>
      <c r="L34" s="177" t="str">
        <f>IF(ISBLANK(J34),"",IF(J34&gt;0.000706018518518518,"",IF(J34&lt;=0.000541666666666667,"TSM",IF(J34&lt;=0.000561342592592593,"SM",IF(J34&lt;=0.000581018518518519,"KSM",IF(J34&lt;=0.000607638888888889,"I A",IF(J34&lt;=0.000648148148148148,"II A",IF(J34&lt;=0.000706018518518518,"III A"))))))))</f>
        <v>II A</v>
      </c>
      <c r="M34" s="56" t="s">
        <v>851</v>
      </c>
      <c r="N34" s="83" t="s">
        <v>1387</v>
      </c>
      <c r="O34" s="83"/>
      <c r="P34" s="83" t="s">
        <v>1388</v>
      </c>
      <c r="Q34" s="83">
        <v>4</v>
      </c>
      <c r="R34" s="83"/>
    </row>
    <row r="35" spans="1:18" s="63" customFormat="1" ht="18.75" customHeight="1">
      <c r="A35" s="240">
        <v>2</v>
      </c>
      <c r="B35" s="52">
        <v>187</v>
      </c>
      <c r="C35" s="53" t="s">
        <v>451</v>
      </c>
      <c r="D35" s="54" t="s">
        <v>452</v>
      </c>
      <c r="E35" s="188" t="s">
        <v>453</v>
      </c>
      <c r="F35" s="57" t="s">
        <v>231</v>
      </c>
      <c r="G35" s="57" t="s">
        <v>232</v>
      </c>
      <c r="H35" s="57" t="s">
        <v>427</v>
      </c>
      <c r="I35" s="88">
        <f>IF(ISBLANK(J35),"",TRUNC(0.981*((J35/$E$3)-80.6)^2))</f>
        <v>719</v>
      </c>
      <c r="J35" s="243">
        <v>6.1944444444444449E-4</v>
      </c>
      <c r="K35" s="60"/>
      <c r="L35" s="177" t="str">
        <f>IF(ISBLANK(J35),"",IF(J35&gt;0.000706018518518518,"",IF(J35&lt;=0.000541666666666667,"TSM",IF(J35&lt;=0.000561342592592593,"SM",IF(J35&lt;=0.000581018518518519,"KSM",IF(J35&lt;=0.000607638888888889,"I A",IF(J35&lt;=0.000648148148148148,"II A",IF(J35&lt;=0.000706018518518518,"III A"))))))))</f>
        <v>II A</v>
      </c>
      <c r="M35" s="56" t="s">
        <v>233</v>
      </c>
      <c r="N35" s="83" t="s">
        <v>75</v>
      </c>
      <c r="O35" s="83"/>
      <c r="P35" s="83" t="s">
        <v>1389</v>
      </c>
      <c r="Q35" s="83">
        <v>3</v>
      </c>
      <c r="R35" s="83"/>
    </row>
    <row r="36" spans="1:18" s="63" customFormat="1" ht="16.5" customHeight="1">
      <c r="A36" s="240">
        <v>3</v>
      </c>
      <c r="B36" s="52">
        <v>52</v>
      </c>
      <c r="C36" s="53" t="s">
        <v>131</v>
      </c>
      <c r="D36" s="54" t="s">
        <v>1390</v>
      </c>
      <c r="E36" s="188" t="s">
        <v>1391</v>
      </c>
      <c r="F36" s="57" t="s">
        <v>336</v>
      </c>
      <c r="G36" s="57" t="s">
        <v>39</v>
      </c>
      <c r="H36" s="57" t="s">
        <v>40</v>
      </c>
      <c r="I36" s="88">
        <f>IF(ISBLANK(J36),"",TRUNC(0.981*((J36/$E$3)-80.6)^2))</f>
        <v>582</v>
      </c>
      <c r="J36" s="243">
        <v>6.50925925925926E-4</v>
      </c>
      <c r="K36" s="60"/>
      <c r="L36" s="177" t="str">
        <f>IF(ISBLANK(J36),"",IF(J36&gt;0.000706018518518518,"",IF(J36&lt;=0.000541666666666667,"TSM",IF(J36&lt;=0.000561342592592593,"SM",IF(J36&lt;=0.000581018518518519,"KSM",IF(J36&lt;=0.000607638888888889,"I A",IF(J36&lt;=0.000648148148148148,"II A",IF(J36&lt;=0.000706018518518518,"III A"))))))))</f>
        <v>III A</v>
      </c>
      <c r="M36" s="56" t="s">
        <v>242</v>
      </c>
      <c r="N36" s="83" t="s">
        <v>1392</v>
      </c>
      <c r="O36" s="83"/>
      <c r="P36" s="83" t="s">
        <v>1393</v>
      </c>
      <c r="Q36" s="83">
        <v>2</v>
      </c>
      <c r="R36" s="83"/>
    </row>
    <row r="37" spans="1:18" ht="15.75" customHeight="1">
      <c r="A37" s="32"/>
      <c r="B37" s="33"/>
      <c r="C37" s="28"/>
      <c r="D37" s="28"/>
      <c r="F37" s="34"/>
      <c r="G37" s="29"/>
      <c r="H37" s="29"/>
    </row>
    <row r="38" spans="1:18" ht="15.75" customHeight="1">
      <c r="A38" s="32"/>
      <c r="B38" s="33"/>
      <c r="C38" s="28"/>
      <c r="D38" s="28"/>
      <c r="F38" s="34"/>
      <c r="G38" s="29"/>
      <c r="H38" s="29"/>
    </row>
    <row r="39" spans="1:18" ht="15.75" customHeight="1">
      <c r="A39" s="32"/>
      <c r="B39" s="33"/>
      <c r="C39" s="28"/>
      <c r="D39" s="28"/>
      <c r="F39" s="34"/>
      <c r="G39" s="29"/>
      <c r="H39" s="29"/>
    </row>
    <row r="40" spans="1:18" ht="15.75" customHeight="1">
      <c r="A40" s="32" t="s">
        <v>1331</v>
      </c>
      <c r="B40" s="33"/>
      <c r="C40" s="28"/>
      <c r="D40" s="28"/>
      <c r="F40" s="34"/>
      <c r="G40" s="29"/>
      <c r="H40" s="29"/>
    </row>
    <row r="41" spans="1:18" ht="14.25" customHeight="1">
      <c r="A41" s="67"/>
      <c r="B41" s="37"/>
      <c r="C41" s="38" t="s">
        <v>77</v>
      </c>
      <c r="D41" s="39" t="s">
        <v>345</v>
      </c>
      <c r="F41" s="29"/>
      <c r="G41" s="29"/>
      <c r="H41" s="29"/>
      <c r="L41" s="289"/>
      <c r="M41" s="28"/>
    </row>
    <row r="42" spans="1:18" s="79" customFormat="1" ht="12.75" customHeight="1">
      <c r="A42" s="68" t="s">
        <v>539</v>
      </c>
      <c r="B42" s="69" t="s">
        <v>22</v>
      </c>
      <c r="C42" s="70" t="s">
        <v>23</v>
      </c>
      <c r="D42" s="190" t="s">
        <v>24</v>
      </c>
      <c r="E42" s="44" t="s">
        <v>25</v>
      </c>
      <c r="F42" s="45" t="s">
        <v>26</v>
      </c>
      <c r="G42" s="46" t="s">
        <v>27</v>
      </c>
      <c r="H42" s="45" t="s">
        <v>28</v>
      </c>
      <c r="I42" s="47" t="s">
        <v>29</v>
      </c>
      <c r="J42" s="44" t="s">
        <v>657</v>
      </c>
      <c r="K42" s="48" t="s">
        <v>31</v>
      </c>
      <c r="L42" s="44" t="s">
        <v>33</v>
      </c>
      <c r="M42" s="49" t="s">
        <v>34</v>
      </c>
    </row>
    <row r="43" spans="1:18" s="63" customFormat="1" ht="16.5" customHeight="1">
      <c r="A43" s="240">
        <v>1</v>
      </c>
      <c r="B43" s="52">
        <v>180</v>
      </c>
      <c r="C43" s="53" t="s">
        <v>1394</v>
      </c>
      <c r="D43" s="54" t="s">
        <v>1395</v>
      </c>
      <c r="E43" s="188" t="s">
        <v>1396</v>
      </c>
      <c r="F43" s="57" t="s">
        <v>47</v>
      </c>
      <c r="G43" s="57"/>
      <c r="H43" s="57" t="s">
        <v>88</v>
      </c>
      <c r="I43" s="88">
        <f>IF(ISBLANK(J43),"",TRUNC(0.981*((J43/$E$3)-80.6)^2))</f>
        <v>814</v>
      </c>
      <c r="J43" s="243">
        <v>5.9942129629629625E-4</v>
      </c>
      <c r="K43" s="60"/>
      <c r="L43" s="177" t="str">
        <f>IF(ISBLANK(J43),"",IF(J43&gt;0.000706018518518518,"",IF(J43&lt;=0.000541666666666667,"TSM",IF(J43&lt;=0.000561342592592593,"SM",IF(J43&lt;=0.000581018518518519,"KSM",IF(J43&lt;=0.000607638888888889,"I A",IF(J43&lt;=0.000648148148148148,"II A",IF(J43&lt;=0.000706018518518518,"III A"))))))))</f>
        <v>I A</v>
      </c>
      <c r="M43" s="56" t="s">
        <v>1397</v>
      </c>
      <c r="N43" s="83" t="s">
        <v>1398</v>
      </c>
      <c r="O43" s="83" t="s">
        <v>1399</v>
      </c>
      <c r="P43" s="83" t="s">
        <v>1400</v>
      </c>
      <c r="Q43" s="83">
        <v>4</v>
      </c>
      <c r="R43" s="83"/>
    </row>
    <row r="44" spans="1:18" s="63" customFormat="1" ht="16.5" customHeight="1">
      <c r="A44" s="240">
        <v>2</v>
      </c>
      <c r="B44" s="52">
        <v>149</v>
      </c>
      <c r="C44" s="53" t="s">
        <v>172</v>
      </c>
      <c r="D44" s="54" t="s">
        <v>173</v>
      </c>
      <c r="E44" s="188" t="s">
        <v>174</v>
      </c>
      <c r="F44" s="57" t="s">
        <v>190</v>
      </c>
      <c r="G44" s="57" t="s">
        <v>115</v>
      </c>
      <c r="H44" s="57" t="s">
        <v>116</v>
      </c>
      <c r="I44" s="88">
        <f>IF(ISBLANK(J44),"",TRUNC(0.981*((J44/$E$3)-80.6)^2))</f>
        <v>804</v>
      </c>
      <c r="J44" s="243">
        <v>6.0150462962962968E-4</v>
      </c>
      <c r="K44" s="60"/>
      <c r="L44" s="177" t="str">
        <f>IF(ISBLANK(J44),"",IF(J44&gt;0.000706018518518518,"",IF(J44&lt;=0.000541666666666667,"TSM",IF(J44&lt;=0.000561342592592593,"SM",IF(J44&lt;=0.000581018518518519,"KSM",IF(J44&lt;=0.000607638888888889,"I A",IF(J44&lt;=0.000648148148148148,"II A",IF(J44&lt;=0.000706018518518518,"III A"))))))))</f>
        <v>I A</v>
      </c>
      <c r="M44" s="56" t="s">
        <v>175</v>
      </c>
      <c r="N44" s="83" t="s">
        <v>75</v>
      </c>
      <c r="O44" s="83" t="s">
        <v>1401</v>
      </c>
      <c r="P44" s="83" t="s">
        <v>1402</v>
      </c>
      <c r="Q44" s="83">
        <v>2</v>
      </c>
      <c r="R44" s="83"/>
    </row>
    <row r="45" spans="1:18" s="63" customFormat="1" ht="16.5" customHeight="1">
      <c r="A45" s="240">
        <v>3</v>
      </c>
      <c r="B45" s="52">
        <v>79</v>
      </c>
      <c r="C45" s="53" t="s">
        <v>140</v>
      </c>
      <c r="D45" s="54" t="s">
        <v>1403</v>
      </c>
      <c r="E45" s="188" t="s">
        <v>1404</v>
      </c>
      <c r="F45" s="57" t="s">
        <v>102</v>
      </c>
      <c r="G45" s="57" t="s">
        <v>94</v>
      </c>
      <c r="H45" s="57" t="s">
        <v>318</v>
      </c>
      <c r="I45" s="88">
        <f>IF(ISBLANK(J45),"",TRUNC(0.981*((J45/$E$3)-80.6)^2))</f>
        <v>760</v>
      </c>
      <c r="J45" s="243">
        <v>6.1064814814814814E-4</v>
      </c>
      <c r="K45" s="60"/>
      <c r="L45" s="177" t="str">
        <f>IF(ISBLANK(J45),"",IF(J45&gt;0.000706018518518518,"",IF(J45&lt;=0.000541666666666667,"TSM",IF(J45&lt;=0.000561342592592593,"SM",IF(J45&lt;=0.000581018518518519,"KSM",IF(J45&lt;=0.000607638888888889,"I A",IF(J45&lt;=0.000648148148148148,"II A",IF(J45&lt;=0.000706018518518518,"III A"))))))))</f>
        <v>II A</v>
      </c>
      <c r="M45" s="56" t="s">
        <v>1340</v>
      </c>
      <c r="N45" s="83" t="s">
        <v>1405</v>
      </c>
      <c r="O45" s="83" t="s">
        <v>1406</v>
      </c>
      <c r="P45" s="83" t="s">
        <v>1407</v>
      </c>
      <c r="Q45" s="83">
        <v>3</v>
      </c>
      <c r="R45" s="83"/>
    </row>
    <row r="46" spans="1:18" ht="3.75" customHeight="1">
      <c r="C46" s="28"/>
      <c r="D46" s="28"/>
      <c r="F46" s="29"/>
      <c r="G46" s="29"/>
      <c r="H46" s="29"/>
    </row>
    <row r="47" spans="1:18" ht="14.25" customHeight="1">
      <c r="A47" s="67"/>
      <c r="B47" s="37"/>
      <c r="C47" s="38" t="s">
        <v>492</v>
      </c>
      <c r="D47" s="39" t="s">
        <v>345</v>
      </c>
      <c r="F47" s="29"/>
      <c r="G47" s="29"/>
      <c r="H47" s="29"/>
      <c r="L47" s="289"/>
      <c r="M47" s="28"/>
    </row>
    <row r="48" spans="1:18" s="79" customFormat="1" ht="12.75" customHeight="1">
      <c r="A48" s="68" t="s">
        <v>539</v>
      </c>
      <c r="B48" s="69" t="s">
        <v>22</v>
      </c>
      <c r="C48" s="70" t="s">
        <v>23</v>
      </c>
      <c r="D48" s="190" t="s">
        <v>24</v>
      </c>
      <c r="E48" s="44" t="s">
        <v>25</v>
      </c>
      <c r="F48" s="45" t="s">
        <v>26</v>
      </c>
      <c r="G48" s="46" t="s">
        <v>27</v>
      </c>
      <c r="H48" s="45" t="s">
        <v>28</v>
      </c>
      <c r="I48" s="47" t="s">
        <v>29</v>
      </c>
      <c r="J48" s="44" t="s">
        <v>657</v>
      </c>
      <c r="K48" s="48" t="s">
        <v>31</v>
      </c>
      <c r="L48" s="44" t="s">
        <v>33</v>
      </c>
      <c r="M48" s="49" t="s">
        <v>34</v>
      </c>
    </row>
    <row r="49" spans="1:18" s="63" customFormat="1" ht="16.5" customHeight="1">
      <c r="A49" s="240">
        <v>1</v>
      </c>
      <c r="B49" s="52">
        <v>174</v>
      </c>
      <c r="C49" s="53" t="s">
        <v>1408</v>
      </c>
      <c r="D49" s="54" t="s">
        <v>1409</v>
      </c>
      <c r="E49" s="188" t="s">
        <v>1410</v>
      </c>
      <c r="F49" s="57" t="s">
        <v>1411</v>
      </c>
      <c r="G49" s="57"/>
      <c r="H49" s="57" t="s">
        <v>169</v>
      </c>
      <c r="I49" s="88">
        <f>IF(ISBLANK(J49),"",TRUNC(0.981*((J49/$E$3)-80.6)^2))</f>
        <v>910</v>
      </c>
      <c r="J49" s="243">
        <v>5.8020833333333329E-4</v>
      </c>
      <c r="K49" s="60"/>
      <c r="L49" s="177" t="str">
        <f>IF(ISBLANK(J49),"",IF(J49&gt;0.000706018518518518,"",IF(J49&lt;=0.000541666666666667,"TSM",IF(J49&lt;=0.000561342592592593,"SM",IF(J49&lt;=0.000581018518518519,"KSM",IF(J49&lt;=0.000607638888888889,"I A",IF(J49&lt;=0.000648148148148148,"II A",IF(J49&lt;=0.000706018518518518,"III A"))))))))</f>
        <v>KSM</v>
      </c>
      <c r="M49" s="56" t="s">
        <v>1412</v>
      </c>
      <c r="N49" s="83" t="s">
        <v>75</v>
      </c>
      <c r="O49" s="83" t="s">
        <v>1413</v>
      </c>
      <c r="P49" s="83" t="s">
        <v>1414</v>
      </c>
      <c r="Q49" s="83">
        <v>4</v>
      </c>
      <c r="R49" s="83"/>
    </row>
    <row r="50" spans="1:18" s="63" customFormat="1" ht="16.5" customHeight="1">
      <c r="A50" s="240">
        <v>2</v>
      </c>
      <c r="B50" s="52">
        <v>129</v>
      </c>
      <c r="C50" s="53" t="s">
        <v>1415</v>
      </c>
      <c r="D50" s="54" t="s">
        <v>1416</v>
      </c>
      <c r="E50" s="188" t="s">
        <v>1417</v>
      </c>
      <c r="F50" s="57" t="s">
        <v>1418</v>
      </c>
      <c r="G50" s="57" t="s">
        <v>39</v>
      </c>
      <c r="H50" s="57" t="s">
        <v>64</v>
      </c>
      <c r="I50" s="88">
        <f>IF(ISBLANK(J50),"",TRUNC(0.981*((J50/$E$3)-80.6)^2))</f>
        <v>874</v>
      </c>
      <c r="J50" s="243">
        <v>5.8738425925925928E-4</v>
      </c>
      <c r="K50" s="60"/>
      <c r="L50" s="177" t="str">
        <f>IF(ISBLANK(J50),"",IF(J50&gt;0.000706018518518518,"",IF(J50&lt;=0.000541666666666667,"TSM",IF(J50&lt;=0.000561342592592593,"SM",IF(J50&lt;=0.000581018518518519,"KSM",IF(J50&lt;=0.000607638888888889,"I A",IF(J50&lt;=0.000648148148148148,"II A",IF(J50&lt;=0.000706018518518518,"III A"))))))))</f>
        <v>I A</v>
      </c>
      <c r="M50" s="56" t="s">
        <v>1419</v>
      </c>
      <c r="N50" s="83" t="s">
        <v>75</v>
      </c>
      <c r="O50" s="83" t="s">
        <v>1420</v>
      </c>
      <c r="P50" s="83" t="s">
        <v>75</v>
      </c>
      <c r="Q50" s="83">
        <v>3</v>
      </c>
      <c r="R50" s="83"/>
    </row>
    <row r="51" spans="1:18" s="63" customFormat="1" ht="16.5" customHeight="1">
      <c r="A51" s="240">
        <v>3</v>
      </c>
      <c r="B51" s="52">
        <v>58</v>
      </c>
      <c r="C51" s="53" t="s">
        <v>1421</v>
      </c>
      <c r="D51" s="54" t="s">
        <v>1422</v>
      </c>
      <c r="E51" s="188" t="s">
        <v>896</v>
      </c>
      <c r="F51" s="57" t="s">
        <v>4</v>
      </c>
      <c r="G51" s="57" t="s">
        <v>115</v>
      </c>
      <c r="H51" s="57"/>
      <c r="I51" s="88">
        <f>IF(ISBLANK(J51),"",TRUNC(0.981*((J51/$E$3)-80.6)^2))</f>
        <v>810</v>
      </c>
      <c r="J51" s="243">
        <v>6.0011574074074069E-4</v>
      </c>
      <c r="K51" s="60"/>
      <c r="L51" s="177" t="str">
        <f>IF(ISBLANK(J51),"",IF(J51&gt;0.000706018518518518,"",IF(J51&lt;=0.000541666666666667,"TSM",IF(J51&lt;=0.000561342592592593,"SM",IF(J51&lt;=0.000581018518518519,"KSM",IF(J51&lt;=0.000607638888888889,"I A",IF(J51&lt;=0.000648148148148148,"II A",IF(J51&lt;=0.000706018518518518,"III A"))))))))</f>
        <v>I A</v>
      </c>
      <c r="M51" s="56" t="s">
        <v>218</v>
      </c>
      <c r="N51" s="83" t="s">
        <v>1423</v>
      </c>
      <c r="O51" s="83" t="s">
        <v>1424</v>
      </c>
      <c r="P51" s="83" t="s">
        <v>1425</v>
      </c>
      <c r="Q51" s="83">
        <v>2</v>
      </c>
      <c r="R51" s="83"/>
    </row>
    <row r="52" spans="1:18" ht="3.75" customHeight="1">
      <c r="C52" s="28"/>
      <c r="D52" s="28"/>
      <c r="F52" s="29"/>
      <c r="G52" s="29"/>
      <c r="H52" s="29"/>
    </row>
    <row r="53" spans="1:18" ht="14.25" customHeight="1">
      <c r="A53" s="67"/>
      <c r="B53" s="37"/>
      <c r="C53" s="38" t="s">
        <v>517</v>
      </c>
      <c r="D53" s="39" t="s">
        <v>345</v>
      </c>
      <c r="F53" s="29"/>
      <c r="G53" s="29"/>
      <c r="H53" s="29"/>
      <c r="L53" s="289"/>
      <c r="M53" s="28"/>
    </row>
    <row r="54" spans="1:18" s="79" customFormat="1" ht="12.75" customHeight="1">
      <c r="A54" s="68" t="s">
        <v>539</v>
      </c>
      <c r="B54" s="69" t="s">
        <v>22</v>
      </c>
      <c r="C54" s="70" t="s">
        <v>23</v>
      </c>
      <c r="D54" s="190" t="s">
        <v>24</v>
      </c>
      <c r="E54" s="44" t="s">
        <v>25</v>
      </c>
      <c r="F54" s="45" t="s">
        <v>26</v>
      </c>
      <c r="G54" s="46" t="s">
        <v>27</v>
      </c>
      <c r="H54" s="45" t="s">
        <v>28</v>
      </c>
      <c r="I54" s="47" t="s">
        <v>29</v>
      </c>
      <c r="J54" s="44" t="s">
        <v>657</v>
      </c>
      <c r="K54" s="48" t="s">
        <v>31</v>
      </c>
      <c r="L54" s="44" t="s">
        <v>33</v>
      </c>
      <c r="M54" s="49" t="s">
        <v>34</v>
      </c>
    </row>
    <row r="55" spans="1:18" s="63" customFormat="1" ht="16.5" customHeight="1">
      <c r="A55" s="240">
        <v>1</v>
      </c>
      <c r="B55" s="52">
        <v>7</v>
      </c>
      <c r="C55" s="53" t="s">
        <v>455</v>
      </c>
      <c r="D55" s="54" t="s">
        <v>1426</v>
      </c>
      <c r="E55" s="188" t="s">
        <v>1427</v>
      </c>
      <c r="F55" s="57" t="s">
        <v>38</v>
      </c>
      <c r="G55" s="57" t="s">
        <v>39</v>
      </c>
      <c r="H55" s="57" t="s">
        <v>337</v>
      </c>
      <c r="I55" s="88">
        <f>IF(ISBLANK(J55),"",TRUNC(0.981*((J55/$E$3)-80.6)^2))</f>
        <v>996</v>
      </c>
      <c r="J55" s="243">
        <v>5.6400462962962958E-4</v>
      </c>
      <c r="K55" s="60"/>
      <c r="L55" s="177" t="str">
        <f>IF(ISBLANK(J55),"",IF(J55&gt;0.000706018518518518,"",IF(J55&lt;=0.000541666666666667,"TSM",IF(J55&lt;=0.000561342592592593,"SM",IF(J55&lt;=0.000581018518518519,"KSM",IF(J55&lt;=0.000607638888888889,"I A",IF(J55&lt;=0.000648148148148148,"II A",IF(J55&lt;=0.000706018518518518,"III A"))))))))</f>
        <v>KSM</v>
      </c>
      <c r="M55" s="56" t="s">
        <v>338</v>
      </c>
      <c r="N55" s="83" t="s">
        <v>1428</v>
      </c>
      <c r="O55" s="83" t="s">
        <v>1429</v>
      </c>
      <c r="P55" s="83" t="s">
        <v>1430</v>
      </c>
      <c r="Q55" s="83">
        <v>4</v>
      </c>
      <c r="R55" s="83"/>
    </row>
    <row r="56" spans="1:18" s="63" customFormat="1" ht="16.5" customHeight="1">
      <c r="A56" s="240">
        <v>2</v>
      </c>
      <c r="B56" s="52">
        <v>21</v>
      </c>
      <c r="C56" s="53" t="s">
        <v>1431</v>
      </c>
      <c r="D56" s="54" t="s">
        <v>1432</v>
      </c>
      <c r="E56" s="188" t="s">
        <v>1433</v>
      </c>
      <c r="F56" s="57" t="s">
        <v>570</v>
      </c>
      <c r="G56" s="57" t="s">
        <v>232</v>
      </c>
      <c r="H56" s="57" t="s">
        <v>427</v>
      </c>
      <c r="I56" s="88">
        <f>IF(ISBLANK(J56),"",TRUNC(0.981*((J56/$E$3)-80.6)^2))</f>
        <v>881</v>
      </c>
      <c r="J56" s="243">
        <v>5.8599537037037029E-4</v>
      </c>
      <c r="K56" s="60"/>
      <c r="L56" s="177" t="str">
        <f>IF(ISBLANK(J56),"",IF(J56&gt;0.000706018518518518,"",IF(J56&lt;=0.000541666666666667,"TSM",IF(J56&lt;=0.000561342592592593,"SM",IF(J56&lt;=0.000581018518518519,"KSM",IF(J56&lt;=0.000607638888888889,"I A",IF(J56&lt;=0.000648148148148148,"II A",IF(J56&lt;=0.000706018518518518,"III A"))))))))</f>
        <v>I A</v>
      </c>
      <c r="M56" s="56" t="s">
        <v>571</v>
      </c>
      <c r="N56" s="83" t="s">
        <v>1434</v>
      </c>
      <c r="O56" s="83" t="s">
        <v>1435</v>
      </c>
      <c r="P56" s="83" t="s">
        <v>1436</v>
      </c>
      <c r="Q56" s="83">
        <v>2</v>
      </c>
      <c r="R56" s="83"/>
    </row>
    <row r="57" spans="1:18" s="63" customFormat="1" ht="16.5" customHeight="1">
      <c r="A57" s="240">
        <v>3</v>
      </c>
      <c r="B57" s="52">
        <v>26</v>
      </c>
      <c r="C57" s="53" t="s">
        <v>510</v>
      </c>
      <c r="D57" s="54" t="s">
        <v>1437</v>
      </c>
      <c r="E57" s="188" t="s">
        <v>1438</v>
      </c>
      <c r="F57" s="57" t="s">
        <v>1439</v>
      </c>
      <c r="G57" s="57" t="s">
        <v>223</v>
      </c>
      <c r="H57" s="57" t="s">
        <v>224</v>
      </c>
      <c r="I57" s="88">
        <f>IF(ISBLANK(J57),"",TRUNC(0.981*((J57/$E$3)-80.6)^2))</f>
        <v>860</v>
      </c>
      <c r="J57" s="243">
        <v>5.9016203703703704E-4</v>
      </c>
      <c r="K57" s="60"/>
      <c r="L57" s="177" t="str">
        <f>IF(ISBLANK(J57),"",IF(J57&gt;0.000706018518518518,"",IF(J57&lt;=0.000541666666666667,"TSM",IF(J57&lt;=0.000561342592592593,"SM",IF(J57&lt;=0.000581018518518519,"KSM",IF(J57&lt;=0.000607638888888889,"I A",IF(J57&lt;=0.000648148148148148,"II A",IF(J57&lt;=0.000706018518518518,"III A"))))))))</f>
        <v>I A</v>
      </c>
      <c r="M57" s="56" t="s">
        <v>1440</v>
      </c>
      <c r="N57" s="83" t="s">
        <v>1441</v>
      </c>
      <c r="O57" s="83" t="s">
        <v>1442</v>
      </c>
      <c r="P57" s="83" t="s">
        <v>1443</v>
      </c>
      <c r="Q57" s="83">
        <v>3</v>
      </c>
      <c r="R57" s="83"/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S32"/>
  <sheetViews>
    <sheetView workbookViewId="0">
      <selection activeCell="X25" sqref="X25"/>
    </sheetView>
  </sheetViews>
  <sheetFormatPr defaultColWidth="12.109375" defaultRowHeight="13.8"/>
  <cols>
    <col min="1" max="1" width="4.6640625" style="27" customWidth="1"/>
    <col min="2" max="2" width="4.109375" style="28" customWidth="1"/>
    <col min="3" max="3" width="10.33203125" style="65" customWidth="1"/>
    <col min="4" max="4" width="15.88671875" style="65" customWidth="1"/>
    <col min="5" max="5" width="9.88671875" style="28" customWidth="1"/>
    <col min="6" max="6" width="13.33203125" style="27" customWidth="1"/>
    <col min="7" max="7" width="12.88671875" style="27" customWidth="1"/>
    <col min="8" max="8" width="12.6640625" style="27" customWidth="1"/>
    <col min="9" max="9" width="5.88671875" style="30" customWidth="1"/>
    <col min="10" max="10" width="8.33203125" style="28" customWidth="1"/>
    <col min="11" max="11" width="5.44140625" style="28" hidden="1" customWidth="1"/>
    <col min="12" max="12" width="5.44140625" style="28" customWidth="1"/>
    <col min="13" max="13" width="32.88671875" style="31" customWidth="1"/>
    <col min="14" max="14" width="4.88671875" style="22" hidden="1" customWidth="1"/>
    <col min="15" max="15" width="8.109375" style="22" hidden="1" customWidth="1"/>
    <col min="16" max="16" width="5.88671875" style="22" hidden="1" customWidth="1"/>
    <col min="17" max="18" width="4.33203125" style="22" hidden="1" customWidth="1"/>
    <col min="19" max="19" width="12.109375" style="24" hidden="1" customWidth="1"/>
    <col min="20" max="20" width="2.109375" style="24" customWidth="1"/>
    <col min="21" max="16384" width="12.109375" style="24"/>
  </cols>
  <sheetData>
    <row r="1" spans="1:18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18"/>
      <c r="M1" s="21"/>
    </row>
    <row r="2" spans="1:18" ht="1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18"/>
      <c r="M2" s="21"/>
    </row>
    <row r="3" spans="1:18" ht="3.75" customHeight="1">
      <c r="C3" s="28"/>
      <c r="D3" s="28"/>
      <c r="E3" s="184">
        <v>1.1574074074074073E-5</v>
      </c>
      <c r="F3" s="29"/>
      <c r="G3" s="29"/>
      <c r="H3" s="29"/>
    </row>
    <row r="4" spans="1:18" ht="15.75" customHeight="1">
      <c r="A4" s="32" t="s">
        <v>1331</v>
      </c>
      <c r="B4" s="33"/>
      <c r="C4" s="28"/>
      <c r="D4" s="28"/>
      <c r="F4" s="34"/>
      <c r="G4" s="29"/>
      <c r="H4" s="29"/>
    </row>
    <row r="5" spans="1:18" ht="3.75" customHeight="1">
      <c r="C5" s="28"/>
      <c r="D5" s="28"/>
      <c r="F5" s="29"/>
      <c r="G5" s="29"/>
      <c r="H5" s="29"/>
    </row>
    <row r="6" spans="1:18" ht="14.25" customHeight="1">
      <c r="A6" s="67"/>
      <c r="B6" s="37"/>
      <c r="C6" s="38"/>
      <c r="D6" s="39" t="s">
        <v>540</v>
      </c>
      <c r="F6" s="29"/>
      <c r="G6" s="29"/>
      <c r="H6" s="29"/>
      <c r="L6" s="289"/>
      <c r="M6" s="28"/>
      <c r="N6" s="22" t="s">
        <v>180</v>
      </c>
      <c r="O6" s="22" t="s">
        <v>1332</v>
      </c>
    </row>
    <row r="7" spans="1:18" s="79" customFormat="1" ht="12.75" customHeight="1">
      <c r="A7" s="68" t="s">
        <v>539</v>
      </c>
      <c r="B7" s="69" t="s">
        <v>22</v>
      </c>
      <c r="C7" s="70" t="s">
        <v>23</v>
      </c>
      <c r="D7" s="190" t="s">
        <v>24</v>
      </c>
      <c r="E7" s="44" t="s">
        <v>25</v>
      </c>
      <c r="F7" s="45" t="s">
        <v>26</v>
      </c>
      <c r="G7" s="46" t="s">
        <v>27</v>
      </c>
      <c r="H7" s="45" t="s">
        <v>28</v>
      </c>
      <c r="I7" s="47" t="s">
        <v>29</v>
      </c>
      <c r="J7" s="44" t="s">
        <v>657</v>
      </c>
      <c r="K7" s="48" t="s">
        <v>31</v>
      </c>
      <c r="L7" s="44" t="s">
        <v>33</v>
      </c>
      <c r="M7" s="49" t="s">
        <v>34</v>
      </c>
    </row>
    <row r="8" spans="1:18" s="63" customFormat="1" ht="16.5" customHeight="1">
      <c r="A8" s="240">
        <v>1</v>
      </c>
      <c r="B8" s="52">
        <v>7</v>
      </c>
      <c r="C8" s="53" t="s">
        <v>455</v>
      </c>
      <c r="D8" s="54" t="s">
        <v>1426</v>
      </c>
      <c r="E8" s="188" t="s">
        <v>1427</v>
      </c>
      <c r="F8" s="57" t="s">
        <v>38</v>
      </c>
      <c r="G8" s="57" t="s">
        <v>39</v>
      </c>
      <c r="H8" s="57" t="s">
        <v>337</v>
      </c>
      <c r="I8" s="88">
        <f t="shared" ref="I8:I19" si="0">IF(ISBLANK(J8),"",TRUNC(0.981*((J8/$E$3)-80.6)^2))</f>
        <v>996</v>
      </c>
      <c r="J8" s="243">
        <v>5.6400462962962958E-4</v>
      </c>
      <c r="K8" s="60"/>
      <c r="L8" s="177" t="str">
        <f t="shared" ref="L8:L32" si="1">IF(ISBLANK(J8),"",IF(J8&gt;0.000706018518518518,"",IF(J8&lt;=0.000541666666666667,"TSM",IF(J8&lt;=0.000561342592592593,"SM",IF(J8&lt;=0.000581018518518519,"KSM",IF(J8&lt;=0.000607638888888889,"I A",IF(J8&lt;=0.000648148148148148,"II A",IF(J8&lt;=0.000706018518518518,"III A"))))))))</f>
        <v>KSM</v>
      </c>
      <c r="M8" s="56" t="s">
        <v>338</v>
      </c>
      <c r="N8" s="83" t="s">
        <v>1428</v>
      </c>
      <c r="O8" s="83" t="s">
        <v>1429</v>
      </c>
      <c r="P8" s="83" t="s">
        <v>1430</v>
      </c>
      <c r="Q8" s="83">
        <v>4</v>
      </c>
      <c r="R8" s="83"/>
    </row>
    <row r="9" spans="1:18" s="63" customFormat="1" ht="16.5" customHeight="1">
      <c r="A9" s="240">
        <v>2</v>
      </c>
      <c r="B9" s="52">
        <v>174</v>
      </c>
      <c r="C9" s="53" t="s">
        <v>1408</v>
      </c>
      <c r="D9" s="54" t="s">
        <v>1409</v>
      </c>
      <c r="E9" s="188" t="s">
        <v>1410</v>
      </c>
      <c r="F9" s="57" t="s">
        <v>1411</v>
      </c>
      <c r="G9" s="57"/>
      <c r="H9" s="57" t="s">
        <v>169</v>
      </c>
      <c r="I9" s="88">
        <f t="shared" si="0"/>
        <v>910</v>
      </c>
      <c r="J9" s="243">
        <v>5.8020833333333329E-4</v>
      </c>
      <c r="K9" s="60"/>
      <c r="L9" s="177" t="str">
        <f t="shared" si="1"/>
        <v>KSM</v>
      </c>
      <c r="M9" s="56" t="s">
        <v>1412</v>
      </c>
      <c r="N9" s="83" t="s">
        <v>75</v>
      </c>
      <c r="O9" s="83" t="s">
        <v>1413</v>
      </c>
      <c r="P9" s="83" t="s">
        <v>1414</v>
      </c>
      <c r="Q9" s="83">
        <v>4</v>
      </c>
      <c r="R9" s="83"/>
    </row>
    <row r="10" spans="1:18" s="63" customFormat="1" ht="16.5" customHeight="1">
      <c r="A10" s="240">
        <v>3</v>
      </c>
      <c r="B10" s="52">
        <v>21</v>
      </c>
      <c r="C10" s="53" t="s">
        <v>1431</v>
      </c>
      <c r="D10" s="54" t="s">
        <v>1432</v>
      </c>
      <c r="E10" s="188" t="s">
        <v>1433</v>
      </c>
      <c r="F10" s="57" t="s">
        <v>570</v>
      </c>
      <c r="G10" s="57" t="s">
        <v>232</v>
      </c>
      <c r="H10" s="57" t="s">
        <v>427</v>
      </c>
      <c r="I10" s="88">
        <f t="shared" si="0"/>
        <v>881</v>
      </c>
      <c r="J10" s="243">
        <v>5.8599537037037029E-4</v>
      </c>
      <c r="K10" s="60"/>
      <c r="L10" s="177" t="str">
        <f t="shared" si="1"/>
        <v>I A</v>
      </c>
      <c r="M10" s="56" t="s">
        <v>571</v>
      </c>
      <c r="N10" s="83" t="s">
        <v>1434</v>
      </c>
      <c r="O10" s="83" t="s">
        <v>1435</v>
      </c>
      <c r="P10" s="83" t="s">
        <v>1436</v>
      </c>
      <c r="Q10" s="83">
        <v>2</v>
      </c>
      <c r="R10" s="83"/>
    </row>
    <row r="11" spans="1:18" s="63" customFormat="1" ht="16.5" customHeight="1">
      <c r="A11" s="240">
        <v>4</v>
      </c>
      <c r="B11" s="52">
        <v>129</v>
      </c>
      <c r="C11" s="53" t="s">
        <v>1415</v>
      </c>
      <c r="D11" s="54" t="s">
        <v>1416</v>
      </c>
      <c r="E11" s="188" t="s">
        <v>1417</v>
      </c>
      <c r="F11" s="57" t="s">
        <v>1418</v>
      </c>
      <c r="G11" s="57" t="s">
        <v>39</v>
      </c>
      <c r="H11" s="57" t="s">
        <v>64</v>
      </c>
      <c r="I11" s="88">
        <f t="shared" si="0"/>
        <v>874</v>
      </c>
      <c r="J11" s="243">
        <v>5.8738425925925928E-4</v>
      </c>
      <c r="K11" s="60"/>
      <c r="L11" s="177" t="str">
        <f t="shared" si="1"/>
        <v>I A</v>
      </c>
      <c r="M11" s="56" t="s">
        <v>1419</v>
      </c>
      <c r="N11" s="83" t="s">
        <v>75</v>
      </c>
      <c r="O11" s="83" t="s">
        <v>1420</v>
      </c>
      <c r="P11" s="83" t="s">
        <v>75</v>
      </c>
      <c r="Q11" s="83">
        <v>3</v>
      </c>
      <c r="R11" s="83"/>
    </row>
    <row r="12" spans="1:18" s="63" customFormat="1" ht="16.5" customHeight="1">
      <c r="A12" s="240">
        <v>5</v>
      </c>
      <c r="B12" s="52">
        <v>26</v>
      </c>
      <c r="C12" s="53" t="s">
        <v>510</v>
      </c>
      <c r="D12" s="54" t="s">
        <v>1437</v>
      </c>
      <c r="E12" s="188" t="s">
        <v>1438</v>
      </c>
      <c r="F12" s="57" t="s">
        <v>1439</v>
      </c>
      <c r="G12" s="57" t="s">
        <v>223</v>
      </c>
      <c r="H12" s="57" t="s">
        <v>224</v>
      </c>
      <c r="I12" s="88">
        <f t="shared" si="0"/>
        <v>860</v>
      </c>
      <c r="J12" s="243">
        <v>5.9016203703703704E-4</v>
      </c>
      <c r="K12" s="60"/>
      <c r="L12" s="177" t="str">
        <f t="shared" si="1"/>
        <v>I A</v>
      </c>
      <c r="M12" s="56" t="s">
        <v>1440</v>
      </c>
      <c r="N12" s="83" t="s">
        <v>1441</v>
      </c>
      <c r="O12" s="83" t="s">
        <v>1442</v>
      </c>
      <c r="P12" s="83" t="s">
        <v>1443</v>
      </c>
      <c r="Q12" s="83">
        <v>3</v>
      </c>
      <c r="R12" s="83"/>
    </row>
    <row r="13" spans="1:18" s="63" customFormat="1" ht="16.5" customHeight="1">
      <c r="A13" s="240">
        <v>6</v>
      </c>
      <c r="B13" s="52">
        <v>180</v>
      </c>
      <c r="C13" s="53" t="s">
        <v>1394</v>
      </c>
      <c r="D13" s="54" t="s">
        <v>1395</v>
      </c>
      <c r="E13" s="188" t="s">
        <v>1396</v>
      </c>
      <c r="F13" s="57" t="s">
        <v>47</v>
      </c>
      <c r="G13" s="57"/>
      <c r="H13" s="57" t="s">
        <v>88</v>
      </c>
      <c r="I13" s="88">
        <f t="shared" si="0"/>
        <v>814</v>
      </c>
      <c r="J13" s="243">
        <v>5.9942129629629625E-4</v>
      </c>
      <c r="K13" s="60"/>
      <c r="L13" s="177" t="str">
        <f t="shared" si="1"/>
        <v>I A</v>
      </c>
      <c r="M13" s="56" t="s">
        <v>1397</v>
      </c>
      <c r="N13" s="83" t="s">
        <v>1398</v>
      </c>
      <c r="O13" s="83" t="s">
        <v>1399</v>
      </c>
      <c r="P13" s="83" t="s">
        <v>1400</v>
      </c>
      <c r="Q13" s="83">
        <v>4</v>
      </c>
      <c r="R13" s="83"/>
    </row>
    <row r="14" spans="1:18" s="63" customFormat="1" ht="16.5" customHeight="1">
      <c r="A14" s="240">
        <v>7</v>
      </c>
      <c r="B14" s="52">
        <v>58</v>
      </c>
      <c r="C14" s="53" t="s">
        <v>1421</v>
      </c>
      <c r="D14" s="54" t="s">
        <v>1422</v>
      </c>
      <c r="E14" s="188" t="s">
        <v>896</v>
      </c>
      <c r="F14" s="57" t="s">
        <v>4</v>
      </c>
      <c r="G14" s="57" t="s">
        <v>115</v>
      </c>
      <c r="H14" s="57"/>
      <c r="I14" s="88">
        <f t="shared" si="0"/>
        <v>810</v>
      </c>
      <c r="J14" s="243">
        <v>6.0011574074074069E-4</v>
      </c>
      <c r="K14" s="60"/>
      <c r="L14" s="177" t="str">
        <f t="shared" si="1"/>
        <v>I A</v>
      </c>
      <c r="M14" s="56" t="s">
        <v>218</v>
      </c>
      <c r="N14" s="83" t="s">
        <v>1423</v>
      </c>
      <c r="O14" s="83" t="s">
        <v>1424</v>
      </c>
      <c r="P14" s="83" t="s">
        <v>1425</v>
      </c>
      <c r="Q14" s="83">
        <v>2</v>
      </c>
      <c r="R14" s="83"/>
    </row>
    <row r="15" spans="1:18" s="63" customFormat="1" ht="16.5" customHeight="1">
      <c r="A15" s="240">
        <v>8</v>
      </c>
      <c r="B15" s="52">
        <v>149</v>
      </c>
      <c r="C15" s="53" t="s">
        <v>172</v>
      </c>
      <c r="D15" s="54" t="s">
        <v>173</v>
      </c>
      <c r="E15" s="188" t="s">
        <v>174</v>
      </c>
      <c r="F15" s="57" t="s">
        <v>190</v>
      </c>
      <c r="G15" s="57" t="s">
        <v>115</v>
      </c>
      <c r="H15" s="57" t="s">
        <v>116</v>
      </c>
      <c r="I15" s="88">
        <f t="shared" si="0"/>
        <v>804</v>
      </c>
      <c r="J15" s="243">
        <v>6.0150462962962968E-4</v>
      </c>
      <c r="K15" s="60"/>
      <c r="L15" s="177" t="str">
        <f t="shared" si="1"/>
        <v>I A</v>
      </c>
      <c r="M15" s="56" t="s">
        <v>175</v>
      </c>
      <c r="N15" s="83" t="s">
        <v>75</v>
      </c>
      <c r="O15" s="83" t="s">
        <v>1401</v>
      </c>
      <c r="P15" s="83" t="s">
        <v>1402</v>
      </c>
      <c r="Q15" s="83">
        <v>2</v>
      </c>
      <c r="R15" s="83"/>
    </row>
    <row r="16" spans="1:18" s="63" customFormat="1" ht="16.5" customHeight="1">
      <c r="A16" s="240">
        <v>9</v>
      </c>
      <c r="B16" s="52">
        <v>79</v>
      </c>
      <c r="C16" s="53" t="s">
        <v>140</v>
      </c>
      <c r="D16" s="54" t="s">
        <v>1403</v>
      </c>
      <c r="E16" s="188" t="s">
        <v>1404</v>
      </c>
      <c r="F16" s="57" t="s">
        <v>102</v>
      </c>
      <c r="G16" s="57" t="s">
        <v>94</v>
      </c>
      <c r="H16" s="57" t="s">
        <v>318</v>
      </c>
      <c r="I16" s="88">
        <f t="shared" si="0"/>
        <v>760</v>
      </c>
      <c r="J16" s="243">
        <v>6.1064814814814814E-4</v>
      </c>
      <c r="K16" s="60"/>
      <c r="L16" s="177" t="str">
        <f t="shared" si="1"/>
        <v>II A</v>
      </c>
      <c r="M16" s="56" t="s">
        <v>1340</v>
      </c>
      <c r="N16" s="83" t="s">
        <v>1405</v>
      </c>
      <c r="O16" s="83" t="s">
        <v>1406</v>
      </c>
      <c r="P16" s="83" t="s">
        <v>1407</v>
      </c>
      <c r="Q16" s="83">
        <v>3</v>
      </c>
      <c r="R16" s="83"/>
    </row>
    <row r="17" spans="1:18" s="63" customFormat="1" ht="16.5" customHeight="1">
      <c r="A17" s="240">
        <v>10</v>
      </c>
      <c r="B17" s="52">
        <v>83</v>
      </c>
      <c r="C17" s="53" t="s">
        <v>1384</v>
      </c>
      <c r="D17" s="54" t="s">
        <v>1385</v>
      </c>
      <c r="E17" s="188" t="s">
        <v>1386</v>
      </c>
      <c r="F17" s="57" t="s">
        <v>102</v>
      </c>
      <c r="G17" s="57" t="s">
        <v>94</v>
      </c>
      <c r="H17" s="57" t="s">
        <v>442</v>
      </c>
      <c r="I17" s="88">
        <f t="shared" si="0"/>
        <v>722</v>
      </c>
      <c r="J17" s="243">
        <v>6.1886574074074068E-4</v>
      </c>
      <c r="K17" s="60"/>
      <c r="L17" s="177" t="str">
        <f t="shared" si="1"/>
        <v>II A</v>
      </c>
      <c r="M17" s="56" t="s">
        <v>851</v>
      </c>
      <c r="N17" s="83" t="s">
        <v>1387</v>
      </c>
      <c r="O17" s="83"/>
      <c r="P17" s="83" t="s">
        <v>1388</v>
      </c>
      <c r="Q17" s="83">
        <v>4</v>
      </c>
      <c r="R17" s="83"/>
    </row>
    <row r="18" spans="1:18" s="63" customFormat="1" ht="16.5" customHeight="1">
      <c r="A18" s="240">
        <v>11</v>
      </c>
      <c r="B18" s="52">
        <v>187</v>
      </c>
      <c r="C18" s="53" t="s">
        <v>451</v>
      </c>
      <c r="D18" s="54" t="s">
        <v>452</v>
      </c>
      <c r="E18" s="188" t="s">
        <v>453</v>
      </c>
      <c r="F18" s="57" t="s">
        <v>231</v>
      </c>
      <c r="G18" s="57" t="s">
        <v>232</v>
      </c>
      <c r="H18" s="57" t="s">
        <v>427</v>
      </c>
      <c r="I18" s="88">
        <f t="shared" si="0"/>
        <v>719</v>
      </c>
      <c r="J18" s="243">
        <v>6.1944444444444449E-4</v>
      </c>
      <c r="K18" s="60"/>
      <c r="L18" s="177" t="str">
        <f t="shared" si="1"/>
        <v>II A</v>
      </c>
      <c r="M18" s="56" t="s">
        <v>233</v>
      </c>
      <c r="N18" s="83" t="s">
        <v>75</v>
      </c>
      <c r="O18" s="83"/>
      <c r="P18" s="83" t="s">
        <v>1389</v>
      </c>
      <c r="Q18" s="83">
        <v>3</v>
      </c>
      <c r="R18" s="83"/>
    </row>
    <row r="19" spans="1:18" s="63" customFormat="1" ht="16.5" customHeight="1">
      <c r="A19" s="240">
        <v>12</v>
      </c>
      <c r="B19" s="52">
        <v>37</v>
      </c>
      <c r="C19" s="53" t="s">
        <v>404</v>
      </c>
      <c r="D19" s="54" t="s">
        <v>1367</v>
      </c>
      <c r="E19" s="188" t="s">
        <v>1368</v>
      </c>
      <c r="F19" s="57" t="s">
        <v>1068</v>
      </c>
      <c r="G19" s="57" t="s">
        <v>309</v>
      </c>
      <c r="H19" s="57" t="s">
        <v>496</v>
      </c>
      <c r="I19" s="88">
        <f t="shared" si="0"/>
        <v>695</v>
      </c>
      <c r="J19" s="243">
        <v>6.2465277777777768E-4</v>
      </c>
      <c r="K19" s="60"/>
      <c r="L19" s="177" t="str">
        <f t="shared" si="1"/>
        <v>II A</v>
      </c>
      <c r="M19" s="56" t="s">
        <v>348</v>
      </c>
      <c r="N19" s="83" t="s">
        <v>75</v>
      </c>
      <c r="O19" s="83"/>
      <c r="P19" s="83" t="s">
        <v>1369</v>
      </c>
      <c r="Q19" s="83">
        <v>3</v>
      </c>
      <c r="R19" s="83"/>
    </row>
    <row r="20" spans="1:18" s="63" customFormat="1" ht="16.5" customHeight="1">
      <c r="A20" s="240">
        <v>13</v>
      </c>
      <c r="B20" s="52">
        <v>51</v>
      </c>
      <c r="C20" s="53" t="s">
        <v>1370</v>
      </c>
      <c r="D20" s="54" t="s">
        <v>1371</v>
      </c>
      <c r="E20" s="188" t="s">
        <v>1372</v>
      </c>
      <c r="F20" s="57" t="s">
        <v>1373</v>
      </c>
      <c r="G20" s="57"/>
      <c r="H20" s="57" t="s">
        <v>40</v>
      </c>
      <c r="I20" s="88"/>
      <c r="J20" s="243">
        <v>6.2615740740740741E-4</v>
      </c>
      <c r="K20" s="60"/>
      <c r="L20" s="177" t="str">
        <f t="shared" si="1"/>
        <v>II A</v>
      </c>
      <c r="M20" s="56" t="s">
        <v>1374</v>
      </c>
      <c r="N20" s="83" t="s">
        <v>75</v>
      </c>
      <c r="O20" s="83"/>
      <c r="P20" s="83" t="s">
        <v>75</v>
      </c>
      <c r="Q20" s="83">
        <v>2</v>
      </c>
      <c r="R20" s="83"/>
    </row>
    <row r="21" spans="1:18" s="63" customFormat="1" ht="16.5" customHeight="1">
      <c r="A21" s="240">
        <v>14</v>
      </c>
      <c r="B21" s="52">
        <v>61</v>
      </c>
      <c r="C21" s="53" t="s">
        <v>1359</v>
      </c>
      <c r="D21" s="54" t="s">
        <v>1360</v>
      </c>
      <c r="E21" s="188" t="s">
        <v>1361</v>
      </c>
      <c r="F21" s="57" t="s">
        <v>190</v>
      </c>
      <c r="G21" s="57" t="s">
        <v>115</v>
      </c>
      <c r="H21" s="57"/>
      <c r="I21" s="88"/>
      <c r="J21" s="243">
        <v>6.2766203703703693E-4</v>
      </c>
      <c r="K21" s="60"/>
      <c r="L21" s="177" t="str">
        <f t="shared" si="1"/>
        <v>II A</v>
      </c>
      <c r="M21" s="56" t="s">
        <v>218</v>
      </c>
      <c r="N21" s="83" t="s">
        <v>1362</v>
      </c>
      <c r="O21" s="83"/>
      <c r="P21" s="83" t="s">
        <v>75</v>
      </c>
      <c r="Q21" s="83">
        <v>2</v>
      </c>
      <c r="R21" s="83"/>
    </row>
    <row r="22" spans="1:18" s="63" customFormat="1" ht="16.5" customHeight="1">
      <c r="A22" s="240">
        <v>15</v>
      </c>
      <c r="B22" s="52">
        <v>38</v>
      </c>
      <c r="C22" s="53" t="s">
        <v>732</v>
      </c>
      <c r="D22" s="54" t="s">
        <v>1333</v>
      </c>
      <c r="E22" s="188" t="s">
        <v>1334</v>
      </c>
      <c r="F22" s="57" t="s">
        <v>308</v>
      </c>
      <c r="G22" s="57" t="s">
        <v>309</v>
      </c>
      <c r="H22" s="57" t="s">
        <v>496</v>
      </c>
      <c r="I22" s="88"/>
      <c r="J22" s="243">
        <v>6.3414351851851858E-4</v>
      </c>
      <c r="K22" s="60"/>
      <c r="L22" s="177" t="str">
        <f t="shared" si="1"/>
        <v>II A</v>
      </c>
      <c r="M22" s="56" t="s">
        <v>348</v>
      </c>
      <c r="N22" s="83" t="s">
        <v>75</v>
      </c>
      <c r="O22" s="83"/>
      <c r="P22" s="83" t="s">
        <v>75</v>
      </c>
      <c r="Q22" s="83">
        <v>4</v>
      </c>
      <c r="R22" s="83"/>
    </row>
    <row r="23" spans="1:18" s="63" customFormat="1" ht="16.5" customHeight="1">
      <c r="A23" s="240">
        <v>16</v>
      </c>
      <c r="B23" s="52">
        <v>33</v>
      </c>
      <c r="C23" s="53" t="s">
        <v>455</v>
      </c>
      <c r="D23" s="54" t="s">
        <v>930</v>
      </c>
      <c r="E23" s="188" t="s">
        <v>1345</v>
      </c>
      <c r="F23" s="57" t="s">
        <v>1068</v>
      </c>
      <c r="G23" s="57" t="s">
        <v>309</v>
      </c>
      <c r="H23" s="57" t="s">
        <v>496</v>
      </c>
      <c r="I23" s="88"/>
      <c r="J23" s="243">
        <v>6.3437500000000006E-4</v>
      </c>
      <c r="K23" s="60"/>
      <c r="L23" s="177" t="str">
        <f t="shared" si="1"/>
        <v>II A</v>
      </c>
      <c r="M23" s="56" t="s">
        <v>348</v>
      </c>
      <c r="N23" s="83" t="s">
        <v>75</v>
      </c>
      <c r="O23" s="83"/>
      <c r="P23" s="83" t="s">
        <v>1346</v>
      </c>
      <c r="Q23" s="83">
        <v>3</v>
      </c>
      <c r="R23" s="83"/>
    </row>
    <row r="24" spans="1:18" s="63" customFormat="1" ht="16.5" customHeight="1">
      <c r="A24" s="240">
        <v>17</v>
      </c>
      <c r="B24" s="52">
        <v>93</v>
      </c>
      <c r="C24" s="53" t="s">
        <v>365</v>
      </c>
      <c r="D24" s="54" t="s">
        <v>1363</v>
      </c>
      <c r="E24" s="188" t="s">
        <v>1364</v>
      </c>
      <c r="F24" s="57" t="s">
        <v>102</v>
      </c>
      <c r="G24" s="57" t="s">
        <v>94</v>
      </c>
      <c r="H24" s="57" t="s">
        <v>442</v>
      </c>
      <c r="I24" s="88"/>
      <c r="J24" s="243">
        <v>6.4039351851851855E-4</v>
      </c>
      <c r="K24" s="60"/>
      <c r="L24" s="177" t="str">
        <f t="shared" si="1"/>
        <v>II A</v>
      </c>
      <c r="M24" s="56" t="s">
        <v>851</v>
      </c>
      <c r="N24" s="83" t="s">
        <v>1365</v>
      </c>
      <c r="O24" s="83"/>
      <c r="P24" s="83" t="s">
        <v>1366</v>
      </c>
      <c r="Q24" s="83">
        <v>3</v>
      </c>
      <c r="R24" s="83"/>
    </row>
    <row r="25" spans="1:18" s="63" customFormat="1" ht="16.5" customHeight="1">
      <c r="A25" s="240">
        <v>18</v>
      </c>
      <c r="B25" s="52">
        <v>46</v>
      </c>
      <c r="C25" s="53" t="s">
        <v>1347</v>
      </c>
      <c r="D25" s="54" t="s">
        <v>1348</v>
      </c>
      <c r="E25" s="188" t="s">
        <v>1349</v>
      </c>
      <c r="F25" s="57" t="s">
        <v>190</v>
      </c>
      <c r="G25" s="57" t="s">
        <v>115</v>
      </c>
      <c r="H25" s="57" t="s">
        <v>191</v>
      </c>
      <c r="I25" s="88"/>
      <c r="J25" s="243">
        <v>6.4236111111111113E-4</v>
      </c>
      <c r="K25" s="60"/>
      <c r="L25" s="177" t="str">
        <f t="shared" si="1"/>
        <v>II A</v>
      </c>
      <c r="M25" s="56" t="s">
        <v>192</v>
      </c>
      <c r="N25" s="83" t="s">
        <v>75</v>
      </c>
      <c r="O25" s="83"/>
      <c r="P25" s="83" t="s">
        <v>1350</v>
      </c>
      <c r="Q25" s="83">
        <v>2</v>
      </c>
      <c r="R25" s="83"/>
    </row>
    <row r="26" spans="1:18" s="63" customFormat="1" ht="16.5" customHeight="1">
      <c r="A26" s="240">
        <v>19</v>
      </c>
      <c r="B26" s="52">
        <v>99</v>
      </c>
      <c r="C26" s="53" t="s">
        <v>1375</v>
      </c>
      <c r="D26" s="54" t="s">
        <v>1376</v>
      </c>
      <c r="E26" s="188" t="s">
        <v>1377</v>
      </c>
      <c r="F26" s="57" t="s">
        <v>102</v>
      </c>
      <c r="G26" s="57" t="s">
        <v>669</v>
      </c>
      <c r="H26" s="57" t="s">
        <v>442</v>
      </c>
      <c r="I26" s="88"/>
      <c r="J26" s="243">
        <v>6.4293981481481483E-4</v>
      </c>
      <c r="K26" s="60"/>
      <c r="L26" s="177" t="str">
        <f t="shared" si="1"/>
        <v>II A</v>
      </c>
      <c r="M26" s="56" t="s">
        <v>1378</v>
      </c>
      <c r="N26" s="83" t="s">
        <v>1379</v>
      </c>
      <c r="O26" s="83"/>
      <c r="P26" s="83" t="s">
        <v>1380</v>
      </c>
      <c r="Q26" s="83">
        <v>3</v>
      </c>
      <c r="R26" s="83"/>
    </row>
    <row r="27" spans="1:18" s="63" customFormat="1" ht="16.5" customHeight="1">
      <c r="A27" s="240">
        <v>20</v>
      </c>
      <c r="B27" s="52">
        <v>52</v>
      </c>
      <c r="C27" s="53" t="s">
        <v>131</v>
      </c>
      <c r="D27" s="54" t="s">
        <v>1390</v>
      </c>
      <c r="E27" s="188" t="s">
        <v>1391</v>
      </c>
      <c r="F27" s="57" t="s">
        <v>336</v>
      </c>
      <c r="G27" s="57" t="s">
        <v>39</v>
      </c>
      <c r="H27" s="57" t="s">
        <v>40</v>
      </c>
      <c r="I27" s="88"/>
      <c r="J27" s="243">
        <v>6.50925925925926E-4</v>
      </c>
      <c r="K27" s="60"/>
      <c r="L27" s="177" t="str">
        <f t="shared" si="1"/>
        <v>III A</v>
      </c>
      <c r="M27" s="56" t="s">
        <v>242</v>
      </c>
      <c r="N27" s="83" t="s">
        <v>1392</v>
      </c>
      <c r="O27" s="83"/>
      <c r="P27" s="83" t="s">
        <v>1393</v>
      </c>
      <c r="Q27" s="83">
        <v>2</v>
      </c>
      <c r="R27" s="83"/>
    </row>
    <row r="28" spans="1:18" s="63" customFormat="1" ht="16.5" customHeight="1">
      <c r="A28" s="240">
        <v>21</v>
      </c>
      <c r="B28" s="52">
        <v>28</v>
      </c>
      <c r="C28" s="53" t="s">
        <v>365</v>
      </c>
      <c r="D28" s="54" t="s">
        <v>1381</v>
      </c>
      <c r="E28" s="188" t="s">
        <v>1382</v>
      </c>
      <c r="F28" s="57" t="s">
        <v>676</v>
      </c>
      <c r="G28" s="57" t="s">
        <v>397</v>
      </c>
      <c r="H28" s="57" t="s">
        <v>157</v>
      </c>
      <c r="I28" s="88"/>
      <c r="J28" s="243">
        <v>6.5324074074074069E-4</v>
      </c>
      <c r="K28" s="60"/>
      <c r="L28" s="177" t="str">
        <f t="shared" si="1"/>
        <v>III A</v>
      </c>
      <c r="M28" s="56" t="s">
        <v>745</v>
      </c>
      <c r="N28" s="83" t="s">
        <v>75</v>
      </c>
      <c r="O28" s="83"/>
      <c r="P28" s="83" t="s">
        <v>1383</v>
      </c>
      <c r="Q28" s="83">
        <v>2</v>
      </c>
      <c r="R28" s="83"/>
    </row>
    <row r="29" spans="1:18" s="63" customFormat="1" ht="16.5" customHeight="1">
      <c r="A29" s="240">
        <v>22</v>
      </c>
      <c r="B29" s="52">
        <v>90</v>
      </c>
      <c r="C29" s="53" t="s">
        <v>472</v>
      </c>
      <c r="D29" s="54" t="s">
        <v>1351</v>
      </c>
      <c r="E29" s="188" t="s">
        <v>1352</v>
      </c>
      <c r="F29" s="57" t="s">
        <v>1353</v>
      </c>
      <c r="G29" s="57" t="s">
        <v>94</v>
      </c>
      <c r="H29" s="57"/>
      <c r="I29" s="88"/>
      <c r="J29" s="243">
        <v>6.5925925925925928E-4</v>
      </c>
      <c r="K29" s="60"/>
      <c r="L29" s="177" t="str">
        <f t="shared" si="1"/>
        <v>III A</v>
      </c>
      <c r="M29" s="56" t="s">
        <v>1354</v>
      </c>
      <c r="N29" s="83" t="s">
        <v>1355</v>
      </c>
      <c r="O29" s="83"/>
      <c r="P29" s="83" t="s">
        <v>1356</v>
      </c>
      <c r="Q29" s="83">
        <v>4</v>
      </c>
      <c r="R29" s="83"/>
    </row>
    <row r="30" spans="1:18" s="63" customFormat="1" ht="16.5" customHeight="1">
      <c r="A30" s="240">
        <v>23</v>
      </c>
      <c r="B30" s="52">
        <v>118</v>
      </c>
      <c r="C30" s="53" t="s">
        <v>350</v>
      </c>
      <c r="D30" s="54" t="s">
        <v>1335</v>
      </c>
      <c r="E30" s="188" t="s">
        <v>1336</v>
      </c>
      <c r="F30" s="57" t="s">
        <v>4</v>
      </c>
      <c r="G30" s="57" t="s">
        <v>115</v>
      </c>
      <c r="H30" s="57" t="s">
        <v>690</v>
      </c>
      <c r="I30" s="88"/>
      <c r="J30" s="243">
        <v>6.6932870370370367E-4</v>
      </c>
      <c r="K30" s="60"/>
      <c r="L30" s="177" t="str">
        <f t="shared" si="1"/>
        <v>III A</v>
      </c>
      <c r="M30" s="56" t="s">
        <v>691</v>
      </c>
      <c r="N30" s="83" t="s">
        <v>75</v>
      </c>
      <c r="O30" s="83"/>
      <c r="P30" s="83" t="s">
        <v>1337</v>
      </c>
      <c r="Q30" s="83">
        <v>1</v>
      </c>
      <c r="R30" s="83"/>
    </row>
    <row r="31" spans="1:18" s="63" customFormat="1" ht="16.5" customHeight="1">
      <c r="A31" s="240">
        <v>24</v>
      </c>
      <c r="B31" s="52">
        <v>91</v>
      </c>
      <c r="C31" s="53" t="s">
        <v>162</v>
      </c>
      <c r="D31" s="54" t="s">
        <v>1338</v>
      </c>
      <c r="E31" s="188" t="s">
        <v>1339</v>
      </c>
      <c r="F31" s="57" t="s">
        <v>102</v>
      </c>
      <c r="G31" s="57" t="s">
        <v>94</v>
      </c>
      <c r="H31" s="57"/>
      <c r="I31" s="88"/>
      <c r="J31" s="243">
        <v>6.8344907407407406E-4</v>
      </c>
      <c r="K31" s="60"/>
      <c r="L31" s="177" t="str">
        <f t="shared" si="1"/>
        <v>III A</v>
      </c>
      <c r="M31" s="56" t="s">
        <v>1340</v>
      </c>
      <c r="N31" s="83" t="s">
        <v>1341</v>
      </c>
      <c r="O31" s="83"/>
      <c r="P31" s="83" t="s">
        <v>75</v>
      </c>
      <c r="Q31" s="83">
        <v>3</v>
      </c>
      <c r="R31" s="83"/>
    </row>
    <row r="32" spans="1:18" s="63" customFormat="1" ht="16.5" customHeight="1">
      <c r="A32" s="240">
        <v>25</v>
      </c>
      <c r="B32" s="52">
        <v>29</v>
      </c>
      <c r="C32" s="53" t="s">
        <v>429</v>
      </c>
      <c r="D32" s="54" t="s">
        <v>1342</v>
      </c>
      <c r="E32" s="188" t="s">
        <v>1343</v>
      </c>
      <c r="F32" s="57" t="s">
        <v>396</v>
      </c>
      <c r="G32" s="57" t="s">
        <v>397</v>
      </c>
      <c r="H32" s="57" t="s">
        <v>157</v>
      </c>
      <c r="I32" s="88"/>
      <c r="J32" s="243">
        <v>6.9629629629629631E-4</v>
      </c>
      <c r="K32" s="60"/>
      <c r="L32" s="177" t="str">
        <f t="shared" si="1"/>
        <v>III A</v>
      </c>
      <c r="M32" s="56" t="s">
        <v>745</v>
      </c>
      <c r="N32" s="83" t="s">
        <v>75</v>
      </c>
      <c r="O32" s="83"/>
      <c r="P32" s="83" t="s">
        <v>1344</v>
      </c>
      <c r="Q32" s="83">
        <v>2</v>
      </c>
      <c r="R32" s="83"/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Q23"/>
  <sheetViews>
    <sheetView zoomScaleNormal="85" workbookViewId="0">
      <selection activeCell="E27" sqref="E27"/>
    </sheetView>
  </sheetViews>
  <sheetFormatPr defaultColWidth="12.109375" defaultRowHeight="13.8"/>
  <cols>
    <col min="1" max="1" width="4.109375" style="27" customWidth="1"/>
    <col min="2" max="2" width="4.109375" style="28" customWidth="1"/>
    <col min="3" max="3" width="9.6640625" style="65" customWidth="1"/>
    <col min="4" max="4" width="17.6640625" style="65" customWidth="1"/>
    <col min="5" max="5" width="9.6640625" style="28" customWidth="1"/>
    <col min="6" max="6" width="14.88671875" style="27" customWidth="1"/>
    <col min="7" max="7" width="13.33203125" style="27" customWidth="1"/>
    <col min="8" max="8" width="12.6640625" style="27" customWidth="1"/>
    <col min="9" max="9" width="7.6640625" style="30" customWidth="1"/>
    <col min="10" max="10" width="8.5546875" style="28" customWidth="1"/>
    <col min="11" max="11" width="5.44140625" style="28" customWidth="1"/>
    <col min="12" max="12" width="24.109375" style="31" customWidth="1"/>
    <col min="13" max="13" width="6.88671875" style="236" hidden="1" customWidth="1"/>
    <col min="14" max="14" width="9.44140625" style="237" hidden="1" customWidth="1"/>
    <col min="15" max="15" width="6.6640625" style="237" hidden="1" customWidth="1"/>
    <col min="16" max="16" width="6.33203125" style="237" hidden="1" customWidth="1"/>
    <col min="17" max="17" width="4.6640625" style="24" hidden="1" customWidth="1"/>
    <col min="18" max="16384" width="12.109375" style="24"/>
  </cols>
  <sheetData>
    <row r="1" spans="1:16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21"/>
      <c r="N1" s="236"/>
    </row>
    <row r="2" spans="1:16" ht="17.2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21"/>
      <c r="N2" s="236"/>
    </row>
    <row r="3" spans="1:16" ht="3.75" customHeight="1">
      <c r="C3" s="28"/>
      <c r="D3" s="28"/>
      <c r="E3" s="184">
        <v>1.1574074074074073E-5</v>
      </c>
      <c r="F3" s="29"/>
      <c r="G3" s="29"/>
      <c r="H3" s="29"/>
      <c r="N3" s="236"/>
    </row>
    <row r="4" spans="1:16" ht="15.75" customHeight="1">
      <c r="A4" s="32" t="s">
        <v>951</v>
      </c>
      <c r="B4" s="33"/>
      <c r="C4" s="28"/>
      <c r="D4" s="28"/>
      <c r="F4" s="34"/>
      <c r="G4" s="29"/>
      <c r="H4" s="29"/>
      <c r="N4" s="236"/>
    </row>
    <row r="5" spans="1:16" ht="3.75" customHeight="1">
      <c r="C5" s="28"/>
      <c r="D5" s="28"/>
      <c r="F5" s="29"/>
      <c r="G5" s="29"/>
      <c r="H5" s="29"/>
      <c r="N5" s="236"/>
    </row>
    <row r="6" spans="1:16" ht="14.25" customHeight="1">
      <c r="A6" s="67"/>
      <c r="B6" s="37"/>
      <c r="C6" s="38" t="s">
        <v>19</v>
      </c>
      <c r="D6" s="39" t="s">
        <v>20</v>
      </c>
      <c r="E6" s="84"/>
      <c r="F6" s="29"/>
      <c r="G6" s="29"/>
      <c r="H6" s="29"/>
      <c r="N6" s="236"/>
    </row>
    <row r="7" spans="1:16" ht="3" customHeight="1">
      <c r="A7" s="29"/>
      <c r="C7" s="28"/>
      <c r="D7" s="28"/>
      <c r="F7" s="29"/>
      <c r="G7" s="29"/>
      <c r="H7" s="29"/>
      <c r="N7" s="236"/>
    </row>
    <row r="8" spans="1:16" s="79" customFormat="1" ht="12.75" customHeight="1">
      <c r="A8" s="68" t="s">
        <v>539</v>
      </c>
      <c r="B8" s="69" t="s">
        <v>22</v>
      </c>
      <c r="C8" s="70" t="s">
        <v>23</v>
      </c>
      <c r="D8" s="190" t="s">
        <v>952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657</v>
      </c>
      <c r="K8" s="44" t="s">
        <v>33</v>
      </c>
      <c r="L8" s="49" t="s">
        <v>34</v>
      </c>
      <c r="M8" s="238"/>
      <c r="N8" s="238"/>
      <c r="O8" s="239"/>
      <c r="P8" s="239"/>
    </row>
    <row r="9" spans="1:16" s="63" customFormat="1" ht="16.5" customHeight="1">
      <c r="A9" s="240">
        <v>1</v>
      </c>
      <c r="B9" s="52">
        <v>78</v>
      </c>
      <c r="C9" s="53" t="s">
        <v>953</v>
      </c>
      <c r="D9" s="54" t="s">
        <v>954</v>
      </c>
      <c r="E9" s="188" t="s">
        <v>955</v>
      </c>
      <c r="F9" s="57" t="s">
        <v>93</v>
      </c>
      <c r="G9" s="57" t="s">
        <v>669</v>
      </c>
      <c r="H9" s="57" t="s">
        <v>318</v>
      </c>
      <c r="I9" s="191">
        <f t="shared" ref="I9:I14" si="0">IF(ISBLANK(J9),"",TRUNC(0.0572*((J9/$E$3)-264)^2))</f>
        <v>730</v>
      </c>
      <c r="J9" s="241">
        <v>1.7478009259259261E-3</v>
      </c>
      <c r="K9" s="193" t="str">
        <f t="shared" ref="K9:K14" si="1">IF(ISBLANK(J9),"",IF(J9&gt;0.00202546296296296,"",IF(J9&lt;=0.00143518518518519,"TSM",IF(J9&lt;=0.00148148148148148,"SM",IF(J9&lt;=0.0015625,"KSM",IF(J9&lt;=0.00166666666666667,"I A",IF(J9&lt;=0.00181712962962963,"II A",IF(J9&lt;=0.00202546296296296,"III A"))))))))</f>
        <v>II A</v>
      </c>
      <c r="L9" s="56" t="s">
        <v>923</v>
      </c>
      <c r="M9" s="242" t="s">
        <v>75</v>
      </c>
      <c r="N9" s="242" t="s">
        <v>956</v>
      </c>
      <c r="O9" s="242" t="s">
        <v>75</v>
      </c>
      <c r="P9" s="242"/>
    </row>
    <row r="10" spans="1:16" s="63" customFormat="1" ht="16.5" customHeight="1">
      <c r="A10" s="240">
        <v>2</v>
      </c>
      <c r="B10" s="52">
        <v>85</v>
      </c>
      <c r="C10" s="53" t="s">
        <v>322</v>
      </c>
      <c r="D10" s="54" t="s">
        <v>957</v>
      </c>
      <c r="E10" s="188" t="s">
        <v>958</v>
      </c>
      <c r="F10" s="57" t="s">
        <v>942</v>
      </c>
      <c r="G10" s="57" t="s">
        <v>232</v>
      </c>
      <c r="H10" s="57"/>
      <c r="I10" s="58">
        <f t="shared" si="0"/>
        <v>726</v>
      </c>
      <c r="J10" s="243">
        <v>1.7508101851851853E-3</v>
      </c>
      <c r="K10" s="193" t="str">
        <f t="shared" si="1"/>
        <v>II A</v>
      </c>
      <c r="L10" s="56" t="s">
        <v>943</v>
      </c>
      <c r="M10" s="242" t="s">
        <v>75</v>
      </c>
      <c r="N10" s="242" t="s">
        <v>959</v>
      </c>
      <c r="O10" s="242" t="s">
        <v>75</v>
      </c>
      <c r="P10" s="242"/>
    </row>
    <row r="11" spans="1:16" s="63" customFormat="1" ht="16.5" customHeight="1">
      <c r="A11" s="240">
        <v>3</v>
      </c>
      <c r="B11" s="52">
        <v>51</v>
      </c>
      <c r="C11" s="53" t="s">
        <v>260</v>
      </c>
      <c r="D11" s="54" t="s">
        <v>960</v>
      </c>
      <c r="E11" s="188" t="s">
        <v>961</v>
      </c>
      <c r="F11" s="57" t="s">
        <v>190</v>
      </c>
      <c r="G11" s="57"/>
      <c r="H11" s="57"/>
      <c r="I11" s="58">
        <f t="shared" si="0"/>
        <v>615</v>
      </c>
      <c r="J11" s="243">
        <v>1.8552083333333335E-3</v>
      </c>
      <c r="K11" s="193" t="str">
        <f t="shared" si="1"/>
        <v>III A</v>
      </c>
      <c r="L11" s="56" t="s">
        <v>342</v>
      </c>
      <c r="M11" s="242" t="s">
        <v>962</v>
      </c>
      <c r="N11" s="242" t="s">
        <v>75</v>
      </c>
      <c r="O11" s="242" t="s">
        <v>963</v>
      </c>
      <c r="P11" s="242"/>
    </row>
    <row r="12" spans="1:16" s="63" customFormat="1" ht="16.5" customHeight="1">
      <c r="A12" s="240">
        <v>4</v>
      </c>
      <c r="B12" s="52">
        <v>46</v>
      </c>
      <c r="C12" s="53" t="s">
        <v>559</v>
      </c>
      <c r="D12" s="54" t="s">
        <v>964</v>
      </c>
      <c r="E12" s="188" t="s">
        <v>965</v>
      </c>
      <c r="F12" s="57" t="s">
        <v>38</v>
      </c>
      <c r="G12" s="57"/>
      <c r="H12" s="57" t="s">
        <v>630</v>
      </c>
      <c r="I12" s="58">
        <f t="shared" si="0"/>
        <v>582</v>
      </c>
      <c r="J12" s="243">
        <v>1.8876157407407409E-3</v>
      </c>
      <c r="K12" s="193" t="str">
        <f t="shared" si="1"/>
        <v>III A</v>
      </c>
      <c r="L12" s="56" t="s">
        <v>966</v>
      </c>
      <c r="M12" s="242" t="s">
        <v>967</v>
      </c>
      <c r="N12" s="242" t="s">
        <v>968</v>
      </c>
      <c r="O12" s="242" t="s">
        <v>75</v>
      </c>
      <c r="P12" s="242"/>
    </row>
    <row r="13" spans="1:16" s="63" customFormat="1" ht="16.5" customHeight="1">
      <c r="A13" s="240">
        <v>5</v>
      </c>
      <c r="B13" s="52">
        <v>42</v>
      </c>
      <c r="C13" s="53" t="s">
        <v>250</v>
      </c>
      <c r="D13" s="54" t="s">
        <v>183</v>
      </c>
      <c r="E13" s="188" t="s">
        <v>969</v>
      </c>
      <c r="F13" s="57" t="s">
        <v>38</v>
      </c>
      <c r="G13" s="57" t="s">
        <v>39</v>
      </c>
      <c r="H13" s="57" t="s">
        <v>40</v>
      </c>
      <c r="I13" s="58">
        <f t="shared" si="0"/>
        <v>549</v>
      </c>
      <c r="J13" s="243">
        <v>1.9211805555555555E-3</v>
      </c>
      <c r="K13" s="193" t="str">
        <f t="shared" si="1"/>
        <v>III A</v>
      </c>
      <c r="L13" s="56" t="s">
        <v>242</v>
      </c>
      <c r="M13" s="242" t="s">
        <v>75</v>
      </c>
      <c r="N13" s="242" t="s">
        <v>970</v>
      </c>
      <c r="O13" s="242" t="s">
        <v>75</v>
      </c>
      <c r="P13" s="242"/>
    </row>
    <row r="14" spans="1:16" s="63" customFormat="1" ht="16.5" customHeight="1">
      <c r="A14" s="240">
        <v>6</v>
      </c>
      <c r="B14" s="52">
        <v>72</v>
      </c>
      <c r="C14" s="53" t="s">
        <v>971</v>
      </c>
      <c r="D14" s="54" t="s">
        <v>972</v>
      </c>
      <c r="E14" s="188" t="s">
        <v>973</v>
      </c>
      <c r="F14" s="57" t="s">
        <v>102</v>
      </c>
      <c r="G14" s="57" t="s">
        <v>94</v>
      </c>
      <c r="H14" s="57" t="s">
        <v>442</v>
      </c>
      <c r="I14" s="58">
        <f t="shared" si="0"/>
        <v>495</v>
      </c>
      <c r="J14" s="243">
        <v>1.9783564814814815E-3</v>
      </c>
      <c r="K14" s="193" t="str">
        <f t="shared" si="1"/>
        <v>III A</v>
      </c>
      <c r="L14" s="56" t="s">
        <v>851</v>
      </c>
      <c r="M14" s="242" t="s">
        <v>974</v>
      </c>
      <c r="N14" s="242" t="s">
        <v>75</v>
      </c>
      <c r="O14" s="242" t="s">
        <v>975</v>
      </c>
      <c r="P14" s="242"/>
    </row>
    <row r="15" spans="1:16" ht="3.75" customHeight="1">
      <c r="C15" s="28"/>
      <c r="D15" s="28"/>
      <c r="F15" s="29"/>
      <c r="G15" s="29"/>
      <c r="H15" s="29"/>
      <c r="N15" s="236"/>
    </row>
    <row r="16" spans="1:16" ht="14.25" customHeight="1">
      <c r="A16" s="67"/>
      <c r="B16" s="37"/>
      <c r="C16" s="38" t="s">
        <v>43</v>
      </c>
      <c r="D16" s="39" t="s">
        <v>20</v>
      </c>
      <c r="E16" s="84"/>
      <c r="F16" s="29"/>
      <c r="G16" s="29"/>
      <c r="H16" s="29"/>
      <c r="N16" s="236"/>
    </row>
    <row r="17" spans="1:17" ht="3" customHeight="1">
      <c r="A17" s="29"/>
      <c r="C17" s="28"/>
      <c r="D17" s="28"/>
      <c r="F17" s="29"/>
      <c r="G17" s="29"/>
      <c r="H17" s="29"/>
      <c r="N17" s="236"/>
    </row>
    <row r="18" spans="1:17" s="79" customFormat="1" ht="12.75" customHeight="1">
      <c r="A18" s="68" t="s">
        <v>539</v>
      </c>
      <c r="B18" s="69" t="s">
        <v>22</v>
      </c>
      <c r="C18" s="70" t="s">
        <v>23</v>
      </c>
      <c r="D18" s="190" t="s">
        <v>952</v>
      </c>
      <c r="E18" s="44" t="s">
        <v>25</v>
      </c>
      <c r="F18" s="45" t="s">
        <v>26</v>
      </c>
      <c r="G18" s="46" t="s">
        <v>27</v>
      </c>
      <c r="H18" s="45" t="s">
        <v>28</v>
      </c>
      <c r="I18" s="47" t="s">
        <v>29</v>
      </c>
      <c r="J18" s="44" t="s">
        <v>657</v>
      </c>
      <c r="K18" s="44" t="s">
        <v>33</v>
      </c>
      <c r="L18" s="49" t="s">
        <v>34</v>
      </c>
      <c r="M18" s="238"/>
      <c r="N18" s="238"/>
      <c r="O18" s="239"/>
      <c r="P18" s="239"/>
    </row>
    <row r="19" spans="1:17" s="63" customFormat="1" ht="16.5" customHeight="1">
      <c r="A19" s="240">
        <v>1</v>
      </c>
      <c r="B19" s="52">
        <v>38</v>
      </c>
      <c r="C19" s="53" t="s">
        <v>260</v>
      </c>
      <c r="D19" s="54" t="s">
        <v>976</v>
      </c>
      <c r="E19" s="188" t="s">
        <v>977</v>
      </c>
      <c r="F19" s="57" t="s">
        <v>4</v>
      </c>
      <c r="G19" s="57" t="s">
        <v>115</v>
      </c>
      <c r="H19" s="57" t="s">
        <v>88</v>
      </c>
      <c r="I19" s="58">
        <f>IF(ISBLANK(J19),"",TRUNC(0.0572*((J19/$E$3)-264)^2))</f>
        <v>979</v>
      </c>
      <c r="J19" s="243">
        <v>1.5409722222222222E-3</v>
      </c>
      <c r="K19" s="193" t="str">
        <f>IF(ISBLANK(J19),"",IF(J19&gt;0.00202546296296296,"",IF(J19&lt;=0.00143518518518519,"TSM",IF(J19&lt;=0.00148148148148148,"SM",IF(J19&lt;=0.0015625,"KSM",IF(J19&lt;=0.00166666666666667,"I A",IF(J19&lt;=0.00181712962962963,"II A",IF(J19&lt;=0.00202546296296296,"III A"))))))))</f>
        <v>KSM</v>
      </c>
      <c r="L19" s="56" t="s">
        <v>978</v>
      </c>
      <c r="M19" s="242" t="s">
        <v>979</v>
      </c>
      <c r="N19" s="242" t="s">
        <v>980</v>
      </c>
      <c r="O19" s="242" t="s">
        <v>75</v>
      </c>
      <c r="P19" s="242" t="s">
        <v>981</v>
      </c>
      <c r="Q19" s="63" t="s">
        <v>19</v>
      </c>
    </row>
    <row r="20" spans="1:17" s="63" customFormat="1" ht="16.5" customHeight="1">
      <c r="A20" s="240">
        <v>2</v>
      </c>
      <c r="B20" s="52">
        <v>70</v>
      </c>
      <c r="C20" s="53" t="s">
        <v>284</v>
      </c>
      <c r="D20" s="54" t="s">
        <v>982</v>
      </c>
      <c r="E20" s="188" t="s">
        <v>983</v>
      </c>
      <c r="F20" s="57" t="s">
        <v>102</v>
      </c>
      <c r="G20" s="57" t="s">
        <v>94</v>
      </c>
      <c r="H20" s="57" t="s">
        <v>169</v>
      </c>
      <c r="I20" s="58">
        <f>IF(ISBLANK(J20),"",TRUNC(0.0572*((J20/$E$3)-264)^2))</f>
        <v>821</v>
      </c>
      <c r="J20" s="243">
        <v>1.6681712962962963E-3</v>
      </c>
      <c r="K20" s="193" t="str">
        <f>IF(ISBLANK(J20),"",IF(J20&gt;0.00202546296296296,"",IF(J20&lt;=0.00143518518518519,"TSM",IF(J20&lt;=0.00148148148148148,"SM",IF(J20&lt;=0.0015625,"KSM",IF(J20&lt;=0.00166666666666667,"I A",IF(J20&lt;=0.00181712962962963,"II A",IF(J20&lt;=0.00202546296296296,"III A"))))))))</f>
        <v>II A</v>
      </c>
      <c r="L20" s="56" t="s">
        <v>984</v>
      </c>
      <c r="M20" s="242" t="s">
        <v>75</v>
      </c>
      <c r="N20" s="242" t="s">
        <v>985</v>
      </c>
      <c r="O20" s="242" t="s">
        <v>75</v>
      </c>
      <c r="P20" s="242" t="s">
        <v>75</v>
      </c>
      <c r="Q20" s="63" t="s">
        <v>60</v>
      </c>
    </row>
    <row r="21" spans="1:17" s="63" customFormat="1" ht="16.5" customHeight="1">
      <c r="A21" s="240">
        <v>3</v>
      </c>
      <c r="B21" s="52">
        <v>96</v>
      </c>
      <c r="C21" s="53" t="s">
        <v>986</v>
      </c>
      <c r="D21" s="54" t="s">
        <v>987</v>
      </c>
      <c r="E21" s="188" t="s">
        <v>988</v>
      </c>
      <c r="F21" s="57" t="s">
        <v>38</v>
      </c>
      <c r="G21" s="57" t="s">
        <v>123</v>
      </c>
      <c r="H21" s="57"/>
      <c r="I21" s="58">
        <f>IF(ISBLANK(J21),"",TRUNC(0.0572*((J21/$E$3)-264)^2))</f>
        <v>797</v>
      </c>
      <c r="J21" s="243">
        <v>1.6887731481481482E-3</v>
      </c>
      <c r="K21" s="193" t="str">
        <f>IF(ISBLANK(J21),"",IF(J21&gt;0.00202546296296296,"",IF(J21&lt;=0.00143518518518519,"TSM",IF(J21&lt;=0.00148148148148148,"SM",IF(J21&lt;=0.0015625,"KSM",IF(J21&lt;=0.00166666666666667,"I A",IF(J21&lt;=0.00181712962962963,"II A",IF(J21&lt;=0.00202546296296296,"III A"))))))))</f>
        <v>II A</v>
      </c>
      <c r="L21" s="56" t="s">
        <v>989</v>
      </c>
      <c r="M21" s="242" t="s">
        <v>990</v>
      </c>
      <c r="N21" s="242" t="s">
        <v>991</v>
      </c>
      <c r="O21" s="242" t="s">
        <v>75</v>
      </c>
      <c r="P21" s="242" t="s">
        <v>75</v>
      </c>
      <c r="Q21" s="63" t="s">
        <v>51</v>
      </c>
    </row>
    <row r="22" spans="1:17" s="63" customFormat="1" ht="16.5" customHeight="1">
      <c r="A22" s="240">
        <v>4</v>
      </c>
      <c r="B22" s="52">
        <v>77</v>
      </c>
      <c r="C22" s="53" t="s">
        <v>599</v>
      </c>
      <c r="D22" s="54" t="s">
        <v>992</v>
      </c>
      <c r="E22" s="188" t="s">
        <v>993</v>
      </c>
      <c r="F22" s="57" t="s">
        <v>102</v>
      </c>
      <c r="G22" s="57" t="s">
        <v>669</v>
      </c>
      <c r="H22" s="57"/>
      <c r="I22" s="58">
        <f>IF(ISBLANK(J22),"",TRUNC(0.0572*((J22/$E$3)-264)^2))</f>
        <v>754</v>
      </c>
      <c r="J22" s="243">
        <v>1.7259259259259259E-3</v>
      </c>
      <c r="K22" s="193" t="str">
        <f>IF(ISBLANK(J22),"",IF(J22&gt;0.00202546296296296,"",IF(J22&lt;=0.00143518518518519,"TSM",IF(J22&lt;=0.00148148148148148,"SM",IF(J22&lt;=0.0015625,"KSM",IF(J22&lt;=0.00166666666666667,"I A",IF(J22&lt;=0.00181712962962963,"II A",IF(J22&lt;=0.00202546296296296,"III A"))))))))</f>
        <v>II A</v>
      </c>
      <c r="L22" s="56" t="s">
        <v>923</v>
      </c>
      <c r="M22" s="242" t="s">
        <v>994</v>
      </c>
      <c r="N22" s="242"/>
      <c r="O22" s="242" t="s">
        <v>75</v>
      </c>
      <c r="P22" s="242" t="s">
        <v>995</v>
      </c>
      <c r="Q22" s="63" t="s">
        <v>43</v>
      </c>
    </row>
    <row r="23" spans="1:17" s="63" customFormat="1" ht="16.5" customHeight="1">
      <c r="A23" s="240">
        <v>5</v>
      </c>
      <c r="B23" s="52">
        <v>29</v>
      </c>
      <c r="C23" s="53" t="s">
        <v>996</v>
      </c>
      <c r="D23" s="54" t="s">
        <v>997</v>
      </c>
      <c r="E23" s="188" t="s">
        <v>998</v>
      </c>
      <c r="F23" s="57" t="s">
        <v>308</v>
      </c>
      <c r="G23" s="57" t="s">
        <v>309</v>
      </c>
      <c r="H23" s="57" t="s">
        <v>496</v>
      </c>
      <c r="I23" s="58">
        <f>IF(ISBLANK(J23),"",TRUNC(0.0572*((J23/$E$3)-264)^2))</f>
        <v>716</v>
      </c>
      <c r="J23" s="243">
        <v>1.7603009259259258E-3</v>
      </c>
      <c r="K23" s="193" t="str">
        <f>IF(ISBLANK(J23),"",IF(J23&gt;0.00202546296296296,"",IF(J23&lt;=0.00143518518518519,"TSM",IF(J23&lt;=0.00148148148148148,"SM",IF(J23&lt;=0.0015625,"KSM",IF(J23&lt;=0.00166666666666667,"I A",IF(J23&lt;=0.00181712962962963,"II A",IF(J23&lt;=0.00202546296296296,"III A"))))))))</f>
        <v>II A</v>
      </c>
      <c r="L23" s="56" t="s">
        <v>348</v>
      </c>
      <c r="M23" s="242" t="s">
        <v>75</v>
      </c>
      <c r="N23" s="242" t="s">
        <v>999</v>
      </c>
      <c r="O23" s="242" t="s">
        <v>1000</v>
      </c>
      <c r="P23" s="242" t="s">
        <v>1001</v>
      </c>
      <c r="Q23" s="63" t="s">
        <v>68</v>
      </c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Q19"/>
  <sheetViews>
    <sheetView zoomScaleNormal="85" workbookViewId="0">
      <selection activeCell="E27" sqref="E27"/>
    </sheetView>
  </sheetViews>
  <sheetFormatPr defaultColWidth="12.109375" defaultRowHeight="13.8"/>
  <cols>
    <col min="1" max="1" width="4.109375" style="27" customWidth="1"/>
    <col min="2" max="2" width="4.109375" style="28" customWidth="1"/>
    <col min="3" max="3" width="9.6640625" style="65" customWidth="1"/>
    <col min="4" max="4" width="17.6640625" style="65" customWidth="1"/>
    <col min="5" max="5" width="9.6640625" style="28" customWidth="1"/>
    <col min="6" max="6" width="14.88671875" style="27" customWidth="1"/>
    <col min="7" max="7" width="13.33203125" style="27" customWidth="1"/>
    <col min="8" max="8" width="12.6640625" style="27" customWidth="1"/>
    <col min="9" max="9" width="7.6640625" style="30" customWidth="1"/>
    <col min="10" max="10" width="8.5546875" style="28" customWidth="1"/>
    <col min="11" max="11" width="5.44140625" style="28" customWidth="1"/>
    <col min="12" max="12" width="24.109375" style="31" customWidth="1"/>
    <col min="13" max="13" width="6.88671875" style="236" hidden="1" customWidth="1"/>
    <col min="14" max="14" width="9.44140625" style="237" hidden="1" customWidth="1"/>
    <col min="15" max="15" width="6.6640625" style="237" hidden="1" customWidth="1"/>
    <col min="16" max="16" width="6.33203125" style="237" hidden="1" customWidth="1"/>
    <col min="17" max="17" width="4.6640625" style="24" hidden="1" customWidth="1"/>
    <col min="18" max="16384" width="12.109375" style="24"/>
  </cols>
  <sheetData>
    <row r="1" spans="1:17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21"/>
      <c r="N1" s="236"/>
    </row>
    <row r="2" spans="1:17" ht="17.2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21"/>
      <c r="N2" s="236"/>
    </row>
    <row r="3" spans="1:17" ht="3.75" customHeight="1">
      <c r="C3" s="28"/>
      <c r="D3" s="28"/>
      <c r="E3" s="184">
        <v>1.1574074074074073E-5</v>
      </c>
      <c r="F3" s="29"/>
      <c r="G3" s="29"/>
      <c r="H3" s="29"/>
      <c r="N3" s="236"/>
    </row>
    <row r="4" spans="1:17" ht="15.75" customHeight="1">
      <c r="A4" s="32" t="s">
        <v>951</v>
      </c>
      <c r="B4" s="33"/>
      <c r="C4" s="28"/>
      <c r="D4" s="28"/>
      <c r="F4" s="34"/>
      <c r="G4" s="29"/>
      <c r="H4" s="29"/>
      <c r="N4" s="236"/>
    </row>
    <row r="5" spans="1:17" ht="3.75" customHeight="1">
      <c r="C5" s="28"/>
      <c r="D5" s="28"/>
      <c r="F5" s="29"/>
      <c r="G5" s="29"/>
      <c r="H5" s="29"/>
      <c r="N5" s="236"/>
    </row>
    <row r="6" spans="1:17" ht="14.25" customHeight="1">
      <c r="A6" s="67"/>
      <c r="B6" s="37"/>
      <c r="C6" s="38"/>
      <c r="D6" s="39" t="s">
        <v>540</v>
      </c>
      <c r="E6" s="84"/>
      <c r="F6" s="29"/>
      <c r="G6" s="29"/>
      <c r="H6" s="29"/>
      <c r="N6" s="236"/>
    </row>
    <row r="7" spans="1:17" ht="3" customHeight="1">
      <c r="A7" s="29"/>
      <c r="C7" s="28"/>
      <c r="D7" s="28"/>
      <c r="F7" s="29"/>
      <c r="G7" s="29"/>
      <c r="H7" s="29"/>
      <c r="N7" s="236"/>
    </row>
    <row r="8" spans="1:17" s="79" customFormat="1" ht="12.75" customHeight="1">
      <c r="A8" s="68" t="s">
        <v>539</v>
      </c>
      <c r="B8" s="69" t="s">
        <v>22</v>
      </c>
      <c r="C8" s="70" t="s">
        <v>23</v>
      </c>
      <c r="D8" s="190" t="s">
        <v>952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657</v>
      </c>
      <c r="K8" s="44" t="s">
        <v>33</v>
      </c>
      <c r="L8" s="49" t="s">
        <v>34</v>
      </c>
      <c r="M8" s="238"/>
      <c r="N8" s="238"/>
      <c r="O8" s="239"/>
      <c r="P8" s="239"/>
    </row>
    <row r="9" spans="1:17" s="63" customFormat="1" ht="16.5" customHeight="1">
      <c r="A9" s="240">
        <v>1</v>
      </c>
      <c r="B9" s="52">
        <v>38</v>
      </c>
      <c r="C9" s="53" t="s">
        <v>260</v>
      </c>
      <c r="D9" s="54" t="s">
        <v>976</v>
      </c>
      <c r="E9" s="188" t="s">
        <v>977</v>
      </c>
      <c r="F9" s="57" t="s">
        <v>4</v>
      </c>
      <c r="G9" s="57" t="s">
        <v>115</v>
      </c>
      <c r="H9" s="57" t="s">
        <v>88</v>
      </c>
      <c r="I9" s="191">
        <f t="shared" ref="I9:I19" si="0">IF(ISBLANK(J9),"",TRUNC(0.0572*((J9/$E$3)-264)^2))</f>
        <v>979</v>
      </c>
      <c r="J9" s="241">
        <v>1.5409722222222222E-3</v>
      </c>
      <c r="K9" s="193" t="str">
        <f t="shared" ref="K9:K19" si="1">IF(ISBLANK(J9),"",IF(J9&gt;0.00202546296296296,"",IF(J9&lt;=0.00143518518518519,"TSM",IF(J9&lt;=0.00148148148148148,"SM",IF(J9&lt;=0.0015625,"KSM",IF(J9&lt;=0.00166666666666667,"I A",IF(J9&lt;=0.00181712962962963,"II A",IF(J9&lt;=0.00202546296296296,"III A"))))))))</f>
        <v>KSM</v>
      </c>
      <c r="L9" s="56" t="s">
        <v>978</v>
      </c>
      <c r="M9" s="242" t="s">
        <v>979</v>
      </c>
      <c r="N9" s="242" t="s">
        <v>980</v>
      </c>
      <c r="O9" s="242" t="s">
        <v>75</v>
      </c>
      <c r="P9" s="242" t="s">
        <v>981</v>
      </c>
      <c r="Q9" s="63" t="s">
        <v>19</v>
      </c>
    </row>
    <row r="10" spans="1:17" s="63" customFormat="1" ht="16.5" customHeight="1">
      <c r="A10" s="240">
        <v>2</v>
      </c>
      <c r="B10" s="52">
        <v>70</v>
      </c>
      <c r="C10" s="53" t="s">
        <v>284</v>
      </c>
      <c r="D10" s="54" t="s">
        <v>982</v>
      </c>
      <c r="E10" s="188" t="s">
        <v>983</v>
      </c>
      <c r="F10" s="57" t="s">
        <v>102</v>
      </c>
      <c r="G10" s="57" t="s">
        <v>94</v>
      </c>
      <c r="H10" s="57" t="s">
        <v>169</v>
      </c>
      <c r="I10" s="58">
        <f t="shared" si="0"/>
        <v>821</v>
      </c>
      <c r="J10" s="243">
        <v>1.6681712962962963E-3</v>
      </c>
      <c r="K10" s="193" t="str">
        <f t="shared" si="1"/>
        <v>II A</v>
      </c>
      <c r="L10" s="56" t="s">
        <v>984</v>
      </c>
      <c r="M10" s="242" t="s">
        <v>75</v>
      </c>
      <c r="N10" s="242" t="s">
        <v>985</v>
      </c>
      <c r="O10" s="242" t="s">
        <v>75</v>
      </c>
      <c r="P10" s="242" t="s">
        <v>75</v>
      </c>
      <c r="Q10" s="63" t="s">
        <v>60</v>
      </c>
    </row>
    <row r="11" spans="1:17" s="63" customFormat="1" ht="16.5" customHeight="1">
      <c r="A11" s="240">
        <v>3</v>
      </c>
      <c r="B11" s="52">
        <v>96</v>
      </c>
      <c r="C11" s="53" t="s">
        <v>986</v>
      </c>
      <c r="D11" s="54" t="s">
        <v>987</v>
      </c>
      <c r="E11" s="188" t="s">
        <v>988</v>
      </c>
      <c r="F11" s="57" t="s">
        <v>38</v>
      </c>
      <c r="G11" s="57" t="s">
        <v>123</v>
      </c>
      <c r="H11" s="57"/>
      <c r="I11" s="58">
        <f t="shared" si="0"/>
        <v>797</v>
      </c>
      <c r="J11" s="243">
        <v>1.6887731481481482E-3</v>
      </c>
      <c r="K11" s="193" t="str">
        <f t="shared" si="1"/>
        <v>II A</v>
      </c>
      <c r="L11" s="56" t="s">
        <v>989</v>
      </c>
      <c r="M11" s="242" t="s">
        <v>990</v>
      </c>
      <c r="N11" s="242" t="s">
        <v>991</v>
      </c>
      <c r="O11" s="242" t="s">
        <v>75</v>
      </c>
      <c r="P11" s="242" t="s">
        <v>75</v>
      </c>
      <c r="Q11" s="63" t="s">
        <v>51</v>
      </c>
    </row>
    <row r="12" spans="1:17" s="63" customFormat="1" ht="16.5" customHeight="1">
      <c r="A12" s="240">
        <v>4</v>
      </c>
      <c r="B12" s="52">
        <v>77</v>
      </c>
      <c r="C12" s="53" t="s">
        <v>599</v>
      </c>
      <c r="D12" s="54" t="s">
        <v>992</v>
      </c>
      <c r="E12" s="188" t="s">
        <v>993</v>
      </c>
      <c r="F12" s="57" t="s">
        <v>102</v>
      </c>
      <c r="G12" s="57" t="s">
        <v>669</v>
      </c>
      <c r="H12" s="57"/>
      <c r="I12" s="58">
        <f t="shared" si="0"/>
        <v>754</v>
      </c>
      <c r="J12" s="243">
        <v>1.7259259259259259E-3</v>
      </c>
      <c r="K12" s="193" t="str">
        <f t="shared" si="1"/>
        <v>II A</v>
      </c>
      <c r="L12" s="56" t="s">
        <v>923</v>
      </c>
      <c r="M12" s="242" t="s">
        <v>994</v>
      </c>
      <c r="N12" s="242"/>
      <c r="O12" s="242" t="s">
        <v>75</v>
      </c>
      <c r="P12" s="242" t="s">
        <v>995</v>
      </c>
      <c r="Q12" s="63" t="s">
        <v>43</v>
      </c>
    </row>
    <row r="13" spans="1:17" s="63" customFormat="1" ht="16.5" customHeight="1">
      <c r="A13" s="240">
        <v>5</v>
      </c>
      <c r="B13" s="52">
        <v>78</v>
      </c>
      <c r="C13" s="53" t="s">
        <v>953</v>
      </c>
      <c r="D13" s="54" t="s">
        <v>954</v>
      </c>
      <c r="E13" s="188" t="s">
        <v>955</v>
      </c>
      <c r="F13" s="57" t="s">
        <v>93</v>
      </c>
      <c r="G13" s="57" t="s">
        <v>669</v>
      </c>
      <c r="H13" s="57" t="s">
        <v>318</v>
      </c>
      <c r="I13" s="58">
        <f t="shared" si="0"/>
        <v>730</v>
      </c>
      <c r="J13" s="243">
        <v>1.7478009259259261E-3</v>
      </c>
      <c r="K13" s="193" t="str">
        <f t="shared" si="1"/>
        <v>II A</v>
      </c>
      <c r="L13" s="56" t="s">
        <v>923</v>
      </c>
      <c r="M13" s="242" t="s">
        <v>75</v>
      </c>
      <c r="N13" s="242" t="s">
        <v>956</v>
      </c>
      <c r="O13" s="242" t="s">
        <v>75</v>
      </c>
      <c r="P13" s="242"/>
    </row>
    <row r="14" spans="1:17" s="63" customFormat="1" ht="16.5" customHeight="1">
      <c r="A14" s="240">
        <v>6</v>
      </c>
      <c r="B14" s="52">
        <v>85</v>
      </c>
      <c r="C14" s="53" t="s">
        <v>322</v>
      </c>
      <c r="D14" s="54" t="s">
        <v>957</v>
      </c>
      <c r="E14" s="188" t="s">
        <v>958</v>
      </c>
      <c r="F14" s="57" t="s">
        <v>942</v>
      </c>
      <c r="G14" s="57" t="s">
        <v>232</v>
      </c>
      <c r="H14" s="57"/>
      <c r="I14" s="58">
        <f t="shared" si="0"/>
        <v>726</v>
      </c>
      <c r="J14" s="243">
        <v>1.7508101851851853E-3</v>
      </c>
      <c r="K14" s="193" t="str">
        <f t="shared" si="1"/>
        <v>II A</v>
      </c>
      <c r="L14" s="56" t="s">
        <v>943</v>
      </c>
      <c r="M14" s="242" t="s">
        <v>75</v>
      </c>
      <c r="N14" s="242" t="s">
        <v>959</v>
      </c>
      <c r="O14" s="242" t="s">
        <v>75</v>
      </c>
      <c r="P14" s="242"/>
    </row>
    <row r="15" spans="1:17" s="63" customFormat="1" ht="16.5" customHeight="1">
      <c r="A15" s="240">
        <v>7</v>
      </c>
      <c r="B15" s="52">
        <v>29</v>
      </c>
      <c r="C15" s="53" t="s">
        <v>996</v>
      </c>
      <c r="D15" s="54" t="s">
        <v>997</v>
      </c>
      <c r="E15" s="188" t="s">
        <v>998</v>
      </c>
      <c r="F15" s="57" t="s">
        <v>308</v>
      </c>
      <c r="G15" s="57" t="s">
        <v>309</v>
      </c>
      <c r="H15" s="57" t="s">
        <v>496</v>
      </c>
      <c r="I15" s="58">
        <f t="shared" si="0"/>
        <v>716</v>
      </c>
      <c r="J15" s="243">
        <v>1.7603009259259258E-3</v>
      </c>
      <c r="K15" s="193" t="str">
        <f t="shared" si="1"/>
        <v>II A</v>
      </c>
      <c r="L15" s="56" t="s">
        <v>348</v>
      </c>
      <c r="M15" s="242" t="s">
        <v>75</v>
      </c>
      <c r="N15" s="242" t="s">
        <v>999</v>
      </c>
      <c r="O15" s="242" t="s">
        <v>1000</v>
      </c>
      <c r="P15" s="242" t="s">
        <v>1001</v>
      </c>
      <c r="Q15" s="63" t="s">
        <v>68</v>
      </c>
    </row>
    <row r="16" spans="1:17" s="63" customFormat="1" ht="16.5" customHeight="1">
      <c r="A16" s="240">
        <v>8</v>
      </c>
      <c r="B16" s="52">
        <v>51</v>
      </c>
      <c r="C16" s="53" t="s">
        <v>260</v>
      </c>
      <c r="D16" s="54" t="s">
        <v>960</v>
      </c>
      <c r="E16" s="188" t="s">
        <v>961</v>
      </c>
      <c r="F16" s="57" t="s">
        <v>190</v>
      </c>
      <c r="G16" s="57"/>
      <c r="H16" s="57"/>
      <c r="I16" s="58">
        <f t="shared" si="0"/>
        <v>615</v>
      </c>
      <c r="J16" s="243">
        <v>1.8552083333333335E-3</v>
      </c>
      <c r="K16" s="193" t="str">
        <f t="shared" si="1"/>
        <v>III A</v>
      </c>
      <c r="L16" s="56" t="s">
        <v>342</v>
      </c>
      <c r="M16" s="242" t="s">
        <v>962</v>
      </c>
      <c r="N16" s="242" t="s">
        <v>75</v>
      </c>
      <c r="O16" s="242" t="s">
        <v>963</v>
      </c>
      <c r="P16" s="242"/>
    </row>
    <row r="17" spans="1:16" s="63" customFormat="1" ht="16.5" customHeight="1">
      <c r="A17" s="240">
        <v>9</v>
      </c>
      <c r="B17" s="52">
        <v>46</v>
      </c>
      <c r="C17" s="53" t="s">
        <v>559</v>
      </c>
      <c r="D17" s="54" t="s">
        <v>964</v>
      </c>
      <c r="E17" s="188" t="s">
        <v>965</v>
      </c>
      <c r="F17" s="57" t="s">
        <v>38</v>
      </c>
      <c r="G17" s="57"/>
      <c r="H17" s="57" t="s">
        <v>630</v>
      </c>
      <c r="I17" s="58">
        <f t="shared" si="0"/>
        <v>582</v>
      </c>
      <c r="J17" s="243">
        <v>1.8876157407407409E-3</v>
      </c>
      <c r="K17" s="193" t="str">
        <f t="shared" si="1"/>
        <v>III A</v>
      </c>
      <c r="L17" s="56" t="s">
        <v>966</v>
      </c>
      <c r="M17" s="242" t="s">
        <v>967</v>
      </c>
      <c r="N17" s="242" t="s">
        <v>968</v>
      </c>
      <c r="O17" s="242" t="s">
        <v>75</v>
      </c>
      <c r="P17" s="242"/>
    </row>
    <row r="18" spans="1:16" s="63" customFormat="1" ht="16.5" customHeight="1">
      <c r="A18" s="240">
        <v>10</v>
      </c>
      <c r="B18" s="52">
        <v>42</v>
      </c>
      <c r="C18" s="53" t="s">
        <v>250</v>
      </c>
      <c r="D18" s="54" t="s">
        <v>183</v>
      </c>
      <c r="E18" s="188" t="s">
        <v>969</v>
      </c>
      <c r="F18" s="57" t="s">
        <v>38</v>
      </c>
      <c r="G18" s="57" t="s">
        <v>39</v>
      </c>
      <c r="H18" s="57" t="s">
        <v>40</v>
      </c>
      <c r="I18" s="58">
        <f t="shared" si="0"/>
        <v>549</v>
      </c>
      <c r="J18" s="243">
        <v>1.9211805555555555E-3</v>
      </c>
      <c r="K18" s="193" t="str">
        <f t="shared" si="1"/>
        <v>III A</v>
      </c>
      <c r="L18" s="56" t="s">
        <v>242</v>
      </c>
      <c r="M18" s="242" t="s">
        <v>75</v>
      </c>
      <c r="N18" s="242" t="s">
        <v>970</v>
      </c>
      <c r="O18" s="242" t="s">
        <v>75</v>
      </c>
      <c r="P18" s="242"/>
    </row>
    <row r="19" spans="1:16" s="63" customFormat="1" ht="16.5" customHeight="1">
      <c r="A19" s="240">
        <v>11</v>
      </c>
      <c r="B19" s="52">
        <v>72</v>
      </c>
      <c r="C19" s="53" t="s">
        <v>971</v>
      </c>
      <c r="D19" s="54" t="s">
        <v>972</v>
      </c>
      <c r="E19" s="188" t="s">
        <v>973</v>
      </c>
      <c r="F19" s="57" t="s">
        <v>102</v>
      </c>
      <c r="G19" s="57" t="s">
        <v>94</v>
      </c>
      <c r="H19" s="57" t="s">
        <v>442</v>
      </c>
      <c r="I19" s="58">
        <f t="shared" si="0"/>
        <v>495</v>
      </c>
      <c r="J19" s="243">
        <v>1.9783564814814815E-3</v>
      </c>
      <c r="K19" s="193" t="str">
        <f t="shared" si="1"/>
        <v>III A</v>
      </c>
      <c r="L19" s="56" t="s">
        <v>851</v>
      </c>
      <c r="M19" s="242" t="s">
        <v>974</v>
      </c>
      <c r="N19" s="242" t="s">
        <v>75</v>
      </c>
      <c r="O19" s="242" t="s">
        <v>975</v>
      </c>
      <c r="P19" s="242"/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R37"/>
  <sheetViews>
    <sheetView topLeftCell="A13" zoomScaleNormal="85" workbookViewId="0">
      <selection activeCell="G44" sqref="G44"/>
    </sheetView>
  </sheetViews>
  <sheetFormatPr defaultColWidth="12.109375" defaultRowHeight="13.8"/>
  <cols>
    <col min="1" max="1" width="3.88671875" style="27" customWidth="1"/>
    <col min="2" max="2" width="4.109375" style="28" customWidth="1"/>
    <col min="3" max="3" width="10.88671875" style="65" customWidth="1"/>
    <col min="4" max="4" width="15.109375" style="65" customWidth="1"/>
    <col min="5" max="5" width="9.44140625" style="28" customWidth="1"/>
    <col min="6" max="6" width="12.44140625" style="27" customWidth="1"/>
    <col min="7" max="7" width="13.88671875" style="27" customWidth="1"/>
    <col min="8" max="8" width="13.44140625" style="27" customWidth="1"/>
    <col min="9" max="9" width="6" style="30" customWidth="1"/>
    <col min="10" max="10" width="8.5546875" style="28" customWidth="1"/>
    <col min="11" max="11" width="5.44140625" style="28" customWidth="1"/>
    <col min="12" max="12" width="32" style="31" customWidth="1"/>
    <col min="13" max="13" width="6.88671875" style="22" hidden="1" customWidth="1"/>
    <col min="14" max="14" width="9.109375" style="22" hidden="1" customWidth="1"/>
    <col min="15" max="16" width="6.33203125" style="22" hidden="1" customWidth="1"/>
    <col min="17" max="17" width="8" style="22" hidden="1" customWidth="1"/>
    <col min="18" max="16384" width="12.109375" style="24"/>
  </cols>
  <sheetData>
    <row r="1" spans="1:17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21"/>
    </row>
    <row r="2" spans="1:17" ht="1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21"/>
    </row>
    <row r="3" spans="1:17" ht="3.75" customHeight="1">
      <c r="C3" s="28"/>
      <c r="D3" s="28"/>
      <c r="E3" s="184">
        <v>1.1574074074074073E-5</v>
      </c>
      <c r="F3" s="29"/>
      <c r="G3" s="29"/>
      <c r="H3" s="29"/>
    </row>
    <row r="4" spans="1:17" ht="14.25" customHeight="1">
      <c r="A4" s="32" t="s">
        <v>1072</v>
      </c>
      <c r="B4" s="33"/>
      <c r="C4" s="28"/>
      <c r="D4" s="28"/>
      <c r="F4" s="34"/>
      <c r="G4" s="29"/>
      <c r="H4" s="29"/>
    </row>
    <row r="5" spans="1:17" ht="3.75" customHeight="1">
      <c r="C5" s="28"/>
      <c r="D5" s="28"/>
      <c r="F5" s="29"/>
      <c r="G5" s="29"/>
      <c r="H5" s="29"/>
    </row>
    <row r="6" spans="1:17" ht="11.25" customHeight="1">
      <c r="A6" s="67"/>
      <c r="B6" s="37"/>
      <c r="C6" s="38" t="s">
        <v>19</v>
      </c>
      <c r="D6" s="39" t="s">
        <v>1073</v>
      </c>
      <c r="E6" s="84"/>
      <c r="F6" s="29"/>
      <c r="G6" s="29"/>
      <c r="H6" s="29"/>
      <c r="M6" s="22" t="s">
        <v>180</v>
      </c>
      <c r="N6" s="83" t="s">
        <v>181</v>
      </c>
      <c r="O6" s="248" t="s">
        <v>1074</v>
      </c>
      <c r="P6" s="249" t="s">
        <v>1075</v>
      </c>
    </row>
    <row r="7" spans="1:17" ht="3" customHeight="1">
      <c r="A7" s="29"/>
      <c r="C7" s="28"/>
      <c r="D7" s="28"/>
      <c r="F7" s="29"/>
      <c r="G7" s="29"/>
      <c r="H7" s="29"/>
    </row>
    <row r="8" spans="1:17" s="79" customFormat="1" ht="12.75" customHeight="1">
      <c r="A8" s="68" t="s">
        <v>539</v>
      </c>
      <c r="B8" s="69" t="s">
        <v>22</v>
      </c>
      <c r="C8" s="70" t="s">
        <v>23</v>
      </c>
      <c r="D8" s="190" t="s">
        <v>24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657</v>
      </c>
      <c r="K8" s="44" t="s">
        <v>33</v>
      </c>
      <c r="L8" s="49" t="s">
        <v>34</v>
      </c>
    </row>
    <row r="9" spans="1:17" s="63" customFormat="1">
      <c r="A9" s="240">
        <v>1</v>
      </c>
      <c r="B9" s="52">
        <v>117</v>
      </c>
      <c r="C9" s="53" t="s">
        <v>1076</v>
      </c>
      <c r="D9" s="54" t="s">
        <v>1077</v>
      </c>
      <c r="E9" s="55" t="s">
        <v>1078</v>
      </c>
      <c r="F9" s="57" t="s">
        <v>4</v>
      </c>
      <c r="G9" s="57" t="s">
        <v>115</v>
      </c>
      <c r="H9" s="57" t="s">
        <v>690</v>
      </c>
      <c r="I9" s="58">
        <f t="shared" ref="I9:I14" si="0">IF(ISBLANK(J9),"",TRUNC(0.1974*((J9/$E$3)-184)^2))</f>
        <v>821</v>
      </c>
      <c r="J9" s="189">
        <v>1.3828703703703705E-3</v>
      </c>
      <c r="K9" s="193" t="str">
        <f t="shared" ref="K9:K15" si="1">IF(ISBLANK(J9),"",IF(J9&gt;0.00171296296296296,"",IF(J9&lt;=0.00125694444444444,"TSM",IF(J9&lt;=0.00129050925925926,"SM",IF(J9&lt;=0.00134259259259259,"KSM",IF(J9&lt;=0.00142361111111111,"I A",IF(J9&lt;=0.00155092592592593,"II A",IF(J9&lt;=0.00171296296296296,"III A"))))))))</f>
        <v>I A</v>
      </c>
      <c r="L9" s="250" t="s">
        <v>1079</v>
      </c>
      <c r="M9" s="83" t="s">
        <v>75</v>
      </c>
      <c r="N9" s="83"/>
      <c r="O9" s="83" t="s">
        <v>75</v>
      </c>
      <c r="P9" s="83" t="s">
        <v>75</v>
      </c>
      <c r="Q9" s="83">
        <v>21</v>
      </c>
    </row>
    <row r="10" spans="1:17" s="63" customFormat="1">
      <c r="A10" s="240">
        <v>2</v>
      </c>
      <c r="B10" s="52">
        <v>119</v>
      </c>
      <c r="C10" s="53" t="s">
        <v>1080</v>
      </c>
      <c r="D10" s="54" t="s">
        <v>1081</v>
      </c>
      <c r="E10" s="55" t="s">
        <v>1082</v>
      </c>
      <c r="F10" s="57" t="s">
        <v>942</v>
      </c>
      <c r="G10" s="57" t="s">
        <v>232</v>
      </c>
      <c r="H10" s="57"/>
      <c r="I10" s="58">
        <f t="shared" si="0"/>
        <v>654</v>
      </c>
      <c r="J10" s="189">
        <v>1.4629629629629628E-3</v>
      </c>
      <c r="K10" s="193" t="str">
        <f t="shared" si="1"/>
        <v>II A</v>
      </c>
      <c r="L10" s="250" t="s">
        <v>943</v>
      </c>
      <c r="M10" s="83" t="s">
        <v>75</v>
      </c>
      <c r="N10" s="83"/>
      <c r="O10" s="83" t="s">
        <v>75</v>
      </c>
      <c r="P10" s="83" t="s">
        <v>1083</v>
      </c>
      <c r="Q10" s="83">
        <v>16</v>
      </c>
    </row>
    <row r="11" spans="1:17" s="63" customFormat="1">
      <c r="A11" s="240">
        <v>3</v>
      </c>
      <c r="B11" s="52">
        <v>92</v>
      </c>
      <c r="C11" s="53" t="s">
        <v>638</v>
      </c>
      <c r="D11" s="54" t="s">
        <v>1084</v>
      </c>
      <c r="E11" s="55" t="s">
        <v>824</v>
      </c>
      <c r="F11" s="57" t="s">
        <v>102</v>
      </c>
      <c r="G11" s="57" t="s">
        <v>94</v>
      </c>
      <c r="H11" s="57" t="s">
        <v>442</v>
      </c>
      <c r="I11" s="58">
        <f t="shared" si="0"/>
        <v>604</v>
      </c>
      <c r="J11" s="189">
        <v>1.4890046296296294E-3</v>
      </c>
      <c r="K11" s="193" t="str">
        <f t="shared" si="1"/>
        <v>II A</v>
      </c>
      <c r="L11" s="250" t="s">
        <v>443</v>
      </c>
      <c r="M11" s="83" t="s">
        <v>75</v>
      </c>
      <c r="N11" s="83"/>
      <c r="O11" s="83" t="s">
        <v>1085</v>
      </c>
      <c r="P11" s="83" t="s">
        <v>75</v>
      </c>
      <c r="Q11" s="83">
        <v>17</v>
      </c>
    </row>
    <row r="12" spans="1:17" s="63" customFormat="1">
      <c r="A12" s="240">
        <v>4</v>
      </c>
      <c r="B12" s="52">
        <v>144</v>
      </c>
      <c r="C12" s="53" t="s">
        <v>369</v>
      </c>
      <c r="D12" s="54" t="s">
        <v>1086</v>
      </c>
      <c r="E12" s="55" t="s">
        <v>431</v>
      </c>
      <c r="F12" s="57" t="s">
        <v>38</v>
      </c>
      <c r="G12" s="57" t="s">
        <v>123</v>
      </c>
      <c r="H12" s="57"/>
      <c r="I12" s="58">
        <f t="shared" si="0"/>
        <v>583</v>
      </c>
      <c r="J12" s="189">
        <v>1.5003472222222221E-3</v>
      </c>
      <c r="K12" s="193" t="str">
        <f t="shared" si="1"/>
        <v>II A</v>
      </c>
      <c r="L12" s="250" t="s">
        <v>989</v>
      </c>
      <c r="M12" s="83" t="s">
        <v>1087</v>
      </c>
      <c r="N12" s="83"/>
      <c r="O12" s="83" t="s">
        <v>75</v>
      </c>
      <c r="P12" s="83" t="s">
        <v>1088</v>
      </c>
      <c r="Q12" s="83">
        <v>20</v>
      </c>
    </row>
    <row r="13" spans="1:17" s="63" customFormat="1">
      <c r="A13" s="240">
        <v>5</v>
      </c>
      <c r="B13" s="52">
        <v>120</v>
      </c>
      <c r="C13" s="53" t="s">
        <v>697</v>
      </c>
      <c r="D13" s="54" t="s">
        <v>1089</v>
      </c>
      <c r="E13" s="55" t="s">
        <v>1090</v>
      </c>
      <c r="F13" s="57" t="s">
        <v>942</v>
      </c>
      <c r="G13" s="57" t="s">
        <v>232</v>
      </c>
      <c r="H13" s="57"/>
      <c r="I13" s="58">
        <f t="shared" si="0"/>
        <v>579</v>
      </c>
      <c r="J13" s="189">
        <v>1.5026620370370369E-3</v>
      </c>
      <c r="K13" s="193" t="str">
        <f t="shared" si="1"/>
        <v>II A</v>
      </c>
      <c r="L13" s="250" t="s">
        <v>943</v>
      </c>
      <c r="M13" s="83" t="s">
        <v>75</v>
      </c>
      <c r="N13" s="83"/>
      <c r="O13" s="83" t="s">
        <v>1091</v>
      </c>
      <c r="P13" s="83" t="s">
        <v>1092</v>
      </c>
      <c r="Q13" s="83">
        <v>18</v>
      </c>
    </row>
    <row r="14" spans="1:17" s="63" customFormat="1">
      <c r="A14" s="240">
        <v>6</v>
      </c>
      <c r="B14" s="52">
        <v>17</v>
      </c>
      <c r="C14" s="53" t="s">
        <v>120</v>
      </c>
      <c r="D14" s="54" t="s">
        <v>1093</v>
      </c>
      <c r="E14" s="55" t="s">
        <v>1094</v>
      </c>
      <c r="F14" s="57" t="s">
        <v>877</v>
      </c>
      <c r="G14" s="57" t="s">
        <v>878</v>
      </c>
      <c r="H14" s="57" t="s">
        <v>427</v>
      </c>
      <c r="I14" s="58">
        <f t="shared" si="0"/>
        <v>506</v>
      </c>
      <c r="J14" s="189">
        <v>1.5431712962962966E-3</v>
      </c>
      <c r="K14" s="193" t="str">
        <f t="shared" si="1"/>
        <v>II A</v>
      </c>
      <c r="L14" s="250" t="s">
        <v>879</v>
      </c>
      <c r="M14" s="83" t="s">
        <v>75</v>
      </c>
      <c r="N14" s="83"/>
      <c r="O14" s="83" t="s">
        <v>1095</v>
      </c>
      <c r="P14" s="83" t="s">
        <v>1096</v>
      </c>
      <c r="Q14" s="83">
        <v>19</v>
      </c>
    </row>
    <row r="15" spans="1:17" s="63" customFormat="1">
      <c r="A15" s="240"/>
      <c r="B15" s="52">
        <v>85</v>
      </c>
      <c r="C15" s="53" t="s">
        <v>1097</v>
      </c>
      <c r="D15" s="54" t="s">
        <v>1098</v>
      </c>
      <c r="E15" s="55" t="s">
        <v>1099</v>
      </c>
      <c r="F15" s="57" t="s">
        <v>102</v>
      </c>
      <c r="G15" s="57" t="s">
        <v>94</v>
      </c>
      <c r="H15" s="57" t="s">
        <v>442</v>
      </c>
      <c r="I15" s="58"/>
      <c r="J15" s="189" t="s">
        <v>542</v>
      </c>
      <c r="K15" s="193" t="str">
        <f t="shared" si="1"/>
        <v/>
      </c>
      <c r="L15" s="250" t="s">
        <v>846</v>
      </c>
      <c r="M15" s="83" t="s">
        <v>1100</v>
      </c>
      <c r="N15" s="83"/>
      <c r="O15" s="83" t="s">
        <v>1101</v>
      </c>
      <c r="P15" s="83" t="s">
        <v>75</v>
      </c>
      <c r="Q15" s="83">
        <v>23</v>
      </c>
    </row>
    <row r="16" spans="1:17" ht="2.25" customHeight="1">
      <c r="C16" s="28"/>
      <c r="D16" s="28"/>
      <c r="F16" s="29"/>
      <c r="G16" s="29"/>
      <c r="H16" s="29"/>
    </row>
    <row r="17" spans="1:18" ht="11.25" customHeight="1">
      <c r="A17" s="67"/>
      <c r="B17" s="37"/>
      <c r="C17" s="38" t="s">
        <v>43</v>
      </c>
      <c r="D17" s="39" t="s">
        <v>1073</v>
      </c>
      <c r="E17" s="84"/>
      <c r="F17" s="29"/>
      <c r="G17" s="29"/>
      <c r="H17" s="29"/>
    </row>
    <row r="18" spans="1:18" ht="2.25" customHeight="1">
      <c r="A18" s="29"/>
      <c r="C18" s="28"/>
      <c r="D18" s="28"/>
      <c r="F18" s="29"/>
      <c r="G18" s="29"/>
      <c r="H18" s="29"/>
    </row>
    <row r="19" spans="1:18" s="79" customFormat="1" ht="12.75" customHeight="1">
      <c r="A19" s="68" t="s">
        <v>539</v>
      </c>
      <c r="B19" s="69" t="s">
        <v>22</v>
      </c>
      <c r="C19" s="70" t="s">
        <v>23</v>
      </c>
      <c r="D19" s="190" t="s">
        <v>24</v>
      </c>
      <c r="E19" s="44" t="s">
        <v>25</v>
      </c>
      <c r="F19" s="45" t="s">
        <v>26</v>
      </c>
      <c r="G19" s="46" t="s">
        <v>27</v>
      </c>
      <c r="H19" s="45" t="s">
        <v>28</v>
      </c>
      <c r="I19" s="47" t="s">
        <v>29</v>
      </c>
      <c r="J19" s="44" t="s">
        <v>657</v>
      </c>
      <c r="K19" s="44" t="s">
        <v>33</v>
      </c>
      <c r="L19" s="49" t="s">
        <v>34</v>
      </c>
    </row>
    <row r="20" spans="1:18" s="63" customFormat="1">
      <c r="A20" s="240">
        <v>1</v>
      </c>
      <c r="B20" s="52">
        <v>112</v>
      </c>
      <c r="C20" s="53" t="s">
        <v>1102</v>
      </c>
      <c r="D20" s="54" t="s">
        <v>1103</v>
      </c>
      <c r="E20" s="55" t="s">
        <v>1104</v>
      </c>
      <c r="F20" s="57" t="s">
        <v>1105</v>
      </c>
      <c r="G20" s="57"/>
      <c r="H20" s="57" t="s">
        <v>318</v>
      </c>
      <c r="I20" s="58">
        <f t="shared" ref="I20:I26" si="2">IF(ISBLANK(J20),"",TRUNC(0.1974*((J20/$E$3)-184)^2))</f>
        <v>756</v>
      </c>
      <c r="J20" s="189">
        <v>1.4129629629629631E-3</v>
      </c>
      <c r="K20" s="193" t="str">
        <f t="shared" ref="K20:K26" si="3">IF(ISBLANK(J20),"",IF(J20&gt;0.00171296296296296,"",IF(J20&lt;=0.00125694444444444,"TSM",IF(J20&lt;=0.00129050925925926,"SM",IF(J20&lt;=0.00134259259259259,"KSM",IF(J20&lt;=0.00142361111111111,"I A",IF(J20&lt;=0.00155092592592593,"II A",IF(J20&lt;=0.00171296296296296,"III A"))))))))</f>
        <v>I A</v>
      </c>
      <c r="L20" s="250" t="s">
        <v>1106</v>
      </c>
      <c r="M20" s="83" t="s">
        <v>1107</v>
      </c>
      <c r="N20" s="83"/>
      <c r="O20" s="83" t="s">
        <v>1108</v>
      </c>
      <c r="P20" s="83" t="s">
        <v>1109</v>
      </c>
      <c r="Q20" s="83">
        <v>8</v>
      </c>
    </row>
    <row r="21" spans="1:18" s="63" customFormat="1">
      <c r="A21" s="240">
        <v>2</v>
      </c>
      <c r="B21" s="52">
        <v>55</v>
      </c>
      <c r="C21" s="53" t="s">
        <v>1110</v>
      </c>
      <c r="D21" s="54" t="s">
        <v>1111</v>
      </c>
      <c r="E21" s="55" t="s">
        <v>1112</v>
      </c>
      <c r="F21" s="57" t="s">
        <v>38</v>
      </c>
      <c r="G21" s="57" t="s">
        <v>123</v>
      </c>
      <c r="H21" s="57" t="s">
        <v>630</v>
      </c>
      <c r="I21" s="58">
        <f t="shared" si="2"/>
        <v>737</v>
      </c>
      <c r="J21" s="189">
        <v>1.4223379629629629E-3</v>
      </c>
      <c r="K21" s="193" t="str">
        <f t="shared" si="3"/>
        <v>I A</v>
      </c>
      <c r="L21" s="250" t="s">
        <v>1113</v>
      </c>
      <c r="M21" s="83" t="s">
        <v>1114</v>
      </c>
      <c r="N21" s="83"/>
      <c r="O21" s="83" t="s">
        <v>1115</v>
      </c>
      <c r="P21" s="83" t="s">
        <v>75</v>
      </c>
      <c r="Q21" s="83">
        <v>11</v>
      </c>
    </row>
    <row r="22" spans="1:18" s="63" customFormat="1">
      <c r="A22" s="240">
        <v>3</v>
      </c>
      <c r="B22" s="52">
        <v>131</v>
      </c>
      <c r="C22" s="53" t="s">
        <v>945</v>
      </c>
      <c r="D22" s="54" t="s">
        <v>1116</v>
      </c>
      <c r="E22" s="55" t="s">
        <v>1117</v>
      </c>
      <c r="F22" s="57" t="s">
        <v>38</v>
      </c>
      <c r="G22" s="57" t="s">
        <v>39</v>
      </c>
      <c r="H22" s="57" t="s">
        <v>630</v>
      </c>
      <c r="I22" s="58">
        <f t="shared" si="2"/>
        <v>724</v>
      </c>
      <c r="J22" s="189">
        <v>1.4283564814814816E-3</v>
      </c>
      <c r="K22" s="193" t="str">
        <f t="shared" si="3"/>
        <v>II A</v>
      </c>
      <c r="L22" s="250" t="s">
        <v>65</v>
      </c>
      <c r="M22" s="83" t="s">
        <v>1118</v>
      </c>
      <c r="N22" s="83"/>
      <c r="O22" s="83" t="s">
        <v>75</v>
      </c>
      <c r="P22" s="83" t="s">
        <v>1119</v>
      </c>
      <c r="Q22" s="83">
        <v>15</v>
      </c>
      <c r="R22" s="63" t="s">
        <v>321</v>
      </c>
    </row>
    <row r="23" spans="1:18" s="63" customFormat="1">
      <c r="A23" s="240">
        <v>3</v>
      </c>
      <c r="B23" s="52">
        <v>60</v>
      </c>
      <c r="C23" s="53" t="s">
        <v>1120</v>
      </c>
      <c r="D23" s="54" t="s">
        <v>1121</v>
      </c>
      <c r="E23" s="55" t="s">
        <v>1122</v>
      </c>
      <c r="F23" s="57" t="s">
        <v>4</v>
      </c>
      <c r="G23" s="57"/>
      <c r="H23" s="57"/>
      <c r="I23" s="58">
        <f t="shared" si="2"/>
        <v>724</v>
      </c>
      <c r="J23" s="189">
        <v>1.4283564814814816E-3</v>
      </c>
      <c r="K23" s="193" t="str">
        <f t="shared" si="3"/>
        <v>II A</v>
      </c>
      <c r="L23" s="250" t="s">
        <v>218</v>
      </c>
      <c r="M23" s="83" t="s">
        <v>1123</v>
      </c>
      <c r="N23" s="83"/>
      <c r="O23" s="83" t="s">
        <v>1124</v>
      </c>
      <c r="P23" s="83" t="s">
        <v>75</v>
      </c>
      <c r="Q23" s="83">
        <v>10</v>
      </c>
      <c r="R23" s="63" t="s">
        <v>483</v>
      </c>
    </row>
    <row r="24" spans="1:18" s="63" customFormat="1">
      <c r="A24" s="240">
        <v>5</v>
      </c>
      <c r="B24" s="52">
        <v>34</v>
      </c>
      <c r="C24" s="53" t="s">
        <v>1125</v>
      </c>
      <c r="D24" s="54" t="s">
        <v>1126</v>
      </c>
      <c r="E24" s="55" t="s">
        <v>1127</v>
      </c>
      <c r="F24" s="57" t="s">
        <v>1068</v>
      </c>
      <c r="G24" s="57" t="s">
        <v>309</v>
      </c>
      <c r="H24" s="57" t="s">
        <v>496</v>
      </c>
      <c r="I24" s="58">
        <f t="shared" si="2"/>
        <v>604</v>
      </c>
      <c r="J24" s="189">
        <v>1.4888888888888888E-3</v>
      </c>
      <c r="K24" s="193" t="str">
        <f t="shared" si="3"/>
        <v>II A</v>
      </c>
      <c r="L24" s="250" t="s">
        <v>348</v>
      </c>
      <c r="M24" s="83" t="s">
        <v>75</v>
      </c>
      <c r="N24" s="83"/>
      <c r="O24" s="83" t="s">
        <v>1128</v>
      </c>
      <c r="P24" s="83" t="s">
        <v>75</v>
      </c>
      <c r="Q24" s="83">
        <v>14</v>
      </c>
    </row>
    <row r="25" spans="1:18" s="63" customFormat="1">
      <c r="A25" s="240">
        <v>6</v>
      </c>
      <c r="B25" s="52">
        <v>181</v>
      </c>
      <c r="C25" s="53" t="s">
        <v>1129</v>
      </c>
      <c r="D25" s="54" t="s">
        <v>1130</v>
      </c>
      <c r="E25" s="55" t="s">
        <v>1131</v>
      </c>
      <c r="F25" s="57" t="s">
        <v>47</v>
      </c>
      <c r="G25" s="57"/>
      <c r="H25" s="57" t="s">
        <v>427</v>
      </c>
      <c r="I25" s="58">
        <f t="shared" si="2"/>
        <v>580</v>
      </c>
      <c r="J25" s="189">
        <v>1.5020833333333334E-3</v>
      </c>
      <c r="K25" s="193" t="str">
        <f t="shared" si="3"/>
        <v>II A</v>
      </c>
      <c r="L25" s="250" t="s">
        <v>1132</v>
      </c>
      <c r="M25" s="83" t="s">
        <v>1133</v>
      </c>
      <c r="N25" s="83"/>
      <c r="O25" s="83" t="s">
        <v>75</v>
      </c>
      <c r="P25" s="83" t="s">
        <v>75</v>
      </c>
      <c r="Q25" s="83">
        <v>13</v>
      </c>
    </row>
    <row r="26" spans="1:18" s="63" customFormat="1">
      <c r="A26" s="240">
        <v>7</v>
      </c>
      <c r="B26" s="52">
        <v>98</v>
      </c>
      <c r="C26" s="53" t="s">
        <v>148</v>
      </c>
      <c r="D26" s="54" t="s">
        <v>1134</v>
      </c>
      <c r="E26" s="55" t="s">
        <v>1135</v>
      </c>
      <c r="F26" s="57" t="s">
        <v>102</v>
      </c>
      <c r="G26" s="57" t="s">
        <v>669</v>
      </c>
      <c r="H26" s="57" t="s">
        <v>442</v>
      </c>
      <c r="I26" s="58">
        <f t="shared" si="2"/>
        <v>472</v>
      </c>
      <c r="J26" s="189">
        <v>1.5635416666666669E-3</v>
      </c>
      <c r="K26" s="193" t="str">
        <f t="shared" si="3"/>
        <v>III A</v>
      </c>
      <c r="L26" s="250" t="s">
        <v>670</v>
      </c>
      <c r="M26" s="83" t="s">
        <v>75</v>
      </c>
      <c r="N26" s="83"/>
      <c r="O26" s="83" t="s">
        <v>1136</v>
      </c>
      <c r="P26" s="83" t="s">
        <v>75</v>
      </c>
      <c r="Q26" s="83">
        <v>12</v>
      </c>
    </row>
    <row r="27" spans="1:18" ht="2.25" customHeight="1">
      <c r="C27" s="28"/>
      <c r="D27" s="28"/>
      <c r="F27" s="29"/>
      <c r="G27" s="29"/>
      <c r="H27" s="29"/>
    </row>
    <row r="28" spans="1:18" ht="11.25" customHeight="1">
      <c r="A28" s="67"/>
      <c r="B28" s="37"/>
      <c r="C28" s="38" t="s">
        <v>51</v>
      </c>
      <c r="D28" s="39" t="s">
        <v>1073</v>
      </c>
      <c r="E28" s="84"/>
      <c r="F28" s="29"/>
      <c r="G28" s="29"/>
      <c r="H28" s="29"/>
    </row>
    <row r="29" spans="1:18" ht="2.25" customHeight="1">
      <c r="A29" s="29"/>
      <c r="C29" s="28"/>
      <c r="D29" s="28"/>
      <c r="F29" s="29"/>
      <c r="G29" s="29"/>
      <c r="H29" s="29"/>
    </row>
    <row r="30" spans="1:18" s="79" customFormat="1" ht="12.75" customHeight="1">
      <c r="A30" s="68" t="s">
        <v>539</v>
      </c>
      <c r="B30" s="69" t="s">
        <v>22</v>
      </c>
      <c r="C30" s="70" t="s">
        <v>23</v>
      </c>
      <c r="D30" s="190" t="s">
        <v>24</v>
      </c>
      <c r="E30" s="44" t="s">
        <v>25</v>
      </c>
      <c r="F30" s="45" t="s">
        <v>26</v>
      </c>
      <c r="G30" s="46" t="s">
        <v>27</v>
      </c>
      <c r="H30" s="45" t="s">
        <v>28</v>
      </c>
      <c r="I30" s="47" t="s">
        <v>29</v>
      </c>
      <c r="J30" s="44" t="s">
        <v>657</v>
      </c>
      <c r="K30" s="44" t="s">
        <v>33</v>
      </c>
      <c r="L30" s="49" t="s">
        <v>34</v>
      </c>
    </row>
    <row r="31" spans="1:18" s="63" customFormat="1">
      <c r="A31" s="240">
        <v>1</v>
      </c>
      <c r="B31" s="52">
        <v>182</v>
      </c>
      <c r="C31" s="53" t="s">
        <v>1137</v>
      </c>
      <c r="D31" s="54" t="s">
        <v>1138</v>
      </c>
      <c r="E31" s="55" t="s">
        <v>1139</v>
      </c>
      <c r="F31" s="57" t="s">
        <v>47</v>
      </c>
      <c r="G31" s="57" t="s">
        <v>48</v>
      </c>
      <c r="H31" s="57" t="s">
        <v>88</v>
      </c>
      <c r="I31" s="58">
        <f t="shared" ref="I31:I36" si="4">IF(ISBLANK(J31),"",TRUNC(0.1974*((J31/$E$3)-184)^2))</f>
        <v>931</v>
      </c>
      <c r="J31" s="189">
        <v>1.3347222222222224E-3</v>
      </c>
      <c r="K31" s="193" t="str">
        <f t="shared" ref="K31:K37" si="5">IF(ISBLANK(J31),"",IF(J31&gt;0.00171296296296296,"",IF(J31&lt;=0.00125694444444444,"TSM",IF(J31&lt;=0.00129050925925926,"SM",IF(J31&lt;=0.00134259259259259,"KSM",IF(J31&lt;=0.00142361111111111,"I A",IF(J31&lt;=0.00155092592592593,"II A",IF(J31&lt;=0.00171296296296296,"III A"))))))))</f>
        <v>KSM</v>
      </c>
      <c r="L31" s="250" t="s">
        <v>1132</v>
      </c>
      <c r="M31" s="83" t="s">
        <v>75</v>
      </c>
      <c r="N31" s="83" t="s">
        <v>1140</v>
      </c>
      <c r="O31" s="83" t="s">
        <v>75</v>
      </c>
      <c r="P31" s="83" t="s">
        <v>1141</v>
      </c>
      <c r="Q31" s="83">
        <v>1</v>
      </c>
    </row>
    <row r="32" spans="1:18" s="63" customFormat="1">
      <c r="A32" s="240">
        <v>2</v>
      </c>
      <c r="B32" s="52">
        <v>104</v>
      </c>
      <c r="C32" s="53" t="s">
        <v>1142</v>
      </c>
      <c r="D32" s="54" t="s">
        <v>1143</v>
      </c>
      <c r="E32" s="55" t="s">
        <v>1144</v>
      </c>
      <c r="F32" s="57" t="s">
        <v>4</v>
      </c>
      <c r="G32" s="57"/>
      <c r="H32" s="57" t="s">
        <v>136</v>
      </c>
      <c r="I32" s="58">
        <f t="shared" si="4"/>
        <v>904</v>
      </c>
      <c r="J32" s="189">
        <v>1.3462962962962962E-3</v>
      </c>
      <c r="K32" s="193" t="str">
        <f t="shared" si="5"/>
        <v>I A</v>
      </c>
      <c r="L32" s="250" t="s">
        <v>700</v>
      </c>
      <c r="M32" s="83" t="s">
        <v>1145</v>
      </c>
      <c r="N32" s="83" t="s">
        <v>1146</v>
      </c>
      <c r="O32" s="83" t="s">
        <v>1147</v>
      </c>
      <c r="P32" s="83" t="s">
        <v>75</v>
      </c>
      <c r="Q32" s="83">
        <v>2</v>
      </c>
    </row>
    <row r="33" spans="1:17" s="63" customFormat="1">
      <c r="A33" s="240">
        <v>3</v>
      </c>
      <c r="B33" s="52">
        <v>96</v>
      </c>
      <c r="C33" s="53" t="s">
        <v>1148</v>
      </c>
      <c r="D33" s="54" t="s">
        <v>1149</v>
      </c>
      <c r="E33" s="55" t="s">
        <v>1150</v>
      </c>
      <c r="F33" s="57" t="s">
        <v>1151</v>
      </c>
      <c r="G33" s="57" t="s">
        <v>669</v>
      </c>
      <c r="H33" s="57" t="s">
        <v>318</v>
      </c>
      <c r="I33" s="58">
        <f t="shared" si="4"/>
        <v>807</v>
      </c>
      <c r="J33" s="189">
        <v>1.3893518518518517E-3</v>
      </c>
      <c r="K33" s="193" t="str">
        <f t="shared" si="5"/>
        <v>I A</v>
      </c>
      <c r="L33" s="250" t="s">
        <v>1152</v>
      </c>
      <c r="M33" s="83" t="s">
        <v>75</v>
      </c>
      <c r="N33" s="83"/>
      <c r="O33" s="83" t="s">
        <v>75</v>
      </c>
      <c r="P33" s="83" t="s">
        <v>1153</v>
      </c>
      <c r="Q33" s="83">
        <v>5</v>
      </c>
    </row>
    <row r="34" spans="1:17" s="63" customFormat="1">
      <c r="A34" s="240">
        <v>4</v>
      </c>
      <c r="B34" s="52">
        <v>172</v>
      </c>
      <c r="C34" s="53" t="s">
        <v>890</v>
      </c>
      <c r="D34" s="54" t="s">
        <v>1154</v>
      </c>
      <c r="E34" s="55" t="s">
        <v>1155</v>
      </c>
      <c r="F34" s="57" t="s">
        <v>190</v>
      </c>
      <c r="G34" s="57" t="s">
        <v>383</v>
      </c>
      <c r="H34" s="57"/>
      <c r="I34" s="58">
        <f t="shared" si="4"/>
        <v>798</v>
      </c>
      <c r="J34" s="189">
        <v>1.3936342592592592E-3</v>
      </c>
      <c r="K34" s="193" t="str">
        <f t="shared" si="5"/>
        <v>I A</v>
      </c>
      <c r="L34" s="250" t="s">
        <v>384</v>
      </c>
      <c r="M34" s="83" t="s">
        <v>1156</v>
      </c>
      <c r="N34" s="83" t="s">
        <v>1157</v>
      </c>
      <c r="O34" s="83" t="s">
        <v>75</v>
      </c>
      <c r="P34" s="83" t="s">
        <v>1158</v>
      </c>
      <c r="Q34" s="83">
        <v>3</v>
      </c>
    </row>
    <row r="35" spans="1:17" s="63" customFormat="1">
      <c r="A35" s="240">
        <v>5</v>
      </c>
      <c r="B35" s="52">
        <v>113</v>
      </c>
      <c r="C35" s="53" t="s">
        <v>369</v>
      </c>
      <c r="D35" s="54" t="s">
        <v>1159</v>
      </c>
      <c r="E35" s="55" t="s">
        <v>501</v>
      </c>
      <c r="F35" s="57" t="s">
        <v>1160</v>
      </c>
      <c r="G35" s="57" t="s">
        <v>115</v>
      </c>
      <c r="H35" s="57" t="s">
        <v>318</v>
      </c>
      <c r="I35" s="58">
        <f t="shared" si="4"/>
        <v>728</v>
      </c>
      <c r="J35" s="189">
        <v>1.4262731481481481E-3</v>
      </c>
      <c r="K35" s="193" t="str">
        <f t="shared" si="5"/>
        <v>II A</v>
      </c>
      <c r="L35" s="250" t="s">
        <v>1161</v>
      </c>
      <c r="M35" s="83" t="s">
        <v>75</v>
      </c>
      <c r="N35" s="83" t="s">
        <v>1162</v>
      </c>
      <c r="O35" s="83" t="s">
        <v>75</v>
      </c>
      <c r="P35" s="83" t="s">
        <v>1163</v>
      </c>
      <c r="Q35" s="83">
        <v>4</v>
      </c>
    </row>
    <row r="36" spans="1:17" s="63" customFormat="1">
      <c r="A36" s="240">
        <v>6</v>
      </c>
      <c r="B36" s="52">
        <v>57</v>
      </c>
      <c r="C36" s="53" t="s">
        <v>1164</v>
      </c>
      <c r="D36" s="54" t="s">
        <v>1165</v>
      </c>
      <c r="E36" s="55" t="s">
        <v>1166</v>
      </c>
      <c r="F36" s="57" t="s">
        <v>4</v>
      </c>
      <c r="G36" s="57" t="s">
        <v>115</v>
      </c>
      <c r="H36" s="57"/>
      <c r="I36" s="58">
        <f t="shared" si="4"/>
        <v>596</v>
      </c>
      <c r="J36" s="189">
        <v>1.4931712962962963E-3</v>
      </c>
      <c r="K36" s="193" t="str">
        <f t="shared" si="5"/>
        <v>II A</v>
      </c>
      <c r="L36" s="250" t="s">
        <v>270</v>
      </c>
      <c r="M36" s="83" t="s">
        <v>75</v>
      </c>
      <c r="N36" s="83" t="s">
        <v>1167</v>
      </c>
      <c r="O36" s="83" t="s">
        <v>75</v>
      </c>
      <c r="P36" s="83" t="s">
        <v>1168</v>
      </c>
      <c r="Q36" s="83">
        <v>7</v>
      </c>
    </row>
    <row r="37" spans="1:17" s="63" customFormat="1">
      <c r="A37" s="240"/>
      <c r="B37" s="52">
        <v>65</v>
      </c>
      <c r="C37" s="53" t="s">
        <v>1169</v>
      </c>
      <c r="D37" s="54" t="s">
        <v>1170</v>
      </c>
      <c r="E37" s="55" t="s">
        <v>1171</v>
      </c>
      <c r="F37" s="57" t="s">
        <v>4</v>
      </c>
      <c r="G37" s="57" t="s">
        <v>115</v>
      </c>
      <c r="H37" s="57"/>
      <c r="I37" s="58"/>
      <c r="J37" s="189" t="s">
        <v>302</v>
      </c>
      <c r="K37" s="193" t="str">
        <f t="shared" si="5"/>
        <v/>
      </c>
      <c r="L37" s="250" t="s">
        <v>192</v>
      </c>
      <c r="M37" s="83" t="s">
        <v>75</v>
      </c>
      <c r="N37" s="83"/>
      <c r="O37" s="83" t="s">
        <v>1172</v>
      </c>
      <c r="P37" s="83" t="s">
        <v>1173</v>
      </c>
      <c r="Q37" s="83">
        <v>6</v>
      </c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firstPageNumber="0" orientation="landscape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Q29"/>
  <sheetViews>
    <sheetView topLeftCell="A4" zoomScaleNormal="85" workbookViewId="0">
      <selection activeCell="W23" sqref="W23"/>
    </sheetView>
  </sheetViews>
  <sheetFormatPr defaultColWidth="12.109375" defaultRowHeight="13.8"/>
  <cols>
    <col min="1" max="1" width="3.88671875" style="27" customWidth="1"/>
    <col min="2" max="2" width="4.109375" style="28" customWidth="1"/>
    <col min="3" max="3" width="10.88671875" style="65" customWidth="1"/>
    <col min="4" max="4" width="15.109375" style="65" customWidth="1"/>
    <col min="5" max="5" width="9.44140625" style="28" customWidth="1"/>
    <col min="6" max="6" width="12.44140625" style="27" customWidth="1"/>
    <col min="7" max="7" width="13.88671875" style="27" customWidth="1"/>
    <col min="8" max="8" width="13.44140625" style="27" customWidth="1"/>
    <col min="9" max="9" width="6" style="30" customWidth="1"/>
    <col min="10" max="10" width="8.5546875" style="28" customWidth="1"/>
    <col min="11" max="11" width="5.44140625" style="28" customWidth="1"/>
    <col min="12" max="12" width="28.33203125" style="31" customWidth="1"/>
    <col min="13" max="13" width="6.88671875" style="22" hidden="1" customWidth="1"/>
    <col min="14" max="14" width="9.109375" style="22" hidden="1" customWidth="1"/>
    <col min="15" max="16" width="6.33203125" style="22" hidden="1" customWidth="1"/>
    <col min="17" max="17" width="8" style="22" hidden="1" customWidth="1"/>
    <col min="18" max="16384" width="12.109375" style="24"/>
  </cols>
  <sheetData>
    <row r="1" spans="1:17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21"/>
    </row>
    <row r="2" spans="1:17" ht="1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21"/>
    </row>
    <row r="3" spans="1:17" ht="3.75" customHeight="1">
      <c r="C3" s="28"/>
      <c r="D3" s="28"/>
      <c r="E3" s="184">
        <v>1.1574074074074073E-5</v>
      </c>
      <c r="F3" s="29"/>
      <c r="G3" s="29"/>
      <c r="H3" s="29"/>
    </row>
    <row r="4" spans="1:17" ht="14.25" customHeight="1">
      <c r="A4" s="32" t="s">
        <v>1072</v>
      </c>
      <c r="B4" s="33"/>
      <c r="C4" s="28"/>
      <c r="D4" s="28"/>
      <c r="F4" s="34"/>
      <c r="G4" s="29"/>
      <c r="H4" s="29"/>
    </row>
    <row r="5" spans="1:17" ht="3.75" customHeight="1">
      <c r="C5" s="28"/>
      <c r="D5" s="28"/>
      <c r="F5" s="29"/>
      <c r="G5" s="29"/>
      <c r="H5" s="29"/>
    </row>
    <row r="6" spans="1:17" ht="11.25" customHeight="1">
      <c r="A6" s="67"/>
      <c r="B6" s="37"/>
      <c r="C6" s="38"/>
      <c r="D6" s="39" t="s">
        <v>540</v>
      </c>
      <c r="E6" s="84"/>
      <c r="F6" s="29"/>
      <c r="G6" s="29"/>
      <c r="H6" s="29"/>
      <c r="M6" s="22" t="s">
        <v>180</v>
      </c>
      <c r="N6" s="83" t="s">
        <v>181</v>
      </c>
      <c r="O6" s="248" t="s">
        <v>1074</v>
      </c>
      <c r="P6" s="249" t="s">
        <v>1075</v>
      </c>
    </row>
    <row r="7" spans="1:17" ht="3" customHeight="1">
      <c r="A7" s="29"/>
      <c r="C7" s="28"/>
      <c r="D7" s="28"/>
      <c r="F7" s="29"/>
      <c r="G7" s="29"/>
      <c r="H7" s="29"/>
    </row>
    <row r="8" spans="1:17" s="79" customFormat="1" ht="12.75" customHeight="1">
      <c r="A8" s="68" t="s">
        <v>539</v>
      </c>
      <c r="B8" s="69" t="s">
        <v>22</v>
      </c>
      <c r="C8" s="70" t="s">
        <v>23</v>
      </c>
      <c r="D8" s="190" t="s">
        <v>24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657</v>
      </c>
      <c r="K8" s="44" t="s">
        <v>33</v>
      </c>
      <c r="L8" s="49" t="s">
        <v>34</v>
      </c>
    </row>
    <row r="9" spans="1:17" s="63" customFormat="1">
      <c r="A9" s="240">
        <v>1</v>
      </c>
      <c r="B9" s="52">
        <v>182</v>
      </c>
      <c r="C9" s="53" t="s">
        <v>1137</v>
      </c>
      <c r="D9" s="54" t="s">
        <v>1138</v>
      </c>
      <c r="E9" s="55" t="s">
        <v>1139</v>
      </c>
      <c r="F9" s="57" t="s">
        <v>47</v>
      </c>
      <c r="G9" s="57" t="s">
        <v>48</v>
      </c>
      <c r="H9" s="57" t="s">
        <v>88</v>
      </c>
      <c r="I9" s="58">
        <f t="shared" ref="I9:I20" si="0">IF(ISBLANK(J9),"",TRUNC(0.1974*((J9/$E$3)-184)^2))</f>
        <v>931</v>
      </c>
      <c r="J9" s="189">
        <v>1.3347222222222224E-3</v>
      </c>
      <c r="K9" s="193" t="str">
        <f t="shared" ref="K9:K29" si="1">IF(ISBLANK(J9),"",IF(J9&gt;0.00171296296296296,"",IF(J9&lt;=0.00125694444444444,"TSM",IF(J9&lt;=0.00129050925925926,"SM",IF(J9&lt;=0.00134259259259259,"KSM",IF(J9&lt;=0.00142361111111111,"I A",IF(J9&lt;=0.00155092592592593,"II A",IF(J9&lt;=0.00171296296296296,"III A"))))))))</f>
        <v>KSM</v>
      </c>
      <c r="L9" s="250" t="s">
        <v>1132</v>
      </c>
      <c r="M9" s="83" t="s">
        <v>75</v>
      </c>
      <c r="N9" s="83" t="s">
        <v>1140</v>
      </c>
      <c r="O9" s="83" t="s">
        <v>75</v>
      </c>
      <c r="P9" s="83" t="s">
        <v>1141</v>
      </c>
      <c r="Q9" s="83">
        <v>1</v>
      </c>
    </row>
    <row r="10" spans="1:17" s="63" customFormat="1">
      <c r="A10" s="240">
        <v>2</v>
      </c>
      <c r="B10" s="52">
        <v>104</v>
      </c>
      <c r="C10" s="53" t="s">
        <v>1142</v>
      </c>
      <c r="D10" s="54" t="s">
        <v>1143</v>
      </c>
      <c r="E10" s="55" t="s">
        <v>1144</v>
      </c>
      <c r="F10" s="57" t="s">
        <v>4</v>
      </c>
      <c r="G10" s="57"/>
      <c r="H10" s="57" t="s">
        <v>136</v>
      </c>
      <c r="I10" s="58">
        <f t="shared" si="0"/>
        <v>904</v>
      </c>
      <c r="J10" s="189">
        <v>1.3462962962962962E-3</v>
      </c>
      <c r="K10" s="193" t="str">
        <f t="shared" si="1"/>
        <v>I A</v>
      </c>
      <c r="L10" s="250" t="s">
        <v>700</v>
      </c>
      <c r="M10" s="83" t="s">
        <v>1145</v>
      </c>
      <c r="N10" s="83" t="s">
        <v>1146</v>
      </c>
      <c r="O10" s="83" t="s">
        <v>1147</v>
      </c>
      <c r="P10" s="83" t="s">
        <v>75</v>
      </c>
      <c r="Q10" s="83">
        <v>2</v>
      </c>
    </row>
    <row r="11" spans="1:17" s="63" customFormat="1">
      <c r="A11" s="240">
        <v>3</v>
      </c>
      <c r="B11" s="52">
        <v>117</v>
      </c>
      <c r="C11" s="53" t="s">
        <v>1076</v>
      </c>
      <c r="D11" s="54" t="s">
        <v>1077</v>
      </c>
      <c r="E11" s="55" t="s">
        <v>1078</v>
      </c>
      <c r="F11" s="57" t="s">
        <v>4</v>
      </c>
      <c r="G11" s="57" t="s">
        <v>115</v>
      </c>
      <c r="H11" s="57" t="s">
        <v>690</v>
      </c>
      <c r="I11" s="58">
        <f t="shared" si="0"/>
        <v>821</v>
      </c>
      <c r="J11" s="189">
        <v>1.3828703703703705E-3</v>
      </c>
      <c r="K11" s="193" t="str">
        <f t="shared" si="1"/>
        <v>I A</v>
      </c>
      <c r="L11" s="250" t="s">
        <v>1079</v>
      </c>
      <c r="M11" s="83" t="s">
        <v>75</v>
      </c>
      <c r="N11" s="83"/>
      <c r="O11" s="83" t="s">
        <v>75</v>
      </c>
      <c r="P11" s="83" t="s">
        <v>75</v>
      </c>
      <c r="Q11" s="83">
        <v>21</v>
      </c>
    </row>
    <row r="12" spans="1:17" s="63" customFormat="1">
      <c r="A12" s="240">
        <v>4</v>
      </c>
      <c r="B12" s="52">
        <v>96</v>
      </c>
      <c r="C12" s="53" t="s">
        <v>1148</v>
      </c>
      <c r="D12" s="54" t="s">
        <v>1149</v>
      </c>
      <c r="E12" s="55" t="s">
        <v>1150</v>
      </c>
      <c r="F12" s="57" t="s">
        <v>1151</v>
      </c>
      <c r="G12" s="57" t="s">
        <v>669</v>
      </c>
      <c r="H12" s="57" t="s">
        <v>318</v>
      </c>
      <c r="I12" s="58">
        <f t="shared" si="0"/>
        <v>807</v>
      </c>
      <c r="J12" s="189">
        <v>1.3893518518518517E-3</v>
      </c>
      <c r="K12" s="193" t="str">
        <f t="shared" si="1"/>
        <v>I A</v>
      </c>
      <c r="L12" s="250" t="s">
        <v>1152</v>
      </c>
      <c r="M12" s="83" t="s">
        <v>75</v>
      </c>
      <c r="N12" s="83"/>
      <c r="O12" s="83" t="s">
        <v>75</v>
      </c>
      <c r="P12" s="83" t="s">
        <v>1153</v>
      </c>
      <c r="Q12" s="83">
        <v>5</v>
      </c>
    </row>
    <row r="13" spans="1:17" s="63" customFormat="1">
      <c r="A13" s="240">
        <v>5</v>
      </c>
      <c r="B13" s="52">
        <v>172</v>
      </c>
      <c r="C13" s="53" t="s">
        <v>890</v>
      </c>
      <c r="D13" s="54" t="s">
        <v>1154</v>
      </c>
      <c r="E13" s="55" t="s">
        <v>1155</v>
      </c>
      <c r="F13" s="57" t="s">
        <v>190</v>
      </c>
      <c r="G13" s="57" t="s">
        <v>383</v>
      </c>
      <c r="H13" s="57"/>
      <c r="I13" s="58">
        <f t="shared" si="0"/>
        <v>798</v>
      </c>
      <c r="J13" s="189">
        <v>1.3936342592592592E-3</v>
      </c>
      <c r="K13" s="193" t="str">
        <f t="shared" si="1"/>
        <v>I A</v>
      </c>
      <c r="L13" s="250" t="s">
        <v>384</v>
      </c>
      <c r="M13" s="83" t="s">
        <v>1156</v>
      </c>
      <c r="N13" s="83" t="s">
        <v>1157</v>
      </c>
      <c r="O13" s="83" t="s">
        <v>75</v>
      </c>
      <c r="P13" s="83" t="s">
        <v>1158</v>
      </c>
      <c r="Q13" s="83">
        <v>3</v>
      </c>
    </row>
    <row r="14" spans="1:17" s="63" customFormat="1">
      <c r="A14" s="240">
        <v>6</v>
      </c>
      <c r="B14" s="52">
        <v>112</v>
      </c>
      <c r="C14" s="53" t="s">
        <v>1102</v>
      </c>
      <c r="D14" s="54" t="s">
        <v>1103</v>
      </c>
      <c r="E14" s="55" t="s">
        <v>1104</v>
      </c>
      <c r="F14" s="57" t="s">
        <v>1105</v>
      </c>
      <c r="G14" s="57"/>
      <c r="H14" s="57" t="s">
        <v>318</v>
      </c>
      <c r="I14" s="58">
        <f t="shared" si="0"/>
        <v>756</v>
      </c>
      <c r="J14" s="189">
        <v>1.4129629629629631E-3</v>
      </c>
      <c r="K14" s="193" t="str">
        <f t="shared" si="1"/>
        <v>I A</v>
      </c>
      <c r="L14" s="250" t="s">
        <v>1106</v>
      </c>
      <c r="M14" s="83" t="s">
        <v>1107</v>
      </c>
      <c r="N14" s="83"/>
      <c r="O14" s="83" t="s">
        <v>1108</v>
      </c>
      <c r="P14" s="83" t="s">
        <v>1109</v>
      </c>
      <c r="Q14" s="83">
        <v>8</v>
      </c>
    </row>
    <row r="15" spans="1:17" s="63" customFormat="1">
      <c r="A15" s="240">
        <v>7</v>
      </c>
      <c r="B15" s="52">
        <v>55</v>
      </c>
      <c r="C15" s="53" t="s">
        <v>1110</v>
      </c>
      <c r="D15" s="54" t="s">
        <v>1111</v>
      </c>
      <c r="E15" s="55" t="s">
        <v>1112</v>
      </c>
      <c r="F15" s="57" t="s">
        <v>38</v>
      </c>
      <c r="G15" s="57" t="s">
        <v>123</v>
      </c>
      <c r="H15" s="57" t="s">
        <v>630</v>
      </c>
      <c r="I15" s="58">
        <f t="shared" si="0"/>
        <v>737</v>
      </c>
      <c r="J15" s="189">
        <v>1.4223379629629629E-3</v>
      </c>
      <c r="K15" s="193" t="str">
        <f t="shared" si="1"/>
        <v>I A</v>
      </c>
      <c r="L15" s="250" t="s">
        <v>1113</v>
      </c>
      <c r="M15" s="83" t="s">
        <v>1114</v>
      </c>
      <c r="N15" s="83"/>
      <c r="O15" s="83" t="s">
        <v>1115</v>
      </c>
      <c r="P15" s="83" t="s">
        <v>75</v>
      </c>
      <c r="Q15" s="83">
        <v>11</v>
      </c>
    </row>
    <row r="16" spans="1:17" s="63" customFormat="1">
      <c r="A16" s="240">
        <v>8</v>
      </c>
      <c r="B16" s="52">
        <v>113</v>
      </c>
      <c r="C16" s="53" t="s">
        <v>369</v>
      </c>
      <c r="D16" s="54" t="s">
        <v>1159</v>
      </c>
      <c r="E16" s="55" t="s">
        <v>501</v>
      </c>
      <c r="F16" s="57" t="s">
        <v>1160</v>
      </c>
      <c r="G16" s="57" t="s">
        <v>115</v>
      </c>
      <c r="H16" s="57" t="s">
        <v>318</v>
      </c>
      <c r="I16" s="58">
        <f t="shared" si="0"/>
        <v>728</v>
      </c>
      <c r="J16" s="189">
        <v>1.4262731481481481E-3</v>
      </c>
      <c r="K16" s="193" t="str">
        <f t="shared" si="1"/>
        <v>II A</v>
      </c>
      <c r="L16" s="250" t="s">
        <v>1161</v>
      </c>
      <c r="M16" s="83" t="s">
        <v>75</v>
      </c>
      <c r="N16" s="83" t="s">
        <v>1162</v>
      </c>
      <c r="O16" s="83" t="s">
        <v>75</v>
      </c>
      <c r="P16" s="83" t="s">
        <v>1163</v>
      </c>
      <c r="Q16" s="83">
        <v>4</v>
      </c>
    </row>
    <row r="17" spans="1:17" s="63" customFormat="1">
      <c r="A17" s="240">
        <v>9</v>
      </c>
      <c r="B17" s="52">
        <v>131</v>
      </c>
      <c r="C17" s="53" t="s">
        <v>945</v>
      </c>
      <c r="D17" s="54" t="s">
        <v>1116</v>
      </c>
      <c r="E17" s="55" t="s">
        <v>1117</v>
      </c>
      <c r="F17" s="57" t="s">
        <v>38</v>
      </c>
      <c r="G17" s="57" t="s">
        <v>39</v>
      </c>
      <c r="H17" s="57" t="s">
        <v>630</v>
      </c>
      <c r="I17" s="58">
        <f t="shared" si="0"/>
        <v>724</v>
      </c>
      <c r="J17" s="189">
        <v>1.4283564814814816E-3</v>
      </c>
      <c r="K17" s="193" t="str">
        <f t="shared" si="1"/>
        <v>II A</v>
      </c>
      <c r="L17" s="250" t="s">
        <v>65</v>
      </c>
      <c r="M17" s="83" t="s">
        <v>1118</v>
      </c>
      <c r="N17" s="83"/>
      <c r="O17" s="83" t="s">
        <v>75</v>
      </c>
      <c r="P17" s="83" t="s">
        <v>1119</v>
      </c>
      <c r="Q17" s="83">
        <v>15</v>
      </c>
    </row>
    <row r="18" spans="1:17" s="63" customFormat="1">
      <c r="A18" s="240">
        <v>9</v>
      </c>
      <c r="B18" s="52">
        <v>60</v>
      </c>
      <c r="C18" s="53" t="s">
        <v>1120</v>
      </c>
      <c r="D18" s="54" t="s">
        <v>1121</v>
      </c>
      <c r="E18" s="55" t="s">
        <v>1122</v>
      </c>
      <c r="F18" s="57" t="s">
        <v>4</v>
      </c>
      <c r="G18" s="57"/>
      <c r="H18" s="57"/>
      <c r="I18" s="58">
        <f t="shared" si="0"/>
        <v>724</v>
      </c>
      <c r="J18" s="189">
        <v>1.4283564814814816E-3</v>
      </c>
      <c r="K18" s="193" t="str">
        <f t="shared" si="1"/>
        <v>II A</v>
      </c>
      <c r="L18" s="250" t="s">
        <v>218</v>
      </c>
      <c r="M18" s="83" t="s">
        <v>1123</v>
      </c>
      <c r="N18" s="83"/>
      <c r="O18" s="83" t="s">
        <v>1124</v>
      </c>
      <c r="P18" s="83" t="s">
        <v>75</v>
      </c>
      <c r="Q18" s="83">
        <v>10</v>
      </c>
    </row>
    <row r="19" spans="1:17" s="63" customFormat="1">
      <c r="A19" s="240">
        <v>11</v>
      </c>
      <c r="B19" s="52">
        <v>119</v>
      </c>
      <c r="C19" s="53" t="s">
        <v>1080</v>
      </c>
      <c r="D19" s="54" t="s">
        <v>1081</v>
      </c>
      <c r="E19" s="55" t="s">
        <v>1082</v>
      </c>
      <c r="F19" s="57" t="s">
        <v>942</v>
      </c>
      <c r="G19" s="57" t="s">
        <v>232</v>
      </c>
      <c r="H19" s="57"/>
      <c r="I19" s="58">
        <f t="shared" si="0"/>
        <v>654</v>
      </c>
      <c r="J19" s="189">
        <v>1.4629629629629628E-3</v>
      </c>
      <c r="K19" s="193" t="str">
        <f t="shared" si="1"/>
        <v>II A</v>
      </c>
      <c r="L19" s="250" t="s">
        <v>943</v>
      </c>
      <c r="M19" s="83" t="s">
        <v>75</v>
      </c>
      <c r="N19" s="83"/>
      <c r="O19" s="83" t="s">
        <v>75</v>
      </c>
      <c r="P19" s="83" t="s">
        <v>1083</v>
      </c>
      <c r="Q19" s="83">
        <v>16</v>
      </c>
    </row>
    <row r="20" spans="1:17" s="63" customFormat="1">
      <c r="A20" s="240">
        <v>12</v>
      </c>
      <c r="B20" s="52">
        <v>34</v>
      </c>
      <c r="C20" s="53" t="s">
        <v>1125</v>
      </c>
      <c r="D20" s="54" t="s">
        <v>1126</v>
      </c>
      <c r="E20" s="55" t="s">
        <v>1127</v>
      </c>
      <c r="F20" s="57" t="s">
        <v>1068</v>
      </c>
      <c r="G20" s="57" t="s">
        <v>309</v>
      </c>
      <c r="H20" s="57" t="s">
        <v>496</v>
      </c>
      <c r="I20" s="58">
        <f t="shared" si="0"/>
        <v>604</v>
      </c>
      <c r="J20" s="189">
        <v>1.4888888888888888E-3</v>
      </c>
      <c r="K20" s="193" t="str">
        <f t="shared" si="1"/>
        <v>II A</v>
      </c>
      <c r="L20" s="250" t="s">
        <v>348</v>
      </c>
      <c r="M20" s="83" t="s">
        <v>75</v>
      </c>
      <c r="N20" s="83"/>
      <c r="O20" s="83" t="s">
        <v>1128</v>
      </c>
      <c r="P20" s="83" t="s">
        <v>75</v>
      </c>
      <c r="Q20" s="83">
        <v>14</v>
      </c>
    </row>
    <row r="21" spans="1:17" s="63" customFormat="1">
      <c r="A21" s="240">
        <v>13</v>
      </c>
      <c r="B21" s="52">
        <v>92</v>
      </c>
      <c r="C21" s="53" t="s">
        <v>638</v>
      </c>
      <c r="D21" s="54" t="s">
        <v>1084</v>
      </c>
      <c r="E21" s="55" t="s">
        <v>824</v>
      </c>
      <c r="F21" s="57" t="s">
        <v>102</v>
      </c>
      <c r="G21" s="57" t="s">
        <v>94</v>
      </c>
      <c r="H21" s="57" t="s">
        <v>442</v>
      </c>
      <c r="I21" s="58"/>
      <c r="J21" s="189">
        <v>1.4890046296296294E-3</v>
      </c>
      <c r="K21" s="193" t="str">
        <f t="shared" si="1"/>
        <v>II A</v>
      </c>
      <c r="L21" s="250" t="s">
        <v>443</v>
      </c>
      <c r="M21" s="83" t="s">
        <v>75</v>
      </c>
      <c r="N21" s="83"/>
      <c r="O21" s="83" t="s">
        <v>1085</v>
      </c>
      <c r="P21" s="83" t="s">
        <v>75</v>
      </c>
      <c r="Q21" s="83">
        <v>17</v>
      </c>
    </row>
    <row r="22" spans="1:17" s="63" customFormat="1">
      <c r="A22" s="240">
        <v>14</v>
      </c>
      <c r="B22" s="52">
        <v>57</v>
      </c>
      <c r="C22" s="53" t="s">
        <v>1164</v>
      </c>
      <c r="D22" s="54" t="s">
        <v>1165</v>
      </c>
      <c r="E22" s="55" t="s">
        <v>1166</v>
      </c>
      <c r="F22" s="57" t="s">
        <v>4</v>
      </c>
      <c r="G22" s="57" t="s">
        <v>115</v>
      </c>
      <c r="H22" s="57"/>
      <c r="I22" s="58"/>
      <c r="J22" s="189">
        <v>1.4931712962962963E-3</v>
      </c>
      <c r="K22" s="193" t="str">
        <f t="shared" si="1"/>
        <v>II A</v>
      </c>
      <c r="L22" s="250" t="s">
        <v>270</v>
      </c>
      <c r="M22" s="83" t="s">
        <v>75</v>
      </c>
      <c r="N22" s="83" t="s">
        <v>1167</v>
      </c>
      <c r="O22" s="83" t="s">
        <v>75</v>
      </c>
      <c r="P22" s="83" t="s">
        <v>1168</v>
      </c>
      <c r="Q22" s="83">
        <v>7</v>
      </c>
    </row>
    <row r="23" spans="1:17" s="63" customFormat="1">
      <c r="A23" s="240">
        <v>15</v>
      </c>
      <c r="B23" s="52">
        <v>144</v>
      </c>
      <c r="C23" s="53" t="s">
        <v>369</v>
      </c>
      <c r="D23" s="54" t="s">
        <v>1086</v>
      </c>
      <c r="E23" s="55" t="s">
        <v>431</v>
      </c>
      <c r="F23" s="57" t="s">
        <v>38</v>
      </c>
      <c r="G23" s="57" t="s">
        <v>123</v>
      </c>
      <c r="H23" s="57"/>
      <c r="I23" s="58"/>
      <c r="J23" s="189">
        <v>1.5003472222222221E-3</v>
      </c>
      <c r="K23" s="193" t="str">
        <f t="shared" si="1"/>
        <v>II A</v>
      </c>
      <c r="L23" s="250" t="s">
        <v>989</v>
      </c>
      <c r="M23" s="83" t="s">
        <v>1087</v>
      </c>
      <c r="N23" s="83"/>
      <c r="O23" s="83" t="s">
        <v>75</v>
      </c>
      <c r="P23" s="83" t="s">
        <v>1088</v>
      </c>
      <c r="Q23" s="83">
        <v>20</v>
      </c>
    </row>
    <row r="24" spans="1:17" s="63" customFormat="1">
      <c r="A24" s="240">
        <v>16</v>
      </c>
      <c r="B24" s="52">
        <v>181</v>
      </c>
      <c r="C24" s="53" t="s">
        <v>1129</v>
      </c>
      <c r="D24" s="54" t="s">
        <v>1130</v>
      </c>
      <c r="E24" s="55" t="s">
        <v>1131</v>
      </c>
      <c r="F24" s="57" t="s">
        <v>47</v>
      </c>
      <c r="G24" s="57"/>
      <c r="H24" s="57" t="s">
        <v>427</v>
      </c>
      <c r="I24" s="58"/>
      <c r="J24" s="189">
        <v>1.5020833333333334E-3</v>
      </c>
      <c r="K24" s="193" t="str">
        <f t="shared" si="1"/>
        <v>II A</v>
      </c>
      <c r="L24" s="250" t="s">
        <v>1132</v>
      </c>
      <c r="M24" s="83" t="s">
        <v>1133</v>
      </c>
      <c r="N24" s="83"/>
      <c r="O24" s="83" t="s">
        <v>75</v>
      </c>
      <c r="P24" s="83" t="s">
        <v>75</v>
      </c>
      <c r="Q24" s="83">
        <v>13</v>
      </c>
    </row>
    <row r="25" spans="1:17" s="63" customFormat="1">
      <c r="A25" s="240">
        <v>17</v>
      </c>
      <c r="B25" s="52">
        <v>120</v>
      </c>
      <c r="C25" s="53" t="s">
        <v>697</v>
      </c>
      <c r="D25" s="54" t="s">
        <v>1089</v>
      </c>
      <c r="E25" s="55" t="s">
        <v>1090</v>
      </c>
      <c r="F25" s="57" t="s">
        <v>942</v>
      </c>
      <c r="G25" s="57" t="s">
        <v>232</v>
      </c>
      <c r="H25" s="57"/>
      <c r="I25" s="58"/>
      <c r="J25" s="189">
        <v>1.5026620370370369E-3</v>
      </c>
      <c r="K25" s="193" t="str">
        <f t="shared" si="1"/>
        <v>II A</v>
      </c>
      <c r="L25" s="250" t="s">
        <v>943</v>
      </c>
      <c r="M25" s="83" t="s">
        <v>75</v>
      </c>
      <c r="N25" s="83"/>
      <c r="O25" s="83" t="s">
        <v>1091</v>
      </c>
      <c r="P25" s="83" t="s">
        <v>1092</v>
      </c>
      <c r="Q25" s="83">
        <v>18</v>
      </c>
    </row>
    <row r="26" spans="1:17" s="63" customFormat="1">
      <c r="A26" s="240">
        <v>18</v>
      </c>
      <c r="B26" s="52">
        <v>17</v>
      </c>
      <c r="C26" s="53" t="s">
        <v>120</v>
      </c>
      <c r="D26" s="54" t="s">
        <v>1093</v>
      </c>
      <c r="E26" s="55" t="s">
        <v>1094</v>
      </c>
      <c r="F26" s="57" t="s">
        <v>877</v>
      </c>
      <c r="G26" s="57" t="s">
        <v>878</v>
      </c>
      <c r="H26" s="57" t="s">
        <v>427</v>
      </c>
      <c r="I26" s="58"/>
      <c r="J26" s="189">
        <v>1.5431712962962966E-3</v>
      </c>
      <c r="K26" s="193" t="str">
        <f t="shared" si="1"/>
        <v>II A</v>
      </c>
      <c r="L26" s="250" t="s">
        <v>879</v>
      </c>
      <c r="M26" s="83" t="s">
        <v>75</v>
      </c>
      <c r="N26" s="83"/>
      <c r="O26" s="83" t="s">
        <v>1095</v>
      </c>
      <c r="P26" s="83" t="s">
        <v>1096</v>
      </c>
      <c r="Q26" s="83">
        <v>19</v>
      </c>
    </row>
    <row r="27" spans="1:17" s="63" customFormat="1">
      <c r="A27" s="240">
        <v>19</v>
      </c>
      <c r="B27" s="52">
        <v>98</v>
      </c>
      <c r="C27" s="53" t="s">
        <v>148</v>
      </c>
      <c r="D27" s="54" t="s">
        <v>1134</v>
      </c>
      <c r="E27" s="55" t="s">
        <v>1135</v>
      </c>
      <c r="F27" s="57" t="s">
        <v>102</v>
      </c>
      <c r="G27" s="57" t="s">
        <v>669</v>
      </c>
      <c r="H27" s="57" t="s">
        <v>442</v>
      </c>
      <c r="I27" s="58"/>
      <c r="J27" s="189">
        <v>1.5635416666666669E-3</v>
      </c>
      <c r="K27" s="193" t="str">
        <f t="shared" si="1"/>
        <v>III A</v>
      </c>
      <c r="L27" s="250" t="s">
        <v>670</v>
      </c>
      <c r="M27" s="83" t="s">
        <v>75</v>
      </c>
      <c r="N27" s="83"/>
      <c r="O27" s="83" t="s">
        <v>1136</v>
      </c>
      <c r="P27" s="83" t="s">
        <v>75</v>
      </c>
      <c r="Q27" s="83">
        <v>12</v>
      </c>
    </row>
    <row r="28" spans="1:17" s="63" customFormat="1">
      <c r="A28" s="240"/>
      <c r="B28" s="52">
        <v>85</v>
      </c>
      <c r="C28" s="53" t="s">
        <v>1097</v>
      </c>
      <c r="D28" s="54" t="s">
        <v>1098</v>
      </c>
      <c r="E28" s="55" t="s">
        <v>1099</v>
      </c>
      <c r="F28" s="57" t="s">
        <v>102</v>
      </c>
      <c r="G28" s="57" t="s">
        <v>94</v>
      </c>
      <c r="H28" s="57" t="s">
        <v>442</v>
      </c>
      <c r="I28" s="58"/>
      <c r="J28" s="189" t="s">
        <v>542</v>
      </c>
      <c r="K28" s="193" t="str">
        <f t="shared" si="1"/>
        <v/>
      </c>
      <c r="L28" s="250" t="s">
        <v>846</v>
      </c>
      <c r="M28" s="83" t="s">
        <v>1100</v>
      </c>
      <c r="N28" s="83"/>
      <c r="O28" s="83" t="s">
        <v>1101</v>
      </c>
      <c r="P28" s="83" t="s">
        <v>75</v>
      </c>
      <c r="Q28" s="83">
        <v>23</v>
      </c>
    </row>
    <row r="29" spans="1:17" s="63" customFormat="1">
      <c r="A29" s="240"/>
      <c r="B29" s="52">
        <v>65</v>
      </c>
      <c r="C29" s="53" t="s">
        <v>1169</v>
      </c>
      <c r="D29" s="54" t="s">
        <v>1170</v>
      </c>
      <c r="E29" s="55" t="s">
        <v>1171</v>
      </c>
      <c r="F29" s="57" t="s">
        <v>4</v>
      </c>
      <c r="G29" s="57" t="s">
        <v>115</v>
      </c>
      <c r="H29" s="57"/>
      <c r="I29" s="58">
        <v>-500</v>
      </c>
      <c r="J29" s="189" t="s">
        <v>302</v>
      </c>
      <c r="K29" s="193" t="str">
        <f t="shared" si="1"/>
        <v/>
      </c>
      <c r="L29" s="250" t="s">
        <v>192</v>
      </c>
      <c r="M29" s="83" t="s">
        <v>75</v>
      </c>
      <c r="N29" s="83"/>
      <c r="O29" s="83" t="s">
        <v>1172</v>
      </c>
      <c r="P29" s="83" t="s">
        <v>1173</v>
      </c>
      <c r="Q29" s="83">
        <v>6</v>
      </c>
    </row>
  </sheetData>
  <printOptions horizontalCentered="1"/>
  <pageMargins left="0.19685039370078741" right="0.19685039370078741" top="0.19685039370078741" bottom="0.19685039370078741" header="0.51181102362204722" footer="0.51181102362204722"/>
  <pageSetup paperSize="9" firstPageNumber="0" orientation="landscape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R12"/>
  <sheetViews>
    <sheetView zoomScaleNormal="85" workbookViewId="0">
      <selection activeCell="H26" sqref="H26"/>
    </sheetView>
  </sheetViews>
  <sheetFormatPr defaultColWidth="12.109375" defaultRowHeight="13.8"/>
  <cols>
    <col min="1" max="1" width="4.109375" style="64" customWidth="1"/>
    <col min="2" max="2" width="4.109375" style="28" customWidth="1"/>
    <col min="3" max="3" width="13" style="65" customWidth="1"/>
    <col min="4" max="4" width="16.33203125" style="65" customWidth="1"/>
    <col min="5" max="5" width="9.5546875" style="28" customWidth="1"/>
    <col min="6" max="6" width="12.44140625" style="64" customWidth="1"/>
    <col min="7" max="7" width="12.6640625" style="64" customWidth="1"/>
    <col min="8" max="8" width="13.44140625" style="64" customWidth="1"/>
    <col min="9" max="9" width="6.6640625" style="30" customWidth="1"/>
    <col min="10" max="10" width="10.109375" style="28" customWidth="1"/>
    <col min="11" max="11" width="6.109375" style="28" customWidth="1"/>
    <col min="12" max="12" width="23.44140625" style="31" customWidth="1"/>
    <col min="13" max="13" width="2" style="22" customWidth="1"/>
    <col min="14" max="14" width="8.44140625" style="183" hidden="1" customWidth="1"/>
    <col min="15" max="16" width="6.109375" style="22" hidden="1" customWidth="1"/>
    <col min="17" max="17" width="13" style="24" customWidth="1"/>
    <col min="18" max="18" width="50.33203125" style="50" customWidth="1"/>
    <col min="19" max="16384" width="12.109375" style="24"/>
  </cols>
  <sheetData>
    <row r="1" spans="1:16" ht="18" customHeight="1">
      <c r="A1" s="16" t="s">
        <v>16</v>
      </c>
      <c r="B1" s="17"/>
      <c r="C1" s="18"/>
      <c r="D1" s="18"/>
      <c r="E1" s="18"/>
      <c r="F1" s="18"/>
      <c r="G1" s="18"/>
      <c r="H1" s="18"/>
      <c r="I1" s="20"/>
      <c r="J1" s="18"/>
      <c r="K1" s="18"/>
      <c r="L1" s="21"/>
      <c r="O1" s="183"/>
      <c r="P1" s="183"/>
    </row>
    <row r="2" spans="1:16" ht="16.5" customHeight="1">
      <c r="A2" s="25" t="s">
        <v>17</v>
      </c>
      <c r="B2" s="26"/>
      <c r="C2" s="18"/>
      <c r="D2" s="18"/>
      <c r="E2" s="18"/>
      <c r="F2" s="18"/>
      <c r="G2" s="18"/>
      <c r="H2" s="18"/>
      <c r="I2" s="20"/>
      <c r="J2" s="18"/>
      <c r="K2" s="18"/>
      <c r="L2" s="21"/>
      <c r="O2" s="183"/>
      <c r="P2" s="183"/>
    </row>
    <row r="3" spans="1:16" ht="3.75" customHeight="1">
      <c r="C3" s="28"/>
      <c r="D3" s="28"/>
      <c r="E3" s="184">
        <v>1.1574074074074073E-5</v>
      </c>
      <c r="F3" s="28"/>
      <c r="G3" s="28"/>
      <c r="H3" s="28"/>
      <c r="O3" s="183"/>
      <c r="P3" s="183"/>
    </row>
    <row r="4" spans="1:16" ht="15.75" customHeight="1">
      <c r="A4" s="35" t="s">
        <v>656</v>
      </c>
      <c r="B4" s="33"/>
      <c r="C4" s="28"/>
      <c r="D4" s="28"/>
      <c r="F4" s="185"/>
      <c r="G4" s="28"/>
      <c r="H4" s="28"/>
      <c r="O4" s="183"/>
      <c r="P4" s="183"/>
    </row>
    <row r="5" spans="1:16" ht="6" customHeight="1">
      <c r="A5" s="35"/>
      <c r="B5" s="33"/>
      <c r="C5" s="28"/>
      <c r="D5" s="28"/>
      <c r="F5" s="185"/>
      <c r="G5" s="28"/>
      <c r="H5" s="28"/>
      <c r="O5" s="183"/>
      <c r="P5" s="183"/>
    </row>
    <row r="6" spans="1:16" ht="14.25" customHeight="1">
      <c r="A6" s="36"/>
      <c r="B6" s="37"/>
      <c r="C6" s="38"/>
      <c r="D6" s="39"/>
      <c r="E6" s="84"/>
      <c r="F6" s="29"/>
      <c r="G6" s="29"/>
      <c r="H6" s="29"/>
      <c r="O6" s="183"/>
      <c r="P6" s="183"/>
    </row>
    <row r="7" spans="1:16" ht="3" customHeight="1">
      <c r="A7" s="28"/>
      <c r="C7" s="28"/>
      <c r="D7" s="28"/>
      <c r="F7" s="28"/>
      <c r="G7" s="28"/>
      <c r="H7" s="28"/>
      <c r="O7" s="183"/>
      <c r="P7" s="183"/>
    </row>
    <row r="8" spans="1:16" s="79" customFormat="1" ht="12.75" customHeight="1">
      <c r="A8" s="76" t="s">
        <v>539</v>
      </c>
      <c r="B8" s="69" t="s">
        <v>22</v>
      </c>
      <c r="C8" s="70" t="s">
        <v>23</v>
      </c>
      <c r="D8" s="71" t="s">
        <v>24</v>
      </c>
      <c r="E8" s="72" t="s">
        <v>25</v>
      </c>
      <c r="F8" s="78" t="s">
        <v>26</v>
      </c>
      <c r="G8" s="186" t="s">
        <v>27</v>
      </c>
      <c r="H8" s="78" t="s">
        <v>28</v>
      </c>
      <c r="I8" s="75" t="s">
        <v>29</v>
      </c>
      <c r="J8" s="76" t="s">
        <v>657</v>
      </c>
      <c r="K8" s="76" t="s">
        <v>33</v>
      </c>
      <c r="L8" s="78" t="s">
        <v>34</v>
      </c>
      <c r="N8" s="187"/>
      <c r="O8" s="187"/>
      <c r="P8" s="187"/>
    </row>
    <row r="9" spans="1:16" s="63" customFormat="1" ht="16.5" customHeight="1">
      <c r="A9" s="176" t="s">
        <v>19</v>
      </c>
      <c r="B9" s="52">
        <v>94</v>
      </c>
      <c r="C9" s="53" t="s">
        <v>658</v>
      </c>
      <c r="D9" s="54" t="s">
        <v>659</v>
      </c>
      <c r="E9" s="188" t="s">
        <v>660</v>
      </c>
      <c r="F9" s="56" t="s">
        <v>38</v>
      </c>
      <c r="G9" s="56" t="s">
        <v>39</v>
      </c>
      <c r="H9" s="57" t="s">
        <v>64</v>
      </c>
      <c r="I9" s="58">
        <f>IF(ISBLANK(J9),"",TRUNC(0.01365*((J9/$E$3)-540)^2))</f>
        <v>971</v>
      </c>
      <c r="J9" s="189">
        <v>3.161574074074074E-3</v>
      </c>
      <c r="K9" s="98" t="str">
        <f>IF(ISBLANK(J9),"",IF(J9&gt;0.00398148148148148,"",IF(J9&lt;=0.00290509259259259,"TSM",IF(J9&lt;=0.00300925925925926,"SM",IF(J9&lt;=0.0031712962962963,"KSM",IF(J9&lt;=0.00337962962962963,"I A",IF(J9&lt;=0.00363425925925926,"II A",IF(J9&lt;=0.00398148148148148,"III A"))))))))</f>
        <v>KSM</v>
      </c>
      <c r="L9" s="56" t="s">
        <v>661</v>
      </c>
      <c r="M9" s="83"/>
      <c r="N9" s="83" t="s">
        <v>662</v>
      </c>
      <c r="O9" s="83" t="s">
        <v>75</v>
      </c>
      <c r="P9" s="83" t="s">
        <v>75</v>
      </c>
    </row>
    <row r="10" spans="1:16" s="63" customFormat="1" ht="16.5" customHeight="1">
      <c r="A10" s="176" t="s">
        <v>43</v>
      </c>
      <c r="B10" s="52">
        <v>111</v>
      </c>
      <c r="C10" s="53" t="s">
        <v>663</v>
      </c>
      <c r="D10" s="54" t="s">
        <v>664</v>
      </c>
      <c r="E10" s="188" t="s">
        <v>665</v>
      </c>
      <c r="F10" s="56" t="s">
        <v>72</v>
      </c>
      <c r="G10" s="56" t="s">
        <v>48</v>
      </c>
      <c r="H10" s="57" t="s">
        <v>204</v>
      </c>
      <c r="I10" s="58">
        <f>IF(ISBLANK(J10),"",TRUNC(0.01365*((J10/$E$3)-540)^2))</f>
        <v>901</v>
      </c>
      <c r="J10" s="189">
        <v>3.2748842592592591E-3</v>
      </c>
      <c r="K10" s="98" t="str">
        <f>IF(ISBLANK(J10),"",IF(J10&gt;0.00398148148148148,"",IF(J10&lt;=0.00290509259259259,"TSM",IF(J10&lt;=0.00300925925925926,"SM",IF(J10&lt;=0.0031712962962963,"KSM",IF(J10&lt;=0.00337962962962963,"I A",IF(J10&lt;=0.00363425925925926,"II A",IF(J10&lt;=0.00398148148148148,"III A"))))))))</f>
        <v>I A</v>
      </c>
      <c r="L10" s="56" t="s">
        <v>391</v>
      </c>
      <c r="M10" s="83"/>
      <c r="N10" s="83"/>
      <c r="O10" s="83" t="s">
        <v>75</v>
      </c>
      <c r="P10" s="83" t="s">
        <v>75</v>
      </c>
    </row>
    <row r="11" spans="1:16" s="63" customFormat="1" ht="16.5" customHeight="1">
      <c r="A11" s="176" t="s">
        <v>51</v>
      </c>
      <c r="B11" s="52">
        <v>79</v>
      </c>
      <c r="C11" s="53" t="s">
        <v>666</v>
      </c>
      <c r="D11" s="54" t="s">
        <v>667</v>
      </c>
      <c r="E11" s="188" t="s">
        <v>668</v>
      </c>
      <c r="F11" s="56" t="s">
        <v>102</v>
      </c>
      <c r="G11" s="56" t="s">
        <v>669</v>
      </c>
      <c r="H11" s="57" t="s">
        <v>442</v>
      </c>
      <c r="I11" s="58">
        <f>IF(ISBLANK(J11),"",TRUNC(0.01365*((J11/$E$3)-540)^2))</f>
        <v>893</v>
      </c>
      <c r="J11" s="189">
        <v>3.2895833333333336E-3</v>
      </c>
      <c r="K11" s="98" t="str">
        <f>IF(ISBLANK(J11),"",IF(J11&gt;0.00398148148148148,"",IF(J11&lt;=0.00290509259259259,"TSM",IF(J11&lt;=0.00300925925925926,"SM",IF(J11&lt;=0.0031712962962963,"KSM",IF(J11&lt;=0.00337962962962963,"I A",IF(J11&lt;=0.00363425925925926,"II A",IF(J11&lt;=0.00398148148148148,"III A"))))))))</f>
        <v>I A</v>
      </c>
      <c r="L11" s="56" t="s">
        <v>670</v>
      </c>
      <c r="M11" s="83"/>
      <c r="N11" s="83"/>
      <c r="O11" s="83" t="s">
        <v>671</v>
      </c>
      <c r="P11" s="83" t="s">
        <v>672</v>
      </c>
    </row>
    <row r="12" spans="1:16" s="63" customFormat="1" ht="16.5" customHeight="1">
      <c r="A12" s="176" t="s">
        <v>60</v>
      </c>
      <c r="B12" s="52">
        <v>21</v>
      </c>
      <c r="C12" s="53" t="s">
        <v>673</v>
      </c>
      <c r="D12" s="54" t="s">
        <v>674</v>
      </c>
      <c r="E12" s="188" t="s">
        <v>675</v>
      </c>
      <c r="F12" s="56" t="s">
        <v>676</v>
      </c>
      <c r="G12" s="56" t="s">
        <v>223</v>
      </c>
      <c r="H12" s="57" t="s">
        <v>224</v>
      </c>
      <c r="I12" s="58">
        <f>IF(ISBLANK(J12),"",TRUNC(0.01365*((J12/$E$3)-540)^2))</f>
        <v>649</v>
      </c>
      <c r="J12" s="189">
        <v>3.7262731481481483E-3</v>
      </c>
      <c r="K12" s="98" t="str">
        <f>IF(ISBLANK(J12),"",IF(J12&gt;0.00398148148148148,"",IF(J12&lt;=0.00290509259259259,"TSM",IF(J12&lt;=0.00300925925925926,"SM",IF(J12&lt;=0.0031712962962963,"KSM",IF(J12&lt;=0.00337962962962963,"I A",IF(J12&lt;=0.00363425925925926,"II A",IF(J12&lt;=0.00398148148148148,"III A"))))))))</f>
        <v>III A</v>
      </c>
      <c r="L12" s="56" t="s">
        <v>677</v>
      </c>
      <c r="M12" s="83"/>
      <c r="N12" s="83" t="s">
        <v>678</v>
      </c>
      <c r="O12" s="83" t="s">
        <v>679</v>
      </c>
      <c r="P12" s="83" t="s">
        <v>75</v>
      </c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Q21"/>
  <sheetViews>
    <sheetView zoomScaleNormal="85" workbookViewId="0">
      <selection activeCell="D25" sqref="D25"/>
    </sheetView>
  </sheetViews>
  <sheetFormatPr defaultColWidth="12.109375" defaultRowHeight="13.8"/>
  <cols>
    <col min="1" max="1" width="4.44140625" style="64" customWidth="1"/>
    <col min="2" max="2" width="4.109375" style="28" customWidth="1"/>
    <col min="3" max="3" width="15" style="65" customWidth="1"/>
    <col min="4" max="4" width="14.88671875" style="65" customWidth="1"/>
    <col min="5" max="5" width="9.6640625" style="28" customWidth="1"/>
    <col min="6" max="6" width="15.109375" style="27" customWidth="1"/>
    <col min="7" max="7" width="11.5546875" style="27" customWidth="1"/>
    <col min="8" max="8" width="15" style="27" customWidth="1"/>
    <col min="9" max="9" width="5.5546875" style="30" customWidth="1"/>
    <col min="10" max="10" width="8.5546875" style="28" customWidth="1"/>
    <col min="11" max="11" width="5.44140625" style="28" customWidth="1"/>
    <col min="12" max="12" width="25" style="31" customWidth="1"/>
    <col min="13" max="13" width="6.109375" style="22" hidden="1" customWidth="1"/>
    <col min="14" max="14" width="8.5546875" style="183" hidden="1" customWidth="1"/>
    <col min="15" max="15" width="6.44140625" style="22" customWidth="1"/>
    <col min="16" max="16" width="6.6640625" style="22" customWidth="1"/>
    <col min="17" max="17" width="5.44140625" style="50" customWidth="1"/>
    <col min="18" max="16384" width="12.109375" style="24"/>
  </cols>
  <sheetData>
    <row r="1" spans="1:16" ht="19.5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21"/>
    </row>
    <row r="2" spans="1:16" ht="19.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21"/>
    </row>
    <row r="3" spans="1:16" ht="3.75" customHeight="1">
      <c r="C3" s="28"/>
      <c r="D3" s="28"/>
      <c r="E3" s="184">
        <v>1.1574074074074073E-5</v>
      </c>
      <c r="F3" s="29"/>
      <c r="G3" s="29"/>
      <c r="H3" s="29"/>
    </row>
    <row r="4" spans="1:16" ht="15.75" customHeight="1">
      <c r="A4" s="35" t="s">
        <v>680</v>
      </c>
      <c r="B4" s="33"/>
      <c r="C4" s="28"/>
      <c r="D4" s="28"/>
      <c r="F4" s="34"/>
      <c r="G4" s="29"/>
      <c r="H4" s="29"/>
    </row>
    <row r="5" spans="1:16" ht="6" customHeight="1">
      <c r="A5" s="35"/>
      <c r="B5" s="33"/>
      <c r="C5" s="28"/>
      <c r="D5" s="28"/>
      <c r="F5" s="34"/>
      <c r="G5" s="29"/>
      <c r="H5" s="29"/>
    </row>
    <row r="6" spans="1:16" ht="12" customHeight="1">
      <c r="A6" s="36"/>
      <c r="B6" s="37"/>
      <c r="C6" s="38"/>
      <c r="D6" s="39"/>
      <c r="E6" s="39"/>
      <c r="F6" s="29"/>
      <c r="G6" s="29"/>
      <c r="H6" s="29"/>
    </row>
    <row r="7" spans="1:16" ht="3.75" customHeight="1">
      <c r="A7" s="28"/>
      <c r="C7" s="28"/>
      <c r="D7" s="28"/>
      <c r="F7" s="29"/>
      <c r="G7" s="29"/>
      <c r="H7" s="29"/>
    </row>
    <row r="8" spans="1:16" s="79" customFormat="1" ht="12.75" customHeight="1">
      <c r="A8" s="76" t="s">
        <v>539</v>
      </c>
      <c r="B8" s="69" t="s">
        <v>22</v>
      </c>
      <c r="C8" s="70" t="s">
        <v>23</v>
      </c>
      <c r="D8" s="190" t="s">
        <v>24</v>
      </c>
      <c r="E8" s="44" t="s">
        <v>25</v>
      </c>
      <c r="F8" s="45" t="s">
        <v>26</v>
      </c>
      <c r="G8" s="46" t="s">
        <v>27</v>
      </c>
      <c r="H8" s="45" t="s">
        <v>28</v>
      </c>
      <c r="I8" s="47" t="s">
        <v>29</v>
      </c>
      <c r="J8" s="44" t="s">
        <v>657</v>
      </c>
      <c r="K8" s="44" t="s">
        <v>33</v>
      </c>
      <c r="L8" s="49" t="s">
        <v>34</v>
      </c>
      <c r="N8" s="187"/>
    </row>
    <row r="9" spans="1:16" s="63" customFormat="1" ht="16.5" customHeight="1">
      <c r="A9" s="176" t="s">
        <v>19</v>
      </c>
      <c r="B9" s="52">
        <v>103</v>
      </c>
      <c r="C9" s="53" t="s">
        <v>681</v>
      </c>
      <c r="D9" s="54" t="s">
        <v>682</v>
      </c>
      <c r="E9" s="55" t="s">
        <v>683</v>
      </c>
      <c r="F9" s="57" t="s">
        <v>684</v>
      </c>
      <c r="G9" s="57" t="s">
        <v>115</v>
      </c>
      <c r="H9" s="57" t="s">
        <v>136</v>
      </c>
      <c r="I9" s="191">
        <f t="shared" ref="I9:I15" si="0">IF(ISBLANK(J9),"",TRUNC(0.04272*((J9/$E$3)-386)^2))</f>
        <v>1087</v>
      </c>
      <c r="J9" s="192">
        <v>2.6210648148148152E-3</v>
      </c>
      <c r="K9" s="193" t="str">
        <f>IF(ISBLANK(J9),"",IF(J9&gt;0.00355324074074074,"",IF(J9&lt;=0.00257523148148148,"TSM",IF(J9&lt;=0.00263888888888889,"SM",IF(J9&lt;=0.00275462962962963,"KSM",IF(J9&lt;=0.00291666666666667,"I A",IF(J9&lt;=0.00320601851851852,"II A",IF(J9&lt;=0.00355324074074074,"III A"))))))))</f>
        <v>SM</v>
      </c>
      <c r="L9" s="56" t="s">
        <v>685</v>
      </c>
      <c r="M9" s="83" t="s">
        <v>75</v>
      </c>
      <c r="N9" s="83" t="s">
        <v>686</v>
      </c>
      <c r="O9" s="83"/>
      <c r="P9" s="83"/>
    </row>
    <row r="10" spans="1:16" s="63" customFormat="1" ht="16.5" customHeight="1">
      <c r="A10" s="176" t="s">
        <v>43</v>
      </c>
      <c r="B10" s="52">
        <v>116</v>
      </c>
      <c r="C10" s="53" t="s">
        <v>687</v>
      </c>
      <c r="D10" s="54" t="s">
        <v>688</v>
      </c>
      <c r="E10" s="55" t="s">
        <v>689</v>
      </c>
      <c r="F10" s="57" t="s">
        <v>4</v>
      </c>
      <c r="G10" s="57" t="s">
        <v>115</v>
      </c>
      <c r="H10" s="57" t="s">
        <v>690</v>
      </c>
      <c r="I10" s="191">
        <f t="shared" si="0"/>
        <v>870</v>
      </c>
      <c r="J10" s="189">
        <v>2.8151620370370375E-3</v>
      </c>
      <c r="K10" s="193" t="str">
        <f t="shared" ref="K10:K15" si="1">IF(ISBLANK(J10),"",IF(J10&gt;0.00355324074074074,"",IF(J10&lt;=0.00257523148148148,"TSM",IF(J10&lt;=0.00263888888888889,"SM",IF(J10&lt;=0.00275462962962963,"KSM",IF(J10&lt;=0.00291666666666667,"I A",IF(J10&lt;=0.00320601851851852,"II A",IF(J10&lt;=0.00355324074074074,"III A"))))))))</f>
        <v>I A</v>
      </c>
      <c r="L10" s="56" t="s">
        <v>691</v>
      </c>
      <c r="M10" s="83" t="s">
        <v>75</v>
      </c>
      <c r="N10" s="83" t="s">
        <v>692</v>
      </c>
      <c r="O10" s="83"/>
      <c r="P10" s="83"/>
    </row>
    <row r="11" spans="1:16" s="63" customFormat="1" ht="16.5" customHeight="1">
      <c r="A11" s="176" t="s">
        <v>51</v>
      </c>
      <c r="B11" s="52">
        <v>15</v>
      </c>
      <c r="C11" s="53" t="s">
        <v>472</v>
      </c>
      <c r="D11" s="54" t="s">
        <v>693</v>
      </c>
      <c r="E11" s="55" t="s">
        <v>694</v>
      </c>
      <c r="F11" s="57" t="s">
        <v>695</v>
      </c>
      <c r="G11" s="57" t="s">
        <v>300</v>
      </c>
      <c r="H11" s="57" t="s">
        <v>301</v>
      </c>
      <c r="I11" s="191">
        <f t="shared" si="0"/>
        <v>844</v>
      </c>
      <c r="J11" s="189">
        <v>2.8401620370370369E-3</v>
      </c>
      <c r="K11" s="193" t="str">
        <f t="shared" si="1"/>
        <v>I A</v>
      </c>
      <c r="L11" s="56" t="s">
        <v>696</v>
      </c>
      <c r="M11" s="83" t="s">
        <v>75</v>
      </c>
      <c r="N11" s="83"/>
      <c r="O11" s="83"/>
      <c r="P11" s="83"/>
    </row>
    <row r="12" spans="1:16" s="63" customFormat="1" ht="16.5" customHeight="1">
      <c r="A12" s="176" t="s">
        <v>60</v>
      </c>
      <c r="B12" s="52">
        <v>110</v>
      </c>
      <c r="C12" s="53" t="s">
        <v>697</v>
      </c>
      <c r="D12" s="54" t="s">
        <v>698</v>
      </c>
      <c r="E12" s="55" t="s">
        <v>699</v>
      </c>
      <c r="F12" s="57" t="s">
        <v>4</v>
      </c>
      <c r="G12" s="57" t="s">
        <v>115</v>
      </c>
      <c r="H12" s="57" t="s">
        <v>169</v>
      </c>
      <c r="I12" s="191">
        <f t="shared" si="0"/>
        <v>840</v>
      </c>
      <c r="J12" s="189">
        <v>2.8445601851851856E-3</v>
      </c>
      <c r="K12" s="193" t="str">
        <f t="shared" si="1"/>
        <v>I A</v>
      </c>
      <c r="L12" s="56" t="s">
        <v>700</v>
      </c>
      <c r="M12" s="83" t="s">
        <v>75</v>
      </c>
      <c r="N12" s="83" t="s">
        <v>701</v>
      </c>
      <c r="O12" s="83"/>
      <c r="P12" s="83"/>
    </row>
    <row r="13" spans="1:16" s="63" customFormat="1" ht="16.5" customHeight="1">
      <c r="A13" s="176" t="s">
        <v>68</v>
      </c>
      <c r="B13" s="52">
        <v>158</v>
      </c>
      <c r="C13" s="53" t="s">
        <v>435</v>
      </c>
      <c r="D13" s="54" t="s">
        <v>702</v>
      </c>
      <c r="E13" s="55" t="s">
        <v>703</v>
      </c>
      <c r="F13" s="57" t="s">
        <v>81</v>
      </c>
      <c r="G13" s="57" t="s">
        <v>82</v>
      </c>
      <c r="H13" s="57" t="s">
        <v>83</v>
      </c>
      <c r="I13" s="191">
        <f t="shared" si="0"/>
        <v>817</v>
      </c>
      <c r="J13" s="189">
        <v>2.8666666666666667E-3</v>
      </c>
      <c r="K13" s="193" t="str">
        <f t="shared" si="1"/>
        <v>I A</v>
      </c>
      <c r="L13" s="56" t="s">
        <v>704</v>
      </c>
      <c r="M13" s="83" t="s">
        <v>75</v>
      </c>
      <c r="N13" s="83"/>
      <c r="O13" s="83"/>
      <c r="P13" s="83"/>
    </row>
    <row r="14" spans="1:16" s="63" customFormat="1" ht="16.5" customHeight="1">
      <c r="A14" s="176" t="s">
        <v>77</v>
      </c>
      <c r="B14" s="52">
        <v>169</v>
      </c>
      <c r="C14" s="53" t="s">
        <v>410</v>
      </c>
      <c r="D14" s="54" t="s">
        <v>705</v>
      </c>
      <c r="E14" s="55" t="s">
        <v>706</v>
      </c>
      <c r="F14" s="57" t="s">
        <v>4</v>
      </c>
      <c r="G14" s="57" t="s">
        <v>383</v>
      </c>
      <c r="H14" s="57"/>
      <c r="I14" s="191">
        <f t="shared" si="0"/>
        <v>719</v>
      </c>
      <c r="J14" s="189">
        <v>2.965740740740741E-3</v>
      </c>
      <c r="K14" s="193" t="str">
        <f t="shared" si="1"/>
        <v>II A</v>
      </c>
      <c r="L14" s="56" t="s">
        <v>384</v>
      </c>
      <c r="M14" s="83" t="s">
        <v>707</v>
      </c>
      <c r="N14" s="83"/>
      <c r="O14" s="83"/>
      <c r="P14" s="83"/>
    </row>
    <row r="15" spans="1:16" s="63" customFormat="1" ht="16.5" customHeight="1">
      <c r="A15" s="176" t="s">
        <v>492</v>
      </c>
      <c r="B15" s="52">
        <v>138</v>
      </c>
      <c r="C15" s="53" t="s">
        <v>708</v>
      </c>
      <c r="D15" s="54" t="s">
        <v>709</v>
      </c>
      <c r="E15" s="55" t="s">
        <v>710</v>
      </c>
      <c r="F15" s="57" t="s">
        <v>711</v>
      </c>
      <c r="G15" s="57" t="s">
        <v>39</v>
      </c>
      <c r="H15" s="57" t="s">
        <v>630</v>
      </c>
      <c r="I15" s="191">
        <f t="shared" si="0"/>
        <v>704</v>
      </c>
      <c r="J15" s="189">
        <v>2.9817129629629634E-3</v>
      </c>
      <c r="K15" s="193" t="str">
        <f t="shared" si="1"/>
        <v>II A</v>
      </c>
      <c r="L15" s="56" t="s">
        <v>712</v>
      </c>
      <c r="M15" s="83" t="s">
        <v>713</v>
      </c>
      <c r="N15" s="83"/>
      <c r="O15" s="83"/>
      <c r="P15" s="83"/>
    </row>
    <row r="16" spans="1:16" s="63" customFormat="1" ht="16.5" customHeight="1">
      <c r="A16" s="176" t="s">
        <v>517</v>
      </c>
      <c r="B16" s="52">
        <v>95</v>
      </c>
      <c r="C16" s="53" t="s">
        <v>651</v>
      </c>
      <c r="D16" s="54" t="s">
        <v>714</v>
      </c>
      <c r="E16" s="55" t="s">
        <v>715</v>
      </c>
      <c r="F16" s="57" t="s">
        <v>716</v>
      </c>
      <c r="G16" s="57" t="s">
        <v>669</v>
      </c>
      <c r="H16" s="57"/>
      <c r="I16" s="191">
        <f>IF(ISBLANK(J16),"",TRUNC(0.04272*((J16/$E$3)-386)^2))</f>
        <v>675</v>
      </c>
      <c r="J16" s="189">
        <v>3.011921296296296E-3</v>
      </c>
      <c r="K16" s="193" t="str">
        <f t="shared" ref="K16:K21" si="2">IF(ISBLANK(J16),"",IF(J16&gt;0.00355324074074074,"",IF(J16&lt;=0.00257523148148148,"TSM",IF(J16&lt;=0.00263888888888889,"SM",IF(J16&lt;=0.00275462962962963,"KSM",IF(J16&lt;=0.00291666666666667,"I A",IF(J16&lt;=0.00320601851851852,"II A",IF(J16&lt;=0.00355324074074074,"III A"))))))))</f>
        <v>II A</v>
      </c>
      <c r="L16" s="56" t="s">
        <v>717</v>
      </c>
      <c r="M16" s="83" t="s">
        <v>75</v>
      </c>
      <c r="N16" s="83"/>
      <c r="O16" s="83"/>
      <c r="P16" s="83"/>
    </row>
    <row r="17" spans="1:16" s="63" customFormat="1" ht="16.5" customHeight="1">
      <c r="A17" s="176" t="s">
        <v>543</v>
      </c>
      <c r="B17" s="52">
        <v>9</v>
      </c>
      <c r="C17" s="53" t="s">
        <v>718</v>
      </c>
      <c r="D17" s="54" t="s">
        <v>719</v>
      </c>
      <c r="E17" s="55" t="s">
        <v>720</v>
      </c>
      <c r="F17" s="57" t="s">
        <v>421</v>
      </c>
      <c r="G17" s="57" t="s">
        <v>300</v>
      </c>
      <c r="H17" s="57" t="s">
        <v>301</v>
      </c>
      <c r="I17" s="191">
        <f>IF(ISBLANK(J17),"",TRUNC(0.04272*((J17/$E$3)-386)^2))</f>
        <v>671</v>
      </c>
      <c r="J17" s="189">
        <v>3.015972222222222E-3</v>
      </c>
      <c r="K17" s="193" t="str">
        <f t="shared" si="2"/>
        <v>II A</v>
      </c>
      <c r="L17" s="56" t="s">
        <v>721</v>
      </c>
      <c r="M17" s="83" t="s">
        <v>75</v>
      </c>
      <c r="N17" s="83"/>
      <c r="O17" s="83"/>
      <c r="P17" s="83"/>
    </row>
    <row r="18" spans="1:16" s="63" customFormat="1" ht="16.5" customHeight="1">
      <c r="A18" s="176" t="s">
        <v>544</v>
      </c>
      <c r="B18" s="52">
        <v>12</v>
      </c>
      <c r="C18" s="53" t="s">
        <v>722</v>
      </c>
      <c r="D18" s="54" t="s">
        <v>723</v>
      </c>
      <c r="E18" s="55" t="s">
        <v>724</v>
      </c>
      <c r="F18" s="57" t="s">
        <v>725</v>
      </c>
      <c r="G18" s="57" t="s">
        <v>300</v>
      </c>
      <c r="H18" s="57" t="s">
        <v>301</v>
      </c>
      <c r="I18" s="191">
        <f>IF(ISBLANK(J18),"",TRUNC(0.04272*((J18/$E$3)-386)^2))</f>
        <v>661</v>
      </c>
      <c r="J18" s="189">
        <v>3.0270833333333334E-3</v>
      </c>
      <c r="K18" s="193" t="str">
        <f t="shared" si="2"/>
        <v>II A</v>
      </c>
      <c r="L18" s="56" t="s">
        <v>422</v>
      </c>
      <c r="M18" s="83" t="s">
        <v>75</v>
      </c>
      <c r="N18" s="83"/>
      <c r="O18" s="83"/>
      <c r="P18" s="83"/>
    </row>
    <row r="19" spans="1:16" s="63" customFormat="1" ht="16.5" customHeight="1">
      <c r="A19" s="176" t="s">
        <v>545</v>
      </c>
      <c r="B19" s="52">
        <v>134</v>
      </c>
      <c r="C19" s="53" t="s">
        <v>120</v>
      </c>
      <c r="D19" s="54" t="s">
        <v>726</v>
      </c>
      <c r="E19" s="55" t="s">
        <v>727</v>
      </c>
      <c r="F19" s="57" t="s">
        <v>38</v>
      </c>
      <c r="G19" s="57" t="s">
        <v>728</v>
      </c>
      <c r="H19" s="57"/>
      <c r="I19" s="191">
        <f>IF(ISBLANK(J19),"",TRUNC(0.04272*((J19/$E$3)-386)^2))</f>
        <v>635</v>
      </c>
      <c r="J19" s="189">
        <v>3.0562499999999999E-3</v>
      </c>
      <c r="K19" s="193" t="str">
        <f t="shared" si="2"/>
        <v>II A</v>
      </c>
      <c r="L19" s="56" t="s">
        <v>729</v>
      </c>
      <c r="M19" s="83" t="s">
        <v>730</v>
      </c>
      <c r="N19" s="83"/>
      <c r="O19" s="83"/>
      <c r="P19" s="83"/>
    </row>
    <row r="20" spans="1:16" s="63" customFormat="1" ht="16.5" customHeight="1">
      <c r="A20" s="176" t="s">
        <v>731</v>
      </c>
      <c r="B20" s="52">
        <v>59</v>
      </c>
      <c r="C20" s="53" t="s">
        <v>732</v>
      </c>
      <c r="D20" s="54" t="s">
        <v>733</v>
      </c>
      <c r="E20" s="55" t="s">
        <v>734</v>
      </c>
      <c r="F20" s="57" t="s">
        <v>190</v>
      </c>
      <c r="G20" s="57" t="s">
        <v>115</v>
      </c>
      <c r="H20" s="57"/>
      <c r="I20" s="191">
        <f>IF(ISBLANK(J20),"",TRUNC(0.04272*((J20/$E$3)-386)^2))</f>
        <v>573</v>
      </c>
      <c r="J20" s="189">
        <v>3.1261574074074074E-3</v>
      </c>
      <c r="K20" s="193" t="str">
        <f t="shared" si="2"/>
        <v>II A</v>
      </c>
      <c r="L20" s="56" t="s">
        <v>218</v>
      </c>
      <c r="M20" s="83" t="s">
        <v>735</v>
      </c>
      <c r="N20" s="83"/>
      <c r="O20" s="83"/>
      <c r="P20" s="83"/>
    </row>
    <row r="21" spans="1:16" s="63" customFormat="1" ht="16.5" customHeight="1">
      <c r="A21" s="176" t="s">
        <v>736</v>
      </c>
      <c r="B21" s="52">
        <v>30</v>
      </c>
      <c r="C21" s="53" t="s">
        <v>737</v>
      </c>
      <c r="D21" s="54" t="s">
        <v>738</v>
      </c>
      <c r="E21" s="55" t="s">
        <v>739</v>
      </c>
      <c r="F21" s="57" t="s">
        <v>676</v>
      </c>
      <c r="G21" s="57" t="s">
        <v>223</v>
      </c>
      <c r="H21" s="57" t="s">
        <v>224</v>
      </c>
      <c r="I21" s="191"/>
      <c r="J21" s="189">
        <v>3.3238425925925922E-3</v>
      </c>
      <c r="K21" s="193" t="str">
        <f t="shared" si="2"/>
        <v>III A</v>
      </c>
      <c r="L21" s="56" t="s">
        <v>677</v>
      </c>
      <c r="M21" s="83" t="s">
        <v>740</v>
      </c>
      <c r="N21" s="83"/>
      <c r="O21" s="83"/>
      <c r="P21" s="83"/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S16"/>
  <sheetViews>
    <sheetView zoomScaleNormal="85" workbookViewId="0">
      <selection activeCell="D20" sqref="D20"/>
    </sheetView>
  </sheetViews>
  <sheetFormatPr defaultColWidth="12.109375" defaultRowHeight="13.8"/>
  <cols>
    <col min="1" max="1" width="4.5546875" style="64" customWidth="1"/>
    <col min="2" max="2" width="4.109375" style="28" customWidth="1"/>
    <col min="3" max="3" width="9.44140625" style="65" customWidth="1"/>
    <col min="4" max="4" width="16.33203125" style="65" customWidth="1"/>
    <col min="5" max="5" width="10.109375" style="28" customWidth="1"/>
    <col min="6" max="6" width="12.44140625" style="64" customWidth="1"/>
    <col min="7" max="7" width="10" style="64" customWidth="1"/>
    <col min="8" max="8" width="10.5546875" style="64" customWidth="1"/>
    <col min="9" max="9" width="6.6640625" style="30" customWidth="1"/>
    <col min="10" max="10" width="9.44140625" style="28" customWidth="1"/>
    <col min="11" max="11" width="6.109375" style="28" customWidth="1"/>
    <col min="12" max="12" width="27.44140625" style="31" customWidth="1"/>
    <col min="13" max="13" width="7.5546875" style="22" hidden="1" customWidth="1"/>
    <col min="14" max="14" width="12.44140625" style="66" hidden="1" customWidth="1"/>
    <col min="15" max="15" width="17" style="66" customWidth="1"/>
    <col min="16" max="16" width="23.5546875" style="24" customWidth="1"/>
    <col min="17" max="17" width="15.5546875" style="24" customWidth="1"/>
    <col min="18" max="18" width="13" style="24" customWidth="1"/>
    <col min="19" max="19" width="50.33203125" style="50" customWidth="1"/>
    <col min="20" max="16384" width="12.109375" style="24"/>
  </cols>
  <sheetData>
    <row r="1" spans="1:19" ht="16.5" customHeight="1">
      <c r="A1" s="16" t="s">
        <v>16</v>
      </c>
      <c r="B1" s="17"/>
      <c r="C1" s="18"/>
      <c r="D1" s="18"/>
      <c r="E1" s="18"/>
      <c r="F1" s="18"/>
      <c r="G1" s="18"/>
      <c r="H1" s="18"/>
      <c r="I1" s="20"/>
      <c r="J1" s="18"/>
      <c r="K1" s="18"/>
      <c r="L1" s="21"/>
      <c r="N1" s="23"/>
      <c r="O1" s="23"/>
      <c r="P1" s="23"/>
    </row>
    <row r="2" spans="1:19" ht="16.5" customHeight="1">
      <c r="A2" s="25" t="s">
        <v>17</v>
      </c>
      <c r="B2" s="26"/>
      <c r="C2" s="18"/>
      <c r="D2" s="18"/>
      <c r="E2" s="18"/>
      <c r="F2" s="18"/>
      <c r="G2" s="18"/>
      <c r="H2" s="18"/>
      <c r="I2" s="20"/>
      <c r="J2" s="18"/>
      <c r="K2" s="18"/>
      <c r="L2" s="21"/>
      <c r="N2" s="23"/>
      <c r="O2" s="23"/>
      <c r="P2" s="23"/>
    </row>
    <row r="3" spans="1:19" ht="3.75" customHeight="1">
      <c r="C3" s="28"/>
      <c r="D3" s="28"/>
      <c r="E3" s="184">
        <v>1.1574074074074073E-5</v>
      </c>
      <c r="F3" s="28"/>
      <c r="G3" s="28"/>
      <c r="H3" s="28"/>
      <c r="N3" s="23"/>
      <c r="O3" s="23"/>
      <c r="P3" s="23"/>
    </row>
    <row r="4" spans="1:19" ht="15.75" customHeight="1">
      <c r="A4" s="35" t="s">
        <v>838</v>
      </c>
      <c r="B4" s="33"/>
      <c r="C4" s="28"/>
      <c r="D4" s="28"/>
      <c r="F4" s="185"/>
      <c r="G4" s="28"/>
      <c r="H4" s="28"/>
      <c r="N4" s="23"/>
      <c r="O4" s="23"/>
      <c r="P4" s="23"/>
    </row>
    <row r="5" spans="1:19" ht="14.25" customHeight="1">
      <c r="A5" s="36"/>
      <c r="B5" s="37"/>
      <c r="C5" s="38"/>
      <c r="D5" s="39"/>
      <c r="F5" s="28"/>
      <c r="G5" s="28"/>
      <c r="H5" s="28"/>
      <c r="N5" s="23"/>
      <c r="O5" s="23"/>
      <c r="P5" s="23"/>
    </row>
    <row r="6" spans="1:19" ht="3" customHeight="1">
      <c r="A6" s="28"/>
      <c r="C6" s="28"/>
      <c r="D6" s="28"/>
      <c r="F6" s="28"/>
      <c r="G6" s="28"/>
      <c r="H6" s="28"/>
      <c r="N6" s="23"/>
      <c r="O6" s="23"/>
      <c r="P6" s="23"/>
    </row>
    <row r="7" spans="1:19" s="79" customFormat="1" ht="12.75" customHeight="1">
      <c r="A7" s="76" t="s">
        <v>539</v>
      </c>
      <c r="B7" s="69" t="s">
        <v>22</v>
      </c>
      <c r="C7" s="70" t="s">
        <v>23</v>
      </c>
      <c r="D7" s="190" t="s">
        <v>24</v>
      </c>
      <c r="E7" s="44" t="s">
        <v>25</v>
      </c>
      <c r="F7" s="49" t="s">
        <v>26</v>
      </c>
      <c r="G7" s="219" t="s">
        <v>27</v>
      </c>
      <c r="H7" s="49" t="s">
        <v>28</v>
      </c>
      <c r="I7" s="47" t="s">
        <v>29</v>
      </c>
      <c r="J7" s="44" t="s">
        <v>657</v>
      </c>
      <c r="K7" s="44" t="s">
        <v>33</v>
      </c>
      <c r="L7" s="49" t="s">
        <v>34</v>
      </c>
      <c r="M7" s="22"/>
      <c r="N7" s="183"/>
      <c r="O7" s="187"/>
      <c r="P7" s="187"/>
    </row>
    <row r="8" spans="1:19" s="63" customFormat="1" ht="16.5" customHeight="1">
      <c r="A8" s="176" t="s">
        <v>19</v>
      </c>
      <c r="B8" s="52">
        <v>68</v>
      </c>
      <c r="C8" s="53" t="s">
        <v>235</v>
      </c>
      <c r="D8" s="54" t="s">
        <v>839</v>
      </c>
      <c r="E8" s="188" t="s">
        <v>840</v>
      </c>
      <c r="F8" s="56" t="s">
        <v>102</v>
      </c>
      <c r="G8" s="56" t="s">
        <v>94</v>
      </c>
      <c r="H8" s="57" t="s">
        <v>442</v>
      </c>
      <c r="I8" s="191">
        <f t="shared" ref="I8:I15" si="0">IF(ISBLANK(J8),"",TRUNC(0.00259*((J8/$E$3)-1200)^2))</f>
        <v>910</v>
      </c>
      <c r="J8" s="192">
        <v>7.0283564814814818E-3</v>
      </c>
      <c r="K8" s="193" t="str">
        <f t="shared" ref="K8:K16" si="1">IF(ISBLANK(J8),"",IF(J8&gt;0.00877314814814815,"",IF(J8&lt;=0.00622685185185185,"TSM",IF(J8&lt;=0.00648148148148148,"SM",IF(J8&lt;=0.00686342592592593,"KSM",IF(J8&lt;=0.00732638888888889,"I A",IF(J8&lt;=0.00799768518518519,"II A",IF(J8&lt;=0.00877314814814815,"III A"))))))))</f>
        <v>I A</v>
      </c>
      <c r="L8" s="56" t="s">
        <v>443</v>
      </c>
      <c r="M8" s="83" t="s">
        <v>75</v>
      </c>
      <c r="N8" s="83" t="s">
        <v>841</v>
      </c>
    </row>
    <row r="9" spans="1:19" s="63" customFormat="1" ht="16.5" customHeight="1">
      <c r="A9" s="176" t="s">
        <v>43</v>
      </c>
      <c r="B9" s="52">
        <v>52</v>
      </c>
      <c r="C9" s="53" t="s">
        <v>61</v>
      </c>
      <c r="D9" s="54" t="s">
        <v>842</v>
      </c>
      <c r="E9" s="188" t="s">
        <v>843</v>
      </c>
      <c r="F9" s="56" t="s">
        <v>4</v>
      </c>
      <c r="G9" s="56" t="s">
        <v>115</v>
      </c>
      <c r="H9" s="57"/>
      <c r="I9" s="58">
        <f t="shared" si="0"/>
        <v>894</v>
      </c>
      <c r="J9" s="189">
        <v>7.0881944444444447E-3</v>
      </c>
      <c r="K9" s="193" t="str">
        <f t="shared" si="1"/>
        <v>I A</v>
      </c>
      <c r="L9" s="56" t="s">
        <v>192</v>
      </c>
      <c r="M9" s="83" t="s">
        <v>75</v>
      </c>
      <c r="N9" s="83"/>
    </row>
    <row r="10" spans="1:19" s="63" customFormat="1" ht="16.5" customHeight="1">
      <c r="A10" s="176" t="s">
        <v>51</v>
      </c>
      <c r="B10" s="52">
        <v>73</v>
      </c>
      <c r="C10" s="53" t="s">
        <v>276</v>
      </c>
      <c r="D10" s="54" t="s">
        <v>844</v>
      </c>
      <c r="E10" s="188" t="s">
        <v>845</v>
      </c>
      <c r="F10" s="56" t="s">
        <v>93</v>
      </c>
      <c r="G10" s="56" t="s">
        <v>94</v>
      </c>
      <c r="H10" s="57" t="s">
        <v>442</v>
      </c>
      <c r="I10" s="58">
        <f t="shared" si="0"/>
        <v>869</v>
      </c>
      <c r="J10" s="189">
        <v>7.1839120370370373E-3</v>
      </c>
      <c r="K10" s="193" t="str">
        <f t="shared" si="1"/>
        <v>I A</v>
      </c>
      <c r="L10" s="56" t="s">
        <v>846</v>
      </c>
      <c r="M10" s="83" t="s">
        <v>847</v>
      </c>
      <c r="N10" s="83" t="s">
        <v>848</v>
      </c>
    </row>
    <row r="11" spans="1:19" s="63" customFormat="1" ht="16.5" customHeight="1">
      <c r="A11" s="176" t="s">
        <v>60</v>
      </c>
      <c r="B11" s="52">
        <v>69</v>
      </c>
      <c r="C11" s="53" t="s">
        <v>250</v>
      </c>
      <c r="D11" s="54" t="s">
        <v>849</v>
      </c>
      <c r="E11" s="188" t="s">
        <v>850</v>
      </c>
      <c r="F11" s="56" t="s">
        <v>102</v>
      </c>
      <c r="G11" s="56" t="s">
        <v>94</v>
      </c>
      <c r="H11" s="57" t="s">
        <v>442</v>
      </c>
      <c r="I11" s="58">
        <f t="shared" si="0"/>
        <v>773</v>
      </c>
      <c r="J11" s="189">
        <v>7.5633101851851859E-3</v>
      </c>
      <c r="K11" s="193" t="str">
        <f t="shared" si="1"/>
        <v>II A</v>
      </c>
      <c r="L11" s="56" t="s">
        <v>851</v>
      </c>
      <c r="M11" s="83" t="s">
        <v>852</v>
      </c>
      <c r="N11" s="83" t="s">
        <v>853</v>
      </c>
    </row>
    <row r="12" spans="1:19" s="63" customFormat="1" ht="16.5" customHeight="1">
      <c r="A12" s="176" t="s">
        <v>68</v>
      </c>
      <c r="B12" s="52">
        <v>32</v>
      </c>
      <c r="C12" s="53" t="s">
        <v>322</v>
      </c>
      <c r="D12" s="54" t="s">
        <v>854</v>
      </c>
      <c r="E12" s="188" t="s">
        <v>855</v>
      </c>
      <c r="F12" s="56" t="s">
        <v>4</v>
      </c>
      <c r="G12" s="56" t="s">
        <v>115</v>
      </c>
      <c r="H12" s="57" t="s">
        <v>191</v>
      </c>
      <c r="I12" s="58">
        <f t="shared" si="0"/>
        <v>708</v>
      </c>
      <c r="J12" s="189">
        <v>7.8365740740740739E-3</v>
      </c>
      <c r="K12" s="193" t="str">
        <f t="shared" si="1"/>
        <v>II A</v>
      </c>
      <c r="L12" s="56" t="s">
        <v>856</v>
      </c>
      <c r="M12" s="83" t="s">
        <v>75</v>
      </c>
      <c r="N12" s="83" t="s">
        <v>857</v>
      </c>
    </row>
    <row r="13" spans="1:19" s="63" customFormat="1" ht="16.5" customHeight="1">
      <c r="A13" s="176" t="s">
        <v>77</v>
      </c>
      <c r="B13" s="52">
        <v>112</v>
      </c>
      <c r="C13" s="53" t="s">
        <v>858</v>
      </c>
      <c r="D13" s="54" t="s">
        <v>859</v>
      </c>
      <c r="E13" s="188" t="s">
        <v>860</v>
      </c>
      <c r="F13" s="56" t="s">
        <v>47</v>
      </c>
      <c r="G13" s="56" t="s">
        <v>390</v>
      </c>
      <c r="H13" s="57" t="s">
        <v>204</v>
      </c>
      <c r="I13" s="58">
        <f t="shared" si="0"/>
        <v>685</v>
      </c>
      <c r="J13" s="189">
        <v>7.9334490740740737E-3</v>
      </c>
      <c r="K13" s="193" t="str">
        <f t="shared" si="1"/>
        <v>II A</v>
      </c>
      <c r="L13" s="56" t="s">
        <v>391</v>
      </c>
      <c r="M13" s="83" t="s">
        <v>75</v>
      </c>
      <c r="N13" s="83" t="s">
        <v>861</v>
      </c>
    </row>
    <row r="14" spans="1:19">
      <c r="A14" s="176" t="s">
        <v>492</v>
      </c>
      <c r="B14" s="52">
        <v>11</v>
      </c>
      <c r="C14" s="53" t="s">
        <v>862</v>
      </c>
      <c r="D14" s="54" t="s">
        <v>863</v>
      </c>
      <c r="E14" s="188" t="s">
        <v>864</v>
      </c>
      <c r="F14" s="56" t="s">
        <v>299</v>
      </c>
      <c r="G14" s="56" t="s">
        <v>300</v>
      </c>
      <c r="H14" s="57" t="s">
        <v>301</v>
      </c>
      <c r="I14" s="58">
        <f t="shared" si="0"/>
        <v>683</v>
      </c>
      <c r="J14" s="220">
        <v>7.9445601851851847E-3</v>
      </c>
      <c r="K14" s="193" t="str">
        <f t="shared" si="1"/>
        <v>II A</v>
      </c>
      <c r="L14" s="56" t="s">
        <v>422</v>
      </c>
      <c r="M14" s="83" t="s">
        <v>75</v>
      </c>
      <c r="N14" s="83" t="s">
        <v>865</v>
      </c>
      <c r="O14" s="63"/>
      <c r="P14" s="63"/>
      <c r="Q14" s="63"/>
      <c r="R14" s="63"/>
      <c r="S14" s="63"/>
    </row>
    <row r="15" spans="1:19" s="63" customFormat="1" ht="16.5" customHeight="1">
      <c r="A15" s="176" t="s">
        <v>517</v>
      </c>
      <c r="B15" s="52">
        <v>110</v>
      </c>
      <c r="C15" s="53" t="s">
        <v>866</v>
      </c>
      <c r="D15" s="54" t="s">
        <v>867</v>
      </c>
      <c r="E15" s="188" t="s">
        <v>868</v>
      </c>
      <c r="F15" s="56" t="s">
        <v>869</v>
      </c>
      <c r="G15" s="56" t="s">
        <v>232</v>
      </c>
      <c r="H15" s="57" t="s">
        <v>870</v>
      </c>
      <c r="I15" s="58">
        <f t="shared" si="0"/>
        <v>583</v>
      </c>
      <c r="J15" s="189">
        <v>8.3929398148148149E-3</v>
      </c>
      <c r="K15" s="193" t="str">
        <f t="shared" si="1"/>
        <v>III A</v>
      </c>
      <c r="L15" s="56" t="s">
        <v>871</v>
      </c>
      <c r="M15" s="83" t="s">
        <v>872</v>
      </c>
      <c r="N15" s="83" t="s">
        <v>873</v>
      </c>
    </row>
    <row r="16" spans="1:19" s="63" customFormat="1" ht="16.5" customHeight="1">
      <c r="A16" s="176"/>
      <c r="B16" s="52">
        <v>12</v>
      </c>
      <c r="C16" s="53" t="s">
        <v>874</v>
      </c>
      <c r="D16" s="54" t="s">
        <v>875</v>
      </c>
      <c r="E16" s="188" t="s">
        <v>876</v>
      </c>
      <c r="F16" s="56" t="s">
        <v>877</v>
      </c>
      <c r="G16" s="56" t="s">
        <v>878</v>
      </c>
      <c r="H16" s="57" t="s">
        <v>427</v>
      </c>
      <c r="I16" s="58"/>
      <c r="J16" s="221" t="s">
        <v>542</v>
      </c>
      <c r="K16" s="193" t="str">
        <f t="shared" si="1"/>
        <v/>
      </c>
      <c r="L16" s="56" t="s">
        <v>879</v>
      </c>
      <c r="M16" s="83" t="s">
        <v>880</v>
      </c>
      <c r="N16" s="83" t="s">
        <v>881</v>
      </c>
      <c r="O16" s="66"/>
      <c r="P16" s="24"/>
      <c r="Q16" s="24"/>
      <c r="R16" s="24"/>
      <c r="S16" s="50"/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R21"/>
  <sheetViews>
    <sheetView zoomScaleNormal="85" workbookViewId="0">
      <selection activeCell="I20" sqref="I20:I22"/>
    </sheetView>
  </sheetViews>
  <sheetFormatPr defaultColWidth="12.109375" defaultRowHeight="13.8"/>
  <cols>
    <col min="1" max="1" width="5.33203125" style="64" customWidth="1"/>
    <col min="2" max="2" width="4.109375" style="28" customWidth="1"/>
    <col min="3" max="3" width="12.6640625" style="65" customWidth="1"/>
    <col min="4" max="4" width="15.109375" style="65" customWidth="1"/>
    <col min="5" max="5" width="9.5546875" style="28" customWidth="1"/>
    <col min="6" max="6" width="13.44140625" style="27" customWidth="1"/>
    <col min="7" max="7" width="10.5546875" style="27" customWidth="1"/>
    <col min="8" max="8" width="15" style="27" customWidth="1"/>
    <col min="9" max="9" width="5.33203125" style="30" customWidth="1"/>
    <col min="10" max="10" width="9.5546875" style="28" customWidth="1"/>
    <col min="11" max="11" width="5" style="28" customWidth="1"/>
    <col min="12" max="12" width="24.109375" style="31" customWidth="1"/>
    <col min="13" max="13" width="7.5546875" style="22" hidden="1" customWidth="1"/>
    <col min="14" max="14" width="7.88671875" style="183" hidden="1" customWidth="1"/>
    <col min="15" max="15" width="23.5546875" style="24" customWidth="1"/>
    <col min="16" max="16" width="15.5546875" style="24" customWidth="1"/>
    <col min="17" max="17" width="13" style="24" customWidth="1"/>
    <col min="18" max="18" width="50.33203125" style="50" customWidth="1"/>
    <col min="19" max="16384" width="12.109375" style="24"/>
  </cols>
  <sheetData>
    <row r="1" spans="1:15" ht="18" customHeight="1">
      <c r="A1" s="16" t="s">
        <v>16</v>
      </c>
      <c r="B1" s="17"/>
      <c r="C1" s="18"/>
      <c r="D1" s="18"/>
      <c r="E1" s="18"/>
      <c r="F1" s="19"/>
      <c r="G1" s="19"/>
      <c r="H1" s="19"/>
      <c r="I1" s="20"/>
      <c r="J1" s="18"/>
      <c r="K1" s="18"/>
      <c r="L1" s="21"/>
      <c r="O1" s="23"/>
    </row>
    <row r="2" spans="1:15" ht="15" customHeight="1">
      <c r="A2" s="25" t="s">
        <v>17</v>
      </c>
      <c r="B2" s="26"/>
      <c r="C2" s="18"/>
      <c r="D2" s="18"/>
      <c r="E2" s="18"/>
      <c r="F2" s="19"/>
      <c r="G2" s="19"/>
      <c r="H2" s="19"/>
      <c r="I2" s="20"/>
      <c r="J2" s="18"/>
      <c r="K2" s="18"/>
      <c r="L2" s="21"/>
      <c r="O2" s="23"/>
    </row>
    <row r="3" spans="1:15" ht="3.75" customHeight="1">
      <c r="C3" s="28"/>
      <c r="D3" s="28"/>
      <c r="E3" s="184">
        <v>1.1574074074074073E-5</v>
      </c>
      <c r="F3" s="29"/>
      <c r="G3" s="29"/>
      <c r="H3" s="29"/>
      <c r="O3" s="23"/>
    </row>
    <row r="4" spans="1:15" ht="15.75" customHeight="1">
      <c r="A4" s="35" t="s">
        <v>882</v>
      </c>
      <c r="B4" s="33"/>
      <c r="C4" s="28"/>
      <c r="D4" s="28"/>
      <c r="F4" s="34"/>
      <c r="G4" s="29"/>
      <c r="H4" s="29"/>
      <c r="O4" s="23"/>
    </row>
    <row r="5" spans="1:15" ht="14.25" customHeight="1">
      <c r="A5" s="36"/>
      <c r="B5" s="37"/>
      <c r="C5" s="38"/>
      <c r="D5" s="39"/>
      <c r="E5" s="39"/>
      <c r="F5" s="29"/>
      <c r="G5" s="29"/>
      <c r="H5" s="29"/>
      <c r="O5" s="23"/>
    </row>
    <row r="6" spans="1:15" ht="3.75" customHeight="1">
      <c r="A6" s="28"/>
      <c r="C6" s="28"/>
      <c r="D6" s="28"/>
      <c r="F6" s="29"/>
      <c r="G6" s="29"/>
      <c r="H6" s="29"/>
      <c r="O6" s="23"/>
    </row>
    <row r="7" spans="1:15" s="79" customFormat="1" ht="12.75" customHeight="1">
      <c r="A7" s="76" t="s">
        <v>539</v>
      </c>
      <c r="B7" s="69" t="s">
        <v>22</v>
      </c>
      <c r="C7" s="70" t="s">
        <v>23</v>
      </c>
      <c r="D7" s="71" t="s">
        <v>24</v>
      </c>
      <c r="E7" s="72" t="s">
        <v>25</v>
      </c>
      <c r="F7" s="73" t="s">
        <v>26</v>
      </c>
      <c r="G7" s="74" t="s">
        <v>27</v>
      </c>
      <c r="H7" s="73" t="s">
        <v>28</v>
      </c>
      <c r="I7" s="222" t="s">
        <v>29</v>
      </c>
      <c r="J7" s="223" t="s">
        <v>657</v>
      </c>
      <c r="K7" s="223" t="s">
        <v>33</v>
      </c>
      <c r="L7" s="78" t="s">
        <v>34</v>
      </c>
      <c r="N7" s="187"/>
      <c r="O7" s="187"/>
    </row>
    <row r="8" spans="1:15" s="235" customFormat="1" ht="16.5" customHeight="1">
      <c r="A8" s="224" t="s">
        <v>19</v>
      </c>
      <c r="B8" s="225">
        <v>155</v>
      </c>
      <c r="C8" s="226" t="s">
        <v>883</v>
      </c>
      <c r="D8" s="227" t="s">
        <v>884</v>
      </c>
      <c r="E8" s="228" t="s">
        <v>885</v>
      </c>
      <c r="F8" s="229" t="s">
        <v>4</v>
      </c>
      <c r="G8" s="229"/>
      <c r="H8" s="229" t="s">
        <v>886</v>
      </c>
      <c r="I8" s="230">
        <f t="shared" ref="I8:I19" si="0">IF(ISBLANK(J8),"",TRUNC(0.008322*((J8/$E$3)-840)^2))</f>
        <v>891</v>
      </c>
      <c r="J8" s="231">
        <v>5.9343749999999995E-3</v>
      </c>
      <c r="K8" s="232" t="str">
        <f t="shared" ref="K8:K21" si="1">IF(ISBLANK(J8),"",IF(J8&gt;0.00778935185185185,"",IF(J8&lt;=0.00548611111111111,"TSM",IF(J8&lt;=0.00570601851851852,"SM",IF(J8&lt;=0.00596064814814815,"KSM",IF(J8&lt;=0.00640046296296296,"I A",IF(J8&lt;=0.00703703703703704,"II A",IF(J8&lt;=0.00778935185185185,"III A"))))))))</f>
        <v>KSM</v>
      </c>
      <c r="L8" s="233" t="s">
        <v>887</v>
      </c>
      <c r="M8" s="234" t="s">
        <v>888</v>
      </c>
      <c r="N8" s="234" t="s">
        <v>889</v>
      </c>
    </row>
    <row r="9" spans="1:15" s="235" customFormat="1" ht="16.5" customHeight="1">
      <c r="A9" s="224" t="s">
        <v>43</v>
      </c>
      <c r="B9" s="225">
        <v>157</v>
      </c>
      <c r="C9" s="226" t="s">
        <v>890</v>
      </c>
      <c r="D9" s="227" t="s">
        <v>891</v>
      </c>
      <c r="E9" s="228" t="s">
        <v>892</v>
      </c>
      <c r="F9" s="229" t="s">
        <v>81</v>
      </c>
      <c r="G9" s="229" t="s">
        <v>82</v>
      </c>
      <c r="H9" s="229" t="s">
        <v>83</v>
      </c>
      <c r="I9" s="230">
        <f t="shared" si="0"/>
        <v>794</v>
      </c>
      <c r="J9" s="231">
        <v>6.1467592592592589E-3</v>
      </c>
      <c r="K9" s="232" t="str">
        <f t="shared" si="1"/>
        <v>I A</v>
      </c>
      <c r="L9" s="233" t="s">
        <v>893</v>
      </c>
      <c r="M9" s="234" t="s">
        <v>75</v>
      </c>
      <c r="N9" s="234"/>
    </row>
    <row r="10" spans="1:15" s="235" customFormat="1" ht="16.5" customHeight="1">
      <c r="A10" s="224" t="s">
        <v>51</v>
      </c>
      <c r="B10" s="225">
        <v>150</v>
      </c>
      <c r="C10" s="226" t="s">
        <v>894</v>
      </c>
      <c r="D10" s="227" t="s">
        <v>895</v>
      </c>
      <c r="E10" s="228" t="s">
        <v>896</v>
      </c>
      <c r="F10" s="229" t="s">
        <v>109</v>
      </c>
      <c r="G10" s="229"/>
      <c r="H10" s="229"/>
      <c r="I10" s="230">
        <f t="shared" si="0"/>
        <v>717</v>
      </c>
      <c r="J10" s="231">
        <v>6.3232638888888887E-3</v>
      </c>
      <c r="K10" s="232" t="str">
        <f t="shared" si="1"/>
        <v>I A</v>
      </c>
      <c r="L10" s="233" t="s">
        <v>897</v>
      </c>
      <c r="M10" s="234" t="s">
        <v>75</v>
      </c>
      <c r="N10" s="234" t="s">
        <v>898</v>
      </c>
    </row>
    <row r="11" spans="1:15" s="235" customFormat="1" ht="16.5" customHeight="1">
      <c r="A11" s="224" t="s">
        <v>60</v>
      </c>
      <c r="B11" s="225">
        <v>14</v>
      </c>
      <c r="C11" s="226" t="s">
        <v>615</v>
      </c>
      <c r="D11" s="227" t="s">
        <v>899</v>
      </c>
      <c r="E11" s="228" t="s">
        <v>900</v>
      </c>
      <c r="F11" s="229" t="s">
        <v>299</v>
      </c>
      <c r="G11" s="229" t="s">
        <v>300</v>
      </c>
      <c r="H11" s="229" t="s">
        <v>301</v>
      </c>
      <c r="I11" s="230">
        <f t="shared" si="0"/>
        <v>700</v>
      </c>
      <c r="J11" s="231">
        <v>6.3645833333333332E-3</v>
      </c>
      <c r="K11" s="232" t="str">
        <f t="shared" si="1"/>
        <v>I A</v>
      </c>
      <c r="L11" s="233" t="s">
        <v>422</v>
      </c>
      <c r="M11" s="234" t="s">
        <v>901</v>
      </c>
      <c r="N11" s="234"/>
    </row>
    <row r="12" spans="1:15" s="235" customFormat="1" ht="16.5" customHeight="1">
      <c r="A12" s="224" t="s">
        <v>68</v>
      </c>
      <c r="B12" s="225">
        <v>145</v>
      </c>
      <c r="C12" s="226" t="s">
        <v>120</v>
      </c>
      <c r="D12" s="227" t="s">
        <v>902</v>
      </c>
      <c r="E12" s="228" t="s">
        <v>903</v>
      </c>
      <c r="F12" s="229" t="s">
        <v>38</v>
      </c>
      <c r="G12" s="229" t="s">
        <v>123</v>
      </c>
      <c r="H12" s="229" t="s">
        <v>630</v>
      </c>
      <c r="I12" s="230">
        <f t="shared" si="0"/>
        <v>687</v>
      </c>
      <c r="J12" s="231">
        <v>6.3967592592592592E-3</v>
      </c>
      <c r="K12" s="232" t="str">
        <f t="shared" si="1"/>
        <v>I A</v>
      </c>
      <c r="L12" s="233" t="s">
        <v>904</v>
      </c>
      <c r="M12" s="234" t="s">
        <v>905</v>
      </c>
      <c r="N12" s="234" t="s">
        <v>906</v>
      </c>
    </row>
    <row r="13" spans="1:15" s="235" customFormat="1" ht="16.5" customHeight="1">
      <c r="A13" s="224" t="s">
        <v>77</v>
      </c>
      <c r="B13" s="225">
        <v>6</v>
      </c>
      <c r="C13" s="226" t="s">
        <v>907</v>
      </c>
      <c r="D13" s="227" t="s">
        <v>908</v>
      </c>
      <c r="E13" s="228" t="s">
        <v>909</v>
      </c>
      <c r="F13" s="229" t="s">
        <v>910</v>
      </c>
      <c r="G13" s="229" t="s">
        <v>911</v>
      </c>
      <c r="H13" s="229" t="s">
        <v>427</v>
      </c>
      <c r="I13" s="230">
        <f t="shared" si="0"/>
        <v>682</v>
      </c>
      <c r="J13" s="231">
        <v>6.4086805555555564E-3</v>
      </c>
      <c r="K13" s="232" t="str">
        <f t="shared" si="1"/>
        <v>II A</v>
      </c>
      <c r="L13" s="233" t="s">
        <v>912</v>
      </c>
      <c r="M13" s="234" t="s">
        <v>913</v>
      </c>
      <c r="N13" s="234"/>
    </row>
    <row r="14" spans="1:15" s="235" customFormat="1" ht="16.5" customHeight="1">
      <c r="A14" s="224" t="s">
        <v>492</v>
      </c>
      <c r="B14" s="225">
        <v>64</v>
      </c>
      <c r="C14" s="226" t="s">
        <v>914</v>
      </c>
      <c r="D14" s="227" t="s">
        <v>915</v>
      </c>
      <c r="E14" s="228" t="s">
        <v>916</v>
      </c>
      <c r="F14" s="229" t="s">
        <v>190</v>
      </c>
      <c r="G14" s="229"/>
      <c r="H14" s="229" t="s">
        <v>917</v>
      </c>
      <c r="I14" s="230">
        <f t="shared" si="0"/>
        <v>679</v>
      </c>
      <c r="J14" s="231">
        <v>6.4149305555555557E-3</v>
      </c>
      <c r="K14" s="232" t="str">
        <f t="shared" si="1"/>
        <v>II A</v>
      </c>
      <c r="L14" s="233" t="s">
        <v>918</v>
      </c>
      <c r="M14" s="234" t="s">
        <v>919</v>
      </c>
      <c r="N14" s="234"/>
    </row>
    <row r="15" spans="1:15" s="235" customFormat="1" ht="16.5" customHeight="1">
      <c r="A15" s="224" t="s">
        <v>517</v>
      </c>
      <c r="B15" s="225">
        <v>94</v>
      </c>
      <c r="C15" s="226" t="s">
        <v>920</v>
      </c>
      <c r="D15" s="227" t="s">
        <v>921</v>
      </c>
      <c r="E15" s="228" t="s">
        <v>922</v>
      </c>
      <c r="F15" s="229" t="s">
        <v>102</v>
      </c>
      <c r="G15" s="229" t="s">
        <v>669</v>
      </c>
      <c r="H15" s="229"/>
      <c r="I15" s="230">
        <f t="shared" si="0"/>
        <v>659</v>
      </c>
      <c r="J15" s="231">
        <v>6.4642361111111116E-3</v>
      </c>
      <c r="K15" s="232" t="str">
        <f t="shared" si="1"/>
        <v>II A</v>
      </c>
      <c r="L15" s="233" t="s">
        <v>923</v>
      </c>
      <c r="M15" s="234" t="s">
        <v>924</v>
      </c>
      <c r="N15" s="234"/>
    </row>
    <row r="16" spans="1:15" s="235" customFormat="1" ht="16.5" customHeight="1">
      <c r="A16" s="224" t="s">
        <v>543</v>
      </c>
      <c r="B16" s="225">
        <v>80</v>
      </c>
      <c r="C16" s="226" t="s">
        <v>651</v>
      </c>
      <c r="D16" s="227" t="s">
        <v>925</v>
      </c>
      <c r="E16" s="228" t="s">
        <v>926</v>
      </c>
      <c r="F16" s="229" t="s">
        <v>102</v>
      </c>
      <c r="G16" s="229" t="s">
        <v>94</v>
      </c>
      <c r="H16" s="229" t="s">
        <v>442</v>
      </c>
      <c r="I16" s="230">
        <f t="shared" si="0"/>
        <v>654</v>
      </c>
      <c r="J16" s="231">
        <v>6.4754629629629632E-3</v>
      </c>
      <c r="K16" s="232" t="str">
        <f t="shared" si="1"/>
        <v>II A</v>
      </c>
      <c r="L16" s="233" t="s">
        <v>443</v>
      </c>
      <c r="M16" s="234" t="s">
        <v>927</v>
      </c>
      <c r="N16" s="234" t="s">
        <v>928</v>
      </c>
    </row>
    <row r="17" spans="1:14" s="235" customFormat="1" ht="16.5" customHeight="1">
      <c r="A17" s="224" t="s">
        <v>544</v>
      </c>
      <c r="B17" s="225">
        <v>16</v>
      </c>
      <c r="C17" s="226" t="s">
        <v>929</v>
      </c>
      <c r="D17" s="227" t="s">
        <v>930</v>
      </c>
      <c r="E17" s="228" t="s">
        <v>931</v>
      </c>
      <c r="F17" s="229" t="s">
        <v>877</v>
      </c>
      <c r="G17" s="229" t="s">
        <v>878</v>
      </c>
      <c r="H17" s="229" t="s">
        <v>427</v>
      </c>
      <c r="I17" s="230">
        <f t="shared" si="0"/>
        <v>640</v>
      </c>
      <c r="J17" s="231">
        <v>6.511574074074075E-3</v>
      </c>
      <c r="K17" s="232" t="str">
        <f t="shared" si="1"/>
        <v>II A</v>
      </c>
      <c r="L17" s="233" t="s">
        <v>879</v>
      </c>
      <c r="M17" s="234" t="s">
        <v>932</v>
      </c>
      <c r="N17" s="234"/>
    </row>
    <row r="18" spans="1:14" s="235" customFormat="1" ht="16.5" customHeight="1">
      <c r="A18" s="224" t="s">
        <v>545</v>
      </c>
      <c r="B18" s="225">
        <v>173</v>
      </c>
      <c r="C18" s="226" t="s">
        <v>933</v>
      </c>
      <c r="D18" s="227" t="s">
        <v>514</v>
      </c>
      <c r="E18" s="228" t="s">
        <v>934</v>
      </c>
      <c r="F18" s="229" t="s">
        <v>190</v>
      </c>
      <c r="G18" s="229" t="s">
        <v>383</v>
      </c>
      <c r="H18" s="229"/>
      <c r="I18" s="230">
        <f t="shared" si="0"/>
        <v>636</v>
      </c>
      <c r="J18" s="231">
        <v>6.5224537037037039E-3</v>
      </c>
      <c r="K18" s="232" t="str">
        <f t="shared" si="1"/>
        <v>II A</v>
      </c>
      <c r="L18" s="233" t="s">
        <v>384</v>
      </c>
      <c r="M18" s="234" t="s">
        <v>935</v>
      </c>
      <c r="N18" s="234"/>
    </row>
    <row r="19" spans="1:14" s="235" customFormat="1" ht="16.5" customHeight="1">
      <c r="A19" s="224" t="s">
        <v>731</v>
      </c>
      <c r="B19" s="225">
        <v>56</v>
      </c>
      <c r="C19" s="226" t="s">
        <v>936</v>
      </c>
      <c r="D19" s="227" t="s">
        <v>937</v>
      </c>
      <c r="E19" s="228" t="s">
        <v>938</v>
      </c>
      <c r="F19" s="229" t="s">
        <v>38</v>
      </c>
      <c r="G19" s="229"/>
      <c r="H19" s="229" t="s">
        <v>630</v>
      </c>
      <c r="I19" s="230">
        <f t="shared" si="0"/>
        <v>506</v>
      </c>
      <c r="J19" s="231">
        <v>6.8658564814814823E-3</v>
      </c>
      <c r="K19" s="232" t="str">
        <f t="shared" si="1"/>
        <v>II A</v>
      </c>
      <c r="L19" s="233" t="s">
        <v>904</v>
      </c>
      <c r="M19" s="234" t="s">
        <v>939</v>
      </c>
      <c r="N19" s="234"/>
    </row>
    <row r="20" spans="1:14" s="235" customFormat="1" ht="16.5" customHeight="1">
      <c r="A20" s="224" t="s">
        <v>736</v>
      </c>
      <c r="B20" s="225">
        <v>121</v>
      </c>
      <c r="C20" s="226" t="s">
        <v>907</v>
      </c>
      <c r="D20" s="227" t="s">
        <v>940</v>
      </c>
      <c r="E20" s="228" t="s">
        <v>941</v>
      </c>
      <c r="F20" s="229" t="s">
        <v>942</v>
      </c>
      <c r="G20" s="229" t="s">
        <v>232</v>
      </c>
      <c r="H20" s="229"/>
      <c r="I20" s="230"/>
      <c r="J20" s="231">
        <v>6.8833333333333342E-3</v>
      </c>
      <c r="K20" s="232" t="str">
        <f t="shared" si="1"/>
        <v>II A</v>
      </c>
      <c r="L20" s="233" t="s">
        <v>943</v>
      </c>
      <c r="M20" s="234" t="s">
        <v>944</v>
      </c>
      <c r="N20" s="234"/>
    </row>
    <row r="21" spans="1:14" s="235" customFormat="1" ht="16.5" customHeight="1">
      <c r="A21" s="224"/>
      <c r="B21" s="225">
        <v>63</v>
      </c>
      <c r="C21" s="226" t="s">
        <v>945</v>
      </c>
      <c r="D21" s="227" t="s">
        <v>946</v>
      </c>
      <c r="E21" s="228" t="s">
        <v>947</v>
      </c>
      <c r="F21" s="229" t="s">
        <v>4</v>
      </c>
      <c r="G21" s="229"/>
      <c r="H21" s="229"/>
      <c r="I21" s="230"/>
      <c r="J21" s="231" t="s">
        <v>542</v>
      </c>
      <c r="K21" s="232" t="str">
        <f t="shared" si="1"/>
        <v/>
      </c>
      <c r="L21" s="233" t="s">
        <v>342</v>
      </c>
      <c r="M21" s="234" t="s">
        <v>948</v>
      </c>
      <c r="N21" s="234" t="s">
        <v>949</v>
      </c>
    </row>
  </sheetData>
  <printOptions horizontalCentered="1"/>
  <pageMargins left="0.19685039370078741" right="0.19685039370078741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V13"/>
  <sheetViews>
    <sheetView workbookViewId="0">
      <selection activeCell="M25" sqref="M25"/>
    </sheetView>
  </sheetViews>
  <sheetFormatPr defaultColWidth="12.109375" defaultRowHeight="13.8"/>
  <cols>
    <col min="1" max="1" width="3.6640625" style="150" customWidth="1"/>
    <col min="2" max="2" width="3.44140625" style="151" customWidth="1"/>
    <col min="3" max="3" width="10.33203125" style="150" customWidth="1"/>
    <col min="4" max="4" width="12.88671875" style="150" customWidth="1"/>
    <col min="5" max="5" width="9.5546875" style="151" customWidth="1"/>
    <col min="6" max="6" width="9.88671875" style="217" customWidth="1"/>
    <col min="7" max="7" width="6.44140625" style="217" customWidth="1"/>
    <col min="8" max="8" width="12.88671875" style="217" customWidth="1"/>
    <col min="9" max="9" width="5.33203125" style="154" customWidth="1"/>
    <col min="10" max="15" width="5.44140625" style="150" customWidth="1"/>
    <col min="16" max="17" width="5.44140625" style="150" hidden="1" customWidth="1"/>
    <col min="18" max="18" width="5.109375" style="151" customWidth="1"/>
    <col min="19" max="19" width="4.44140625" style="156" customWidth="1"/>
    <col min="20" max="20" width="19.44140625" style="218" customWidth="1"/>
    <col min="21" max="21" width="5.88671875" style="150" hidden="1" customWidth="1"/>
    <col min="22" max="22" width="7.33203125" style="150" hidden="1" customWidth="1"/>
    <col min="23" max="16384" width="12.109375" style="150"/>
  </cols>
  <sheetData>
    <row r="1" spans="1:22" s="155" customFormat="1" ht="17.399999999999999">
      <c r="A1" s="16" t="s">
        <v>16</v>
      </c>
      <c r="B1" s="156"/>
      <c r="E1" s="156"/>
      <c r="F1" s="153"/>
      <c r="G1" s="153"/>
      <c r="H1" s="153"/>
      <c r="I1" s="154"/>
      <c r="R1" s="156"/>
      <c r="S1" s="156"/>
      <c r="T1" s="205"/>
    </row>
    <row r="2" spans="1:22" s="155" customFormat="1" ht="18">
      <c r="A2" s="25" t="s">
        <v>17</v>
      </c>
      <c r="B2" s="156"/>
      <c r="E2" s="156"/>
      <c r="F2" s="153"/>
      <c r="G2" s="153"/>
      <c r="H2" s="153"/>
      <c r="I2" s="154"/>
      <c r="R2" s="156"/>
      <c r="S2" s="156"/>
      <c r="T2" s="205"/>
    </row>
    <row r="3" spans="1:22" s="155" customFormat="1" ht="9" customHeight="1">
      <c r="B3" s="156"/>
      <c r="E3" s="156"/>
      <c r="F3" s="153"/>
      <c r="G3" s="153"/>
      <c r="H3" s="153"/>
      <c r="I3" s="154"/>
      <c r="R3" s="156"/>
      <c r="S3" s="156"/>
      <c r="T3" s="205"/>
    </row>
    <row r="4" spans="1:22" s="24" customFormat="1" ht="16.5" customHeight="1">
      <c r="A4" s="114" t="s">
        <v>794</v>
      </c>
      <c r="B4" s="28"/>
      <c r="C4" s="28"/>
      <c r="D4" s="28"/>
      <c r="E4" s="28"/>
      <c r="F4" s="29"/>
      <c r="G4" s="29"/>
      <c r="H4" s="29"/>
      <c r="I4" s="30"/>
      <c r="J4" s="28"/>
      <c r="K4" s="28"/>
      <c r="L4" s="28"/>
      <c r="M4" s="65"/>
      <c r="N4" s="28"/>
      <c r="O4" s="31"/>
      <c r="P4" s="31"/>
      <c r="Q4" s="31"/>
      <c r="R4" s="50"/>
      <c r="S4" s="50"/>
      <c r="T4" s="50"/>
    </row>
    <row r="5" spans="1:22" s="155" customFormat="1" ht="12" customHeight="1">
      <c r="B5" s="156"/>
      <c r="E5" s="156"/>
      <c r="F5" s="153"/>
      <c r="G5" s="153"/>
      <c r="H5" s="153"/>
      <c r="I5" s="154"/>
      <c r="R5" s="156"/>
      <c r="S5" s="156"/>
      <c r="T5" s="205"/>
    </row>
    <row r="6" spans="1:22" s="209" customFormat="1" ht="13.5" customHeight="1">
      <c r="A6" s="313" t="s">
        <v>539</v>
      </c>
      <c r="B6" s="313" t="s">
        <v>22</v>
      </c>
      <c r="C6" s="315" t="s">
        <v>795</v>
      </c>
      <c r="D6" s="317" t="s">
        <v>24</v>
      </c>
      <c r="E6" s="319" t="s">
        <v>25</v>
      </c>
      <c r="F6" s="321" t="s">
        <v>26</v>
      </c>
      <c r="G6" s="321" t="s">
        <v>27</v>
      </c>
      <c r="H6" s="321" t="s">
        <v>28</v>
      </c>
      <c r="I6" s="323" t="s">
        <v>29</v>
      </c>
      <c r="J6" s="206"/>
      <c r="K6" s="207"/>
      <c r="L6" s="207"/>
      <c r="M6" s="208" t="s">
        <v>547</v>
      </c>
      <c r="N6" s="207"/>
      <c r="O6" s="207"/>
      <c r="P6" s="207"/>
      <c r="Q6" s="207"/>
      <c r="R6" s="323" t="s">
        <v>796</v>
      </c>
      <c r="S6" s="323" t="s">
        <v>33</v>
      </c>
      <c r="T6" s="311" t="s">
        <v>34</v>
      </c>
    </row>
    <row r="7" spans="1:22" s="209" customFormat="1" ht="13.5" customHeight="1">
      <c r="A7" s="314"/>
      <c r="B7" s="314"/>
      <c r="C7" s="316"/>
      <c r="D7" s="318"/>
      <c r="E7" s="320"/>
      <c r="F7" s="322"/>
      <c r="G7" s="322"/>
      <c r="H7" s="322"/>
      <c r="I7" s="324"/>
      <c r="J7" s="210" t="s">
        <v>797</v>
      </c>
      <c r="K7" s="210" t="s">
        <v>798</v>
      </c>
      <c r="L7" s="210" t="s">
        <v>799</v>
      </c>
      <c r="M7" s="210" t="s">
        <v>800</v>
      </c>
      <c r="N7" s="210" t="s">
        <v>801</v>
      </c>
      <c r="O7" s="210" t="s">
        <v>802</v>
      </c>
      <c r="P7" s="210"/>
      <c r="Q7" s="210"/>
      <c r="R7" s="324"/>
      <c r="S7" s="324"/>
      <c r="T7" s="312"/>
    </row>
    <row r="8" spans="1:22" s="216" customFormat="1" ht="18" customHeight="1">
      <c r="A8" s="177">
        <v>1</v>
      </c>
      <c r="B8" s="178">
        <v>62</v>
      </c>
      <c r="C8" s="179" t="s">
        <v>742</v>
      </c>
      <c r="D8" s="180" t="s">
        <v>803</v>
      </c>
      <c r="E8" s="211" t="s">
        <v>804</v>
      </c>
      <c r="F8" s="175" t="s">
        <v>102</v>
      </c>
      <c r="G8" s="175" t="s">
        <v>94</v>
      </c>
      <c r="H8" s="175" t="s">
        <v>95</v>
      </c>
      <c r="I8" s="212">
        <f>IF(ISBLANK(R8),"",TRUNC(39.34*(R8+10.574)^2)-5000)</f>
        <v>974</v>
      </c>
      <c r="J8" s="213"/>
      <c r="K8" s="213"/>
      <c r="L8" s="213" t="s">
        <v>805</v>
      </c>
      <c r="M8" s="213" t="s">
        <v>805</v>
      </c>
      <c r="N8" s="213" t="s">
        <v>805</v>
      </c>
      <c r="O8" s="213" t="s">
        <v>806</v>
      </c>
      <c r="P8" s="213"/>
      <c r="Q8" s="213"/>
      <c r="R8" s="214">
        <v>1.75</v>
      </c>
      <c r="S8" s="61" t="str">
        <f>IF(ISBLANK(R8),"",IF(R8&lt;1.39,"",IF(R8&gt;=1.91,"TSM",IF(R8&gt;=1.83,"SM",IF(R8&gt;=1.75,"KSM",IF(R8&gt;=1.65,"I A",IF(R8&gt;=1.5,"II A",IF(R8&gt;=1.39,"III A"))))))))</f>
        <v>KSM</v>
      </c>
      <c r="T8" s="175" t="s">
        <v>103</v>
      </c>
      <c r="U8" s="215" t="s">
        <v>807</v>
      </c>
      <c r="V8" s="215" t="s">
        <v>808</v>
      </c>
    </row>
    <row r="9" spans="1:22" s="216" customFormat="1" ht="18" customHeight="1">
      <c r="A9" s="177">
        <v>2</v>
      </c>
      <c r="B9" s="178">
        <v>103</v>
      </c>
      <c r="C9" s="179" t="s">
        <v>809</v>
      </c>
      <c r="D9" s="180" t="s">
        <v>810</v>
      </c>
      <c r="E9" s="211" t="s">
        <v>811</v>
      </c>
      <c r="F9" s="175" t="s">
        <v>109</v>
      </c>
      <c r="G9" s="175"/>
      <c r="H9" s="175"/>
      <c r="I9" s="212">
        <f>IF(ISBLANK(R9),"",TRUNC(39.34*(R9+10.574)^2)-5000)</f>
        <v>974</v>
      </c>
      <c r="J9" s="213"/>
      <c r="K9" s="213"/>
      <c r="L9" s="213"/>
      <c r="M9" s="213" t="s">
        <v>805</v>
      </c>
      <c r="N9" s="213" t="s">
        <v>812</v>
      </c>
      <c r="O9" s="213" t="s">
        <v>806</v>
      </c>
      <c r="P9" s="213"/>
      <c r="Q9" s="213"/>
      <c r="R9" s="214">
        <v>1.75</v>
      </c>
      <c r="S9" s="61" t="str">
        <f>IF(ISBLANK(R9),"",IF(R9&lt;1.39,"",IF(R9&gt;=1.91,"TSM",IF(R9&gt;=1.83,"SM",IF(R9&gt;=1.75,"KSM",IF(R9&gt;=1.65,"I A",IF(R9&gt;=1.5,"II A",IF(R9&gt;=1.39,"III A"))))))))</f>
        <v>KSM</v>
      </c>
      <c r="T9" s="175" t="s">
        <v>813</v>
      </c>
      <c r="U9" s="215" t="s">
        <v>814</v>
      </c>
      <c r="V9" s="215" t="s">
        <v>815</v>
      </c>
    </row>
    <row r="10" spans="1:22" s="216" customFormat="1" ht="18" customHeight="1">
      <c r="A10" s="177">
        <v>3</v>
      </c>
      <c r="B10" s="178">
        <v>59</v>
      </c>
      <c r="C10" s="179" t="s">
        <v>44</v>
      </c>
      <c r="D10" s="180" t="s">
        <v>816</v>
      </c>
      <c r="E10" s="211" t="s">
        <v>817</v>
      </c>
      <c r="F10" s="175" t="s">
        <v>818</v>
      </c>
      <c r="G10" s="175" t="s">
        <v>115</v>
      </c>
      <c r="H10" s="175" t="s">
        <v>169</v>
      </c>
      <c r="I10" s="212">
        <f>IF(ISBLANK(R10),"",TRUNC(39.34*(R10+10.574)^2)-5000)</f>
        <v>926</v>
      </c>
      <c r="J10" s="213" t="s">
        <v>805</v>
      </c>
      <c r="K10" s="213" t="s">
        <v>805</v>
      </c>
      <c r="L10" s="213" t="s">
        <v>805</v>
      </c>
      <c r="M10" s="213" t="s">
        <v>812</v>
      </c>
      <c r="N10" s="213" t="s">
        <v>806</v>
      </c>
      <c r="O10" s="213"/>
      <c r="P10" s="213"/>
      <c r="Q10" s="213"/>
      <c r="R10" s="214">
        <v>1.7</v>
      </c>
      <c r="S10" s="61" t="str">
        <f>IF(ISBLANK(R10),"",IF(R10&lt;1.39,"",IF(R10&gt;=1.91,"TSM",IF(R10&gt;=1.83,"SM",IF(R10&gt;=1.75,"KSM",IF(R10&gt;=1.65,"I A",IF(R10&gt;=1.5,"II A",IF(R10&gt;=1.39,"III A"))))))))</f>
        <v>I A</v>
      </c>
      <c r="T10" s="175" t="s">
        <v>819</v>
      </c>
      <c r="U10" s="215" t="s">
        <v>820</v>
      </c>
      <c r="V10" s="215" t="s">
        <v>821</v>
      </c>
    </row>
    <row r="11" spans="1:22" s="216" customFormat="1" ht="18" customHeight="1">
      <c r="A11" s="177">
        <v>4</v>
      </c>
      <c r="B11" s="178">
        <v>67</v>
      </c>
      <c r="C11" s="179" t="s">
        <v>822</v>
      </c>
      <c r="D11" s="180" t="s">
        <v>823</v>
      </c>
      <c r="E11" s="211" t="s">
        <v>824</v>
      </c>
      <c r="F11" s="175" t="s">
        <v>102</v>
      </c>
      <c r="G11" s="175" t="s">
        <v>94</v>
      </c>
      <c r="H11" s="175" t="s">
        <v>407</v>
      </c>
      <c r="I11" s="212">
        <f t="shared" ref="I11" si="0">IF(ISBLANK(R11),"",TRUNC(39.34*(R11+10.574)^2)-5000)</f>
        <v>878</v>
      </c>
      <c r="J11" s="213" t="s">
        <v>805</v>
      </c>
      <c r="K11" s="213" t="s">
        <v>825</v>
      </c>
      <c r="L11" s="213" t="s">
        <v>825</v>
      </c>
      <c r="M11" s="213" t="s">
        <v>806</v>
      </c>
      <c r="N11" s="213"/>
      <c r="O11" s="213"/>
      <c r="P11" s="213"/>
      <c r="Q11" s="213"/>
      <c r="R11" s="214">
        <v>1.65</v>
      </c>
      <c r="S11" s="61" t="str">
        <f t="shared" ref="S11" si="1">IF(ISBLANK(R11),"",IF(R11&lt;1.39,"",IF(R11&gt;=1.91,"TSM",IF(R11&gt;=1.83,"SM",IF(R11&gt;=1.75,"KSM",IF(R11&gt;=1.65,"I A",IF(R11&gt;=1.5,"II A",IF(R11&gt;=1.39,"III A"))))))))</f>
        <v>I A</v>
      </c>
      <c r="T11" s="175" t="s">
        <v>432</v>
      </c>
      <c r="U11" s="215" t="s">
        <v>820</v>
      </c>
      <c r="V11" s="215" t="s">
        <v>826</v>
      </c>
    </row>
    <row r="12" spans="1:22" s="216" customFormat="1" ht="18" customHeight="1">
      <c r="A12" s="177"/>
      <c r="B12" s="178">
        <v>89</v>
      </c>
      <c r="C12" s="179" t="s">
        <v>827</v>
      </c>
      <c r="D12" s="180" t="s">
        <v>828</v>
      </c>
      <c r="E12" s="211" t="s">
        <v>829</v>
      </c>
      <c r="F12" s="175" t="s">
        <v>38</v>
      </c>
      <c r="G12" s="175" t="s">
        <v>39</v>
      </c>
      <c r="H12" s="175"/>
      <c r="I12" s="212"/>
      <c r="J12" s="213" t="s">
        <v>806</v>
      </c>
      <c r="K12" s="213"/>
      <c r="L12" s="213"/>
      <c r="M12" s="213"/>
      <c r="N12" s="213"/>
      <c r="O12" s="213"/>
      <c r="P12" s="213"/>
      <c r="Q12" s="213"/>
      <c r="R12" s="214" t="s">
        <v>830</v>
      </c>
      <c r="S12" s="61"/>
      <c r="T12" s="175" t="s">
        <v>831</v>
      </c>
      <c r="U12" s="215" t="s">
        <v>832</v>
      </c>
      <c r="V12" s="215"/>
    </row>
    <row r="13" spans="1:22" s="216" customFormat="1" ht="18" customHeight="1">
      <c r="A13" s="177"/>
      <c r="B13" s="178">
        <v>60</v>
      </c>
      <c r="C13" s="179" t="s">
        <v>833</v>
      </c>
      <c r="D13" s="180" t="s">
        <v>834</v>
      </c>
      <c r="E13" s="211" t="s">
        <v>634</v>
      </c>
      <c r="F13" s="175" t="s">
        <v>190</v>
      </c>
      <c r="G13" s="175" t="s">
        <v>115</v>
      </c>
      <c r="H13" s="175" t="s">
        <v>116</v>
      </c>
      <c r="I13" s="212"/>
      <c r="J13" s="213" t="s">
        <v>806</v>
      </c>
      <c r="K13" s="213"/>
      <c r="L13" s="213"/>
      <c r="M13" s="213"/>
      <c r="N13" s="213"/>
      <c r="O13" s="213"/>
      <c r="P13" s="213"/>
      <c r="Q13" s="213"/>
      <c r="R13" s="214" t="s">
        <v>830</v>
      </c>
      <c r="S13" s="61"/>
      <c r="T13" s="175" t="s">
        <v>835</v>
      </c>
      <c r="U13" s="215" t="s">
        <v>836</v>
      </c>
      <c r="V13" s="215" t="s">
        <v>837</v>
      </c>
    </row>
  </sheetData>
  <mergeCells count="12">
    <mergeCell ref="T6:T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R6:R7"/>
    <mergeCell ref="S6:S7"/>
  </mergeCells>
  <printOptions horizontalCentered="1"/>
  <pageMargins left="0.19685039370078741" right="0.19685039370078741" top="0.78740157480314965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X11"/>
  <sheetViews>
    <sheetView workbookViewId="0">
      <selection activeCell="J23" sqref="J23"/>
    </sheetView>
  </sheetViews>
  <sheetFormatPr defaultColWidth="12.109375" defaultRowHeight="13.8"/>
  <cols>
    <col min="1" max="1" width="3.88671875" style="107" customWidth="1"/>
    <col min="2" max="2" width="3.44140625" style="107" customWidth="1"/>
    <col min="3" max="3" width="9.5546875" style="107" customWidth="1"/>
    <col min="4" max="4" width="10.6640625" style="107" customWidth="1"/>
    <col min="5" max="5" width="9.33203125" style="108" customWidth="1"/>
    <col min="6" max="6" width="7.88671875" style="284" customWidth="1"/>
    <col min="7" max="7" width="7.109375" style="284" customWidth="1"/>
    <col min="8" max="8" width="7.5546875" style="284" customWidth="1"/>
    <col min="9" max="9" width="4.6640625" style="113" customWidth="1"/>
    <col min="10" max="17" width="5" style="107" customWidth="1"/>
    <col min="18" max="19" width="5" style="107" hidden="1" customWidth="1"/>
    <col min="20" max="20" width="5.6640625" style="108" customWidth="1"/>
    <col min="21" max="21" width="4.6640625" style="111" customWidth="1"/>
    <col min="22" max="22" width="20.44140625" style="204" customWidth="1"/>
    <col min="23" max="23" width="4.5546875" style="157" hidden="1" customWidth="1"/>
    <col min="24" max="24" width="7.33203125" style="107" hidden="1" customWidth="1"/>
    <col min="25" max="25" width="2.44140625" style="107" customWidth="1"/>
    <col min="26" max="16384" width="12.109375" style="107"/>
  </cols>
  <sheetData>
    <row r="1" spans="1:24" s="110" customFormat="1" ht="17.399999999999999">
      <c r="A1" s="102" t="s">
        <v>16</v>
      </c>
      <c r="B1" s="111"/>
      <c r="E1" s="111"/>
      <c r="F1" s="112"/>
      <c r="G1" s="112"/>
      <c r="H1" s="112"/>
      <c r="I1" s="113"/>
      <c r="T1" s="111"/>
      <c r="U1" s="111"/>
      <c r="V1" s="272"/>
      <c r="W1" s="157"/>
    </row>
    <row r="2" spans="1:24" s="110" customFormat="1" ht="18">
      <c r="A2" s="25" t="s">
        <v>17</v>
      </c>
      <c r="B2" s="111"/>
      <c r="E2" s="111"/>
      <c r="F2" s="112"/>
      <c r="G2" s="112"/>
      <c r="H2" s="112"/>
      <c r="I2" s="113"/>
      <c r="T2" s="111"/>
      <c r="U2" s="111"/>
      <c r="V2" s="272"/>
      <c r="W2" s="157"/>
    </row>
    <row r="3" spans="1:24" s="110" customFormat="1" ht="9" customHeight="1">
      <c r="B3" s="111"/>
      <c r="E3" s="111"/>
      <c r="F3" s="112"/>
      <c r="G3" s="112"/>
      <c r="H3" s="112"/>
      <c r="I3" s="113"/>
      <c r="T3" s="111"/>
      <c r="U3" s="111"/>
      <c r="V3" s="272"/>
      <c r="W3" s="157"/>
    </row>
    <row r="4" spans="1:24" s="110" customFormat="1" ht="18.75" customHeight="1">
      <c r="A4" s="114" t="s">
        <v>1226</v>
      </c>
      <c r="B4" s="111"/>
      <c r="E4" s="111"/>
      <c r="F4" s="112"/>
      <c r="G4" s="112"/>
      <c r="H4" s="112"/>
      <c r="I4" s="273"/>
      <c r="T4" s="111"/>
      <c r="U4" s="111"/>
      <c r="V4" s="272"/>
      <c r="W4" s="157"/>
    </row>
    <row r="5" spans="1:24" s="276" customFormat="1" ht="3.75" customHeight="1">
      <c r="A5" s="158"/>
      <c r="B5" s="158"/>
      <c r="C5" s="158"/>
      <c r="D5" s="158"/>
      <c r="E5" s="158"/>
      <c r="F5" s="159"/>
      <c r="G5" s="159"/>
      <c r="H5" s="159"/>
      <c r="I5" s="274"/>
      <c r="J5" s="158"/>
      <c r="K5" s="158"/>
      <c r="L5" s="158"/>
      <c r="M5" s="158"/>
      <c r="N5" s="158"/>
      <c r="O5" s="275"/>
      <c r="P5" s="275"/>
      <c r="Q5" s="275"/>
      <c r="R5" s="275"/>
      <c r="S5" s="196"/>
      <c r="T5" s="162"/>
      <c r="V5" s="162"/>
      <c r="W5" s="161"/>
    </row>
    <row r="6" spans="1:24" s="110" customFormat="1" ht="12" customHeight="1">
      <c r="B6" s="111"/>
      <c r="E6" s="111"/>
      <c r="F6" s="112"/>
      <c r="G6" s="112"/>
      <c r="H6" s="112"/>
      <c r="I6" s="113"/>
      <c r="T6" s="111"/>
      <c r="U6" s="111"/>
      <c r="V6" s="272"/>
      <c r="W6" s="157"/>
    </row>
    <row r="7" spans="1:24" s="279" customFormat="1" ht="13.5" customHeight="1">
      <c r="A7" s="327" t="s">
        <v>539</v>
      </c>
      <c r="B7" s="313" t="s">
        <v>22</v>
      </c>
      <c r="C7" s="329" t="s">
        <v>795</v>
      </c>
      <c r="D7" s="331" t="s">
        <v>24</v>
      </c>
      <c r="E7" s="333" t="s">
        <v>25</v>
      </c>
      <c r="F7" s="335" t="s">
        <v>26</v>
      </c>
      <c r="G7" s="335" t="s">
        <v>27</v>
      </c>
      <c r="H7" s="325" t="s">
        <v>28</v>
      </c>
      <c r="I7" s="337" t="s">
        <v>29</v>
      </c>
      <c r="J7" s="118"/>
      <c r="K7" s="119"/>
      <c r="L7" s="119"/>
      <c r="M7" s="277" t="s">
        <v>547</v>
      </c>
      <c r="N7" s="119"/>
      <c r="O7" s="119"/>
      <c r="P7" s="119"/>
      <c r="Q7" s="119"/>
      <c r="R7" s="119"/>
      <c r="S7" s="278"/>
      <c r="T7" s="339" t="s">
        <v>796</v>
      </c>
      <c r="U7" s="325" t="s">
        <v>33</v>
      </c>
      <c r="V7" s="325" t="s">
        <v>34</v>
      </c>
      <c r="W7" s="244"/>
    </row>
    <row r="8" spans="1:24" s="279" customFormat="1" ht="13.5" customHeight="1">
      <c r="A8" s="328"/>
      <c r="B8" s="314"/>
      <c r="C8" s="330"/>
      <c r="D8" s="332"/>
      <c r="E8" s="334"/>
      <c r="F8" s="336"/>
      <c r="G8" s="336"/>
      <c r="H8" s="326"/>
      <c r="I8" s="338"/>
      <c r="J8" s="280" t="s">
        <v>1227</v>
      </c>
      <c r="K8" s="280" t="s">
        <v>1228</v>
      </c>
      <c r="L8" s="280" t="s">
        <v>1229</v>
      </c>
      <c r="M8" s="280" t="s">
        <v>1230</v>
      </c>
      <c r="N8" s="280" t="s">
        <v>1231</v>
      </c>
      <c r="O8" s="280" t="s">
        <v>1232</v>
      </c>
      <c r="P8" s="280" t="s">
        <v>1233</v>
      </c>
      <c r="Q8" s="280" t="s">
        <v>1234</v>
      </c>
      <c r="R8" s="280"/>
      <c r="S8" s="280"/>
      <c r="T8" s="340"/>
      <c r="U8" s="326"/>
      <c r="V8" s="326"/>
      <c r="W8" s="244"/>
    </row>
    <row r="9" spans="1:24" s="216" customFormat="1" ht="18" customHeight="1">
      <c r="A9" s="133">
        <v>1</v>
      </c>
      <c r="B9" s="134">
        <v>128</v>
      </c>
      <c r="C9" s="135" t="s">
        <v>1235</v>
      </c>
      <c r="D9" s="136" t="s">
        <v>1236</v>
      </c>
      <c r="E9" s="137" t="s">
        <v>1237</v>
      </c>
      <c r="F9" s="138" t="s">
        <v>38</v>
      </c>
      <c r="G9" s="138" t="s">
        <v>39</v>
      </c>
      <c r="H9" s="138" t="s">
        <v>136</v>
      </c>
      <c r="I9" s="212">
        <f>IF(ISBLANK(T9),"",TRUNC(32.29*(T9+11.534)^2)-5000)</f>
        <v>1090</v>
      </c>
      <c r="J9" s="281"/>
      <c r="K9" s="281"/>
      <c r="L9" s="281"/>
      <c r="M9" s="281" t="s">
        <v>805</v>
      </c>
      <c r="N9" s="281" t="s">
        <v>805</v>
      </c>
      <c r="O9" s="281" t="s">
        <v>805</v>
      </c>
      <c r="P9" s="281" t="s">
        <v>812</v>
      </c>
      <c r="Q9" s="281" t="s">
        <v>806</v>
      </c>
      <c r="R9" s="281"/>
      <c r="S9" s="281"/>
      <c r="T9" s="282">
        <v>2.2000000000000002</v>
      </c>
      <c r="U9" s="283" t="str">
        <f>IF(ISBLANK(T9),"",IF(T9&lt;1.6,"",IF(T9&gt;=2.28,"TSM",IF(T9&gt;=2.15,"SM",IF(T9&gt;=2.03,"KSM",IF(T9&gt;=1.9,"I A",IF(T9&gt;=1.75,"II A",IF(T9&gt;=1.6,"III A"))))))))</f>
        <v>SM</v>
      </c>
      <c r="V9" s="138" t="s">
        <v>1238</v>
      </c>
      <c r="W9" s="144" t="s">
        <v>1239</v>
      </c>
      <c r="X9" s="144" t="s">
        <v>1240</v>
      </c>
    </row>
    <row r="10" spans="1:24" s="216" customFormat="1" ht="18" customHeight="1">
      <c r="A10" s="133">
        <v>2</v>
      </c>
      <c r="B10" s="134">
        <v>135</v>
      </c>
      <c r="C10" s="135" t="s">
        <v>1241</v>
      </c>
      <c r="D10" s="136" t="s">
        <v>1242</v>
      </c>
      <c r="E10" s="137" t="s">
        <v>1243</v>
      </c>
      <c r="F10" s="138" t="s">
        <v>38</v>
      </c>
      <c r="G10" s="138" t="s">
        <v>39</v>
      </c>
      <c r="H10" s="138" t="s">
        <v>64</v>
      </c>
      <c r="I10" s="212">
        <f>IF(ISBLANK(T10),"",TRUNC(32.29*(T10+11.534)^2)-5000)</f>
        <v>958</v>
      </c>
      <c r="J10" s="281"/>
      <c r="K10" s="281" t="s">
        <v>805</v>
      </c>
      <c r="L10" s="281" t="s">
        <v>805</v>
      </c>
      <c r="M10" s="281" t="s">
        <v>812</v>
      </c>
      <c r="N10" s="281" t="s">
        <v>806</v>
      </c>
      <c r="O10" s="281"/>
      <c r="P10" s="281"/>
      <c r="Q10" s="281"/>
      <c r="R10" s="281"/>
      <c r="S10" s="281"/>
      <c r="T10" s="282">
        <v>2.0499999999999998</v>
      </c>
      <c r="U10" s="283" t="str">
        <f>IF(ISBLANK(T10),"",IF(T10&lt;1.6,"",IF(T10&gt;=2.28,"TSM",IF(T10&gt;=2.15,"SM",IF(T10&gt;=2.03,"KSM",IF(T10&gt;=1.9,"I A",IF(T10&gt;=1.75,"II A",IF(T10&gt;=1.6,"III A"))))))))</f>
        <v>KSM</v>
      </c>
      <c r="V10" s="138" t="s">
        <v>1244</v>
      </c>
      <c r="W10" s="144" t="s">
        <v>1245</v>
      </c>
      <c r="X10" s="144" t="s">
        <v>1246</v>
      </c>
    </row>
    <row r="11" spans="1:24" s="216" customFormat="1" ht="18" customHeight="1">
      <c r="A11" s="133"/>
      <c r="B11" s="134">
        <v>139</v>
      </c>
      <c r="C11" s="135" t="s">
        <v>1125</v>
      </c>
      <c r="D11" s="136" t="s">
        <v>1247</v>
      </c>
      <c r="E11" s="137" t="s">
        <v>1248</v>
      </c>
      <c r="F11" s="138" t="s">
        <v>38</v>
      </c>
      <c r="G11" s="138" t="s">
        <v>39</v>
      </c>
      <c r="H11" s="138" t="s">
        <v>64</v>
      </c>
      <c r="I11" s="212"/>
      <c r="J11" s="281" t="s">
        <v>806</v>
      </c>
      <c r="K11" s="281"/>
      <c r="L11" s="281"/>
      <c r="M11" s="281"/>
      <c r="N11" s="281"/>
      <c r="O11" s="281"/>
      <c r="P11" s="281"/>
      <c r="Q11" s="281"/>
      <c r="R11" s="281"/>
      <c r="S11" s="281"/>
      <c r="T11" s="282" t="s">
        <v>830</v>
      </c>
      <c r="U11" s="283"/>
      <c r="V11" s="138" t="s">
        <v>1244</v>
      </c>
      <c r="W11" s="144" t="s">
        <v>1249</v>
      </c>
      <c r="X11" s="144" t="s">
        <v>1250</v>
      </c>
    </row>
  </sheetData>
  <mergeCells count="12">
    <mergeCell ref="V7:V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T7:T8"/>
    <mergeCell ref="U7:U8"/>
  </mergeCells>
  <printOptions horizontalCentered="1"/>
  <pageMargins left="0.19685039370078741" right="0.19685039370078741" top="0.78740157480314965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U27"/>
  <sheetViews>
    <sheetView workbookViewId="0">
      <selection activeCell="AA29" sqref="AA29"/>
    </sheetView>
  </sheetViews>
  <sheetFormatPr defaultColWidth="12.109375" defaultRowHeight="13.8"/>
  <cols>
    <col min="1" max="1" width="3.44140625" style="107" customWidth="1"/>
    <col min="2" max="2" width="4.5546875" style="108" customWidth="1"/>
    <col min="3" max="3" width="8.109375" style="146" customWidth="1"/>
    <col min="4" max="4" width="12.6640625" style="146" customWidth="1"/>
    <col min="5" max="5" width="8.6640625" style="111" customWidth="1"/>
    <col min="6" max="6" width="11" style="147" customWidth="1"/>
    <col min="7" max="7" width="10.33203125" style="147" customWidth="1"/>
    <col min="8" max="8" width="11.44140625" style="147" customWidth="1"/>
    <col min="9" max="9" width="5.109375" style="106" customWidth="1"/>
    <col min="10" max="12" width="5.6640625" style="107" customWidth="1"/>
    <col min="13" max="13" width="3.109375" style="107" customWidth="1"/>
    <col min="14" max="16" width="5.6640625" style="107" customWidth="1"/>
    <col min="17" max="17" width="6.33203125" style="108" customWidth="1"/>
    <col min="18" max="18" width="4.6640625" style="108" customWidth="1"/>
    <col min="19" max="19" width="22.44140625" style="107" customWidth="1"/>
    <col min="20" max="20" width="5.33203125" style="157" hidden="1" customWidth="1"/>
    <col min="21" max="21" width="7.33203125" style="157" hidden="1" customWidth="1"/>
    <col min="22" max="22" width="0" style="107" hidden="1" customWidth="1"/>
    <col min="23" max="23" width="3.33203125" style="107" customWidth="1"/>
    <col min="24" max="16384" width="12.109375" style="107"/>
  </cols>
  <sheetData>
    <row r="1" spans="1:21" ht="18">
      <c r="A1" s="102" t="s">
        <v>16</v>
      </c>
      <c r="B1" s="103"/>
      <c r="C1" s="104"/>
      <c r="D1" s="104"/>
      <c r="E1" s="104"/>
      <c r="F1" s="105"/>
      <c r="G1" s="105"/>
      <c r="H1" s="105"/>
      <c r="S1" s="108"/>
      <c r="T1" s="152"/>
      <c r="U1" s="152"/>
    </row>
    <row r="2" spans="1:21" ht="18">
      <c r="A2" s="25" t="s">
        <v>17</v>
      </c>
      <c r="B2" s="109"/>
      <c r="C2" s="104"/>
      <c r="D2" s="104"/>
      <c r="E2" s="104"/>
      <c r="F2" s="105"/>
      <c r="G2" s="105"/>
      <c r="H2" s="105"/>
      <c r="S2" s="108"/>
      <c r="T2" s="152"/>
      <c r="U2" s="152"/>
    </row>
    <row r="3" spans="1:21" s="110" customFormat="1" ht="9" customHeight="1">
      <c r="B3" s="111"/>
      <c r="C3" s="111"/>
      <c r="D3" s="111"/>
      <c r="E3" s="111"/>
      <c r="F3" s="112"/>
      <c r="G3" s="112"/>
      <c r="H3" s="112"/>
      <c r="I3" s="113"/>
      <c r="Q3" s="111"/>
      <c r="R3" s="111"/>
      <c r="S3" s="107"/>
      <c r="T3" s="157"/>
      <c r="U3" s="157"/>
    </row>
    <row r="4" spans="1:21" s="110" customFormat="1" ht="16.8">
      <c r="A4" s="114" t="s">
        <v>1002</v>
      </c>
      <c r="B4" s="115"/>
      <c r="C4" s="111"/>
      <c r="D4" s="111"/>
      <c r="E4" s="111"/>
      <c r="F4" s="112"/>
      <c r="G4" s="112"/>
      <c r="H4" s="112"/>
      <c r="I4" s="113"/>
      <c r="Q4" s="111"/>
      <c r="R4" s="111"/>
      <c r="S4" s="107"/>
      <c r="T4" s="157"/>
      <c r="U4" s="157"/>
    </row>
    <row r="5" spans="1:21" s="110" customFormat="1" ht="9.75" customHeight="1">
      <c r="A5" s="116"/>
      <c r="B5" s="117"/>
      <c r="C5" s="117"/>
      <c r="D5" s="111"/>
      <c r="E5" s="111"/>
      <c r="F5" s="112"/>
      <c r="G5" s="112"/>
      <c r="H5" s="112"/>
      <c r="I5" s="113"/>
      <c r="Q5" s="111"/>
      <c r="R5" s="111"/>
      <c r="S5" s="107"/>
      <c r="T5" s="157"/>
      <c r="U5" s="157"/>
    </row>
    <row r="6" spans="1:21" s="110" customFormat="1" ht="12.75" customHeight="1">
      <c r="B6" s="111"/>
      <c r="C6" s="111"/>
      <c r="D6" s="111"/>
      <c r="E6" s="111"/>
      <c r="F6" s="112"/>
      <c r="G6" s="112"/>
      <c r="H6" s="112"/>
      <c r="I6" s="113"/>
      <c r="J6" s="118"/>
      <c r="K6" s="119"/>
      <c r="L6" s="120" t="s">
        <v>547</v>
      </c>
      <c r="M6" s="120"/>
      <c r="N6" s="121"/>
      <c r="O6" s="119"/>
      <c r="P6" s="122"/>
      <c r="Q6" s="111"/>
      <c r="R6" s="111"/>
      <c r="S6" s="107"/>
      <c r="T6" s="157"/>
      <c r="U6" s="157"/>
    </row>
    <row r="7" spans="1:21" s="132" customFormat="1" ht="12">
      <c r="A7" s="123" t="s">
        <v>539</v>
      </c>
      <c r="B7" s="124" t="s">
        <v>22</v>
      </c>
      <c r="C7" s="125" t="s">
        <v>23</v>
      </c>
      <c r="D7" s="126" t="s">
        <v>24</v>
      </c>
      <c r="E7" s="127" t="s">
        <v>25</v>
      </c>
      <c r="F7" s="128" t="s">
        <v>26</v>
      </c>
      <c r="G7" s="128" t="s">
        <v>27</v>
      </c>
      <c r="H7" s="128" t="s">
        <v>28</v>
      </c>
      <c r="I7" s="129" t="s">
        <v>29</v>
      </c>
      <c r="J7" s="130" t="s">
        <v>19</v>
      </c>
      <c r="K7" s="130" t="s">
        <v>43</v>
      </c>
      <c r="L7" s="130" t="s">
        <v>51</v>
      </c>
      <c r="M7" s="130" t="s">
        <v>548</v>
      </c>
      <c r="N7" s="130" t="s">
        <v>549</v>
      </c>
      <c r="O7" s="130" t="s">
        <v>68</v>
      </c>
      <c r="P7" s="130" t="s">
        <v>77</v>
      </c>
      <c r="Q7" s="127" t="s">
        <v>550</v>
      </c>
      <c r="R7" s="127" t="s">
        <v>33</v>
      </c>
      <c r="S7" s="131" t="s">
        <v>34</v>
      </c>
      <c r="T7" s="244"/>
      <c r="U7" s="244"/>
    </row>
    <row r="8" spans="1:21" s="145" customFormat="1" ht="19.5" customHeight="1">
      <c r="A8" s="133">
        <v>1</v>
      </c>
      <c r="B8" s="134">
        <v>54</v>
      </c>
      <c r="C8" s="135" t="s">
        <v>1003</v>
      </c>
      <c r="D8" s="136" t="s">
        <v>1004</v>
      </c>
      <c r="E8" s="137" t="s">
        <v>1005</v>
      </c>
      <c r="F8" s="138" t="s">
        <v>4</v>
      </c>
      <c r="G8" s="138" t="s">
        <v>115</v>
      </c>
      <c r="H8" s="138"/>
      <c r="I8" s="88">
        <f t="shared" ref="I8:I19" si="0">IF(ISBLANK(Q8),"",TRUNC(1.966*(Q8+49.24)^2)-5000)</f>
        <v>981</v>
      </c>
      <c r="J8" s="245" t="s">
        <v>555</v>
      </c>
      <c r="K8" s="245" t="s">
        <v>555</v>
      </c>
      <c r="L8" s="245">
        <v>5.92</v>
      </c>
      <c r="M8" s="246">
        <v>8</v>
      </c>
      <c r="N8" s="245">
        <v>5.13</v>
      </c>
      <c r="O8" s="245">
        <v>5.88</v>
      </c>
      <c r="P8" s="245">
        <v>5.48</v>
      </c>
      <c r="Q8" s="247">
        <f t="shared" ref="Q8:Q27" si="1">MAX(J8:L8,N8:P8)</f>
        <v>5.92</v>
      </c>
      <c r="R8" s="143" t="str">
        <f t="shared" ref="R8:R27" si="2">IF(ISBLANK(Q8),"",IF(Q8&lt;4.6,"",IF(Q8&gt;=6.62,"TSM",IF(Q8&gt;=6.3,"SM",IF(Q8&gt;=6,"KSM",IF(Q8&gt;=5.6,"I A",IF(Q8&gt;=5.15,"II A",IF(Q8&gt;=4.6,"III A"))))))))</f>
        <v>I A</v>
      </c>
      <c r="S8" s="138" t="s">
        <v>635</v>
      </c>
      <c r="T8" s="144" t="s">
        <v>1006</v>
      </c>
      <c r="U8" s="144"/>
    </row>
    <row r="9" spans="1:21" s="145" customFormat="1" ht="19.5" customHeight="1">
      <c r="A9" s="133">
        <v>2</v>
      </c>
      <c r="B9" s="134">
        <v>22</v>
      </c>
      <c r="C9" s="135" t="s">
        <v>1007</v>
      </c>
      <c r="D9" s="136" t="s">
        <v>1008</v>
      </c>
      <c r="E9" s="137" t="s">
        <v>1009</v>
      </c>
      <c r="F9" s="138" t="s">
        <v>396</v>
      </c>
      <c r="G9" s="138" t="s">
        <v>223</v>
      </c>
      <c r="H9" s="138" t="s">
        <v>224</v>
      </c>
      <c r="I9" s="88">
        <f t="shared" si="0"/>
        <v>973</v>
      </c>
      <c r="J9" s="245">
        <v>5.71</v>
      </c>
      <c r="K9" s="245">
        <v>5.88</v>
      </c>
      <c r="L9" s="245">
        <v>5.69</v>
      </c>
      <c r="M9" s="246" t="s">
        <v>492</v>
      </c>
      <c r="N9" s="245">
        <v>5.63</v>
      </c>
      <c r="O9" s="245">
        <v>5.81</v>
      </c>
      <c r="P9" s="245">
        <v>5.81</v>
      </c>
      <c r="Q9" s="247">
        <f t="shared" si="1"/>
        <v>5.88</v>
      </c>
      <c r="R9" s="143" t="str">
        <f t="shared" si="2"/>
        <v>I A</v>
      </c>
      <c r="S9" s="138" t="s">
        <v>1010</v>
      </c>
      <c r="T9" s="144" t="s">
        <v>75</v>
      </c>
      <c r="U9" s="144"/>
    </row>
    <row r="10" spans="1:21" s="145" customFormat="1" ht="19.5" customHeight="1">
      <c r="A10" s="133">
        <v>3</v>
      </c>
      <c r="B10" s="134">
        <v>2</v>
      </c>
      <c r="C10" s="135" t="s">
        <v>333</v>
      </c>
      <c r="D10" s="136" t="s">
        <v>1011</v>
      </c>
      <c r="E10" s="137" t="s">
        <v>1012</v>
      </c>
      <c r="F10" s="138" t="s">
        <v>293</v>
      </c>
      <c r="G10" s="138" t="s">
        <v>1013</v>
      </c>
      <c r="H10" s="138" t="s">
        <v>204</v>
      </c>
      <c r="I10" s="88">
        <f t="shared" si="0"/>
        <v>966</v>
      </c>
      <c r="J10" s="245" t="s">
        <v>555</v>
      </c>
      <c r="K10" s="245">
        <v>5.85</v>
      </c>
      <c r="L10" s="245" t="s">
        <v>555</v>
      </c>
      <c r="M10" s="246" t="s">
        <v>77</v>
      </c>
      <c r="N10" s="245">
        <v>5.5</v>
      </c>
      <c r="O10" s="245" t="s">
        <v>555</v>
      </c>
      <c r="P10" s="245">
        <v>5.49</v>
      </c>
      <c r="Q10" s="247">
        <f t="shared" si="1"/>
        <v>5.85</v>
      </c>
      <c r="R10" s="143" t="str">
        <f t="shared" si="2"/>
        <v>I A</v>
      </c>
      <c r="S10" s="138" t="s">
        <v>325</v>
      </c>
      <c r="T10" s="144" t="s">
        <v>1014</v>
      </c>
      <c r="U10" s="144"/>
    </row>
    <row r="11" spans="1:21" s="145" customFormat="1" ht="19.5" customHeight="1">
      <c r="A11" s="133">
        <v>4</v>
      </c>
      <c r="B11" s="134">
        <v>15</v>
      </c>
      <c r="C11" s="135" t="s">
        <v>567</v>
      </c>
      <c r="D11" s="136" t="s">
        <v>568</v>
      </c>
      <c r="E11" s="137" t="s">
        <v>569</v>
      </c>
      <c r="F11" s="138" t="s">
        <v>570</v>
      </c>
      <c r="G11" s="138" t="s">
        <v>232</v>
      </c>
      <c r="H11" s="138" t="s">
        <v>88</v>
      </c>
      <c r="I11" s="88">
        <f t="shared" si="0"/>
        <v>927</v>
      </c>
      <c r="J11" s="245">
        <v>5.67</v>
      </c>
      <c r="K11" s="245" t="s">
        <v>555</v>
      </c>
      <c r="L11" s="245" t="s">
        <v>555</v>
      </c>
      <c r="M11" s="246" t="s">
        <v>68</v>
      </c>
      <c r="N11" s="245" t="s">
        <v>555</v>
      </c>
      <c r="O11" s="245">
        <v>3.9</v>
      </c>
      <c r="P11" s="245">
        <v>5.38</v>
      </c>
      <c r="Q11" s="247">
        <f t="shared" si="1"/>
        <v>5.67</v>
      </c>
      <c r="R11" s="143" t="str">
        <f t="shared" si="2"/>
        <v>I A</v>
      </c>
      <c r="S11" s="138" t="s">
        <v>571</v>
      </c>
      <c r="T11" s="144" t="s">
        <v>1015</v>
      </c>
      <c r="U11" s="144" t="s">
        <v>1016</v>
      </c>
    </row>
    <row r="12" spans="1:21" s="145" customFormat="1" ht="19.5" customHeight="1">
      <c r="A12" s="133">
        <v>5</v>
      </c>
      <c r="B12" s="134">
        <v>65</v>
      </c>
      <c r="C12" s="135" t="s">
        <v>276</v>
      </c>
      <c r="D12" s="136" t="s">
        <v>1017</v>
      </c>
      <c r="E12" s="137" t="s">
        <v>1018</v>
      </c>
      <c r="F12" s="138" t="s">
        <v>102</v>
      </c>
      <c r="G12" s="138" t="s">
        <v>94</v>
      </c>
      <c r="H12" s="138" t="s">
        <v>407</v>
      </c>
      <c r="I12" s="88">
        <f t="shared" si="0"/>
        <v>912</v>
      </c>
      <c r="J12" s="245">
        <v>5.6</v>
      </c>
      <c r="K12" s="245">
        <v>5.21</v>
      </c>
      <c r="L12" s="245">
        <v>5.57</v>
      </c>
      <c r="M12" s="246" t="s">
        <v>60</v>
      </c>
      <c r="N12" s="245">
        <v>5.52</v>
      </c>
      <c r="O12" s="245">
        <v>5.4</v>
      </c>
      <c r="P12" s="245">
        <v>5.58</v>
      </c>
      <c r="Q12" s="247">
        <f t="shared" si="1"/>
        <v>5.6</v>
      </c>
      <c r="R12" s="143" t="str">
        <f t="shared" si="2"/>
        <v>I A</v>
      </c>
      <c r="S12" s="138" t="s">
        <v>432</v>
      </c>
      <c r="T12" s="144" t="s">
        <v>1019</v>
      </c>
      <c r="U12" s="144"/>
    </row>
    <row r="13" spans="1:21" s="145" customFormat="1" ht="19.5" customHeight="1">
      <c r="A13" s="133">
        <v>6</v>
      </c>
      <c r="B13" s="134">
        <v>66</v>
      </c>
      <c r="C13" s="135" t="s">
        <v>1020</v>
      </c>
      <c r="D13" s="136" t="s">
        <v>1021</v>
      </c>
      <c r="E13" s="137" t="s">
        <v>1022</v>
      </c>
      <c r="F13" s="138" t="s">
        <v>102</v>
      </c>
      <c r="G13" s="138" t="s">
        <v>94</v>
      </c>
      <c r="H13" s="138" t="s">
        <v>407</v>
      </c>
      <c r="I13" s="88">
        <f t="shared" si="0"/>
        <v>901</v>
      </c>
      <c r="J13" s="245">
        <v>5.34</v>
      </c>
      <c r="K13" s="245">
        <v>3.69</v>
      </c>
      <c r="L13" s="245">
        <v>5.53</v>
      </c>
      <c r="M13" s="246" t="s">
        <v>51</v>
      </c>
      <c r="N13" s="245">
        <v>5.3</v>
      </c>
      <c r="O13" s="245">
        <v>5.32</v>
      </c>
      <c r="P13" s="245">
        <v>5.55</v>
      </c>
      <c r="Q13" s="247">
        <f t="shared" si="1"/>
        <v>5.55</v>
      </c>
      <c r="R13" s="143" t="str">
        <f t="shared" si="2"/>
        <v>II A</v>
      </c>
      <c r="S13" s="138" t="s">
        <v>1023</v>
      </c>
      <c r="T13" s="144" t="s">
        <v>1024</v>
      </c>
      <c r="U13" s="144"/>
    </row>
    <row r="14" spans="1:21" s="145" customFormat="1" ht="19.5" customHeight="1">
      <c r="A14" s="133">
        <v>7</v>
      </c>
      <c r="B14" s="134">
        <v>14</v>
      </c>
      <c r="C14" s="135" t="s">
        <v>742</v>
      </c>
      <c r="D14" s="136" t="s">
        <v>1025</v>
      </c>
      <c r="E14" s="137" t="s">
        <v>1026</v>
      </c>
      <c r="F14" s="138" t="s">
        <v>1027</v>
      </c>
      <c r="G14" s="138" t="s">
        <v>397</v>
      </c>
      <c r="H14" s="138" t="s">
        <v>619</v>
      </c>
      <c r="I14" s="88">
        <f t="shared" si="0"/>
        <v>878</v>
      </c>
      <c r="J14" s="245">
        <v>5.32</v>
      </c>
      <c r="K14" s="245">
        <v>5.18</v>
      </c>
      <c r="L14" s="245">
        <v>5.44</v>
      </c>
      <c r="M14" s="246" t="s">
        <v>43</v>
      </c>
      <c r="N14" s="245" t="s">
        <v>555</v>
      </c>
      <c r="O14" s="245" t="s">
        <v>555</v>
      </c>
      <c r="P14" s="245">
        <v>5.28</v>
      </c>
      <c r="Q14" s="247">
        <f t="shared" si="1"/>
        <v>5.44</v>
      </c>
      <c r="R14" s="143" t="str">
        <f t="shared" si="2"/>
        <v>II A</v>
      </c>
      <c r="S14" s="138" t="s">
        <v>1028</v>
      </c>
      <c r="T14" s="144" t="s">
        <v>1029</v>
      </c>
      <c r="U14" s="144" t="s">
        <v>1030</v>
      </c>
    </row>
    <row r="15" spans="1:21" s="145" customFormat="1" ht="19.5" customHeight="1">
      <c r="A15" s="133">
        <v>8</v>
      </c>
      <c r="B15" s="134">
        <v>98</v>
      </c>
      <c r="C15" s="135" t="s">
        <v>1031</v>
      </c>
      <c r="D15" s="136" t="s">
        <v>1032</v>
      </c>
      <c r="E15" s="137" t="s">
        <v>1033</v>
      </c>
      <c r="F15" s="138" t="s">
        <v>190</v>
      </c>
      <c r="G15" s="138" t="s">
        <v>115</v>
      </c>
      <c r="H15" s="138" t="s">
        <v>116</v>
      </c>
      <c r="I15" s="88">
        <f t="shared" si="0"/>
        <v>867</v>
      </c>
      <c r="J15" s="245">
        <v>5.39</v>
      </c>
      <c r="K15" s="245">
        <v>5.32</v>
      </c>
      <c r="L15" s="245">
        <v>5.32</v>
      </c>
      <c r="M15" s="246" t="s">
        <v>19</v>
      </c>
      <c r="N15" s="245" t="s">
        <v>555</v>
      </c>
      <c r="O15" s="245" t="s">
        <v>555</v>
      </c>
      <c r="P15" s="245">
        <v>5.28</v>
      </c>
      <c r="Q15" s="247">
        <f t="shared" si="1"/>
        <v>5.39</v>
      </c>
      <c r="R15" s="143" t="str">
        <f t="shared" si="2"/>
        <v>II A</v>
      </c>
      <c r="S15" s="138" t="s">
        <v>117</v>
      </c>
      <c r="T15" s="144" t="s">
        <v>75</v>
      </c>
      <c r="U15" s="144" t="s">
        <v>1034</v>
      </c>
    </row>
    <row r="16" spans="1:21" s="145" customFormat="1" ht="19.5" customHeight="1">
      <c r="A16" s="133">
        <v>9</v>
      </c>
      <c r="B16" s="178">
        <v>114</v>
      </c>
      <c r="C16" s="179" t="s">
        <v>1035</v>
      </c>
      <c r="D16" s="180" t="s">
        <v>1036</v>
      </c>
      <c r="E16" s="211" t="s">
        <v>1037</v>
      </c>
      <c r="F16" s="175" t="s">
        <v>1038</v>
      </c>
      <c r="G16" s="175" t="s">
        <v>115</v>
      </c>
      <c r="H16" s="175" t="s">
        <v>169</v>
      </c>
      <c r="I16" s="88">
        <f t="shared" si="0"/>
        <v>858</v>
      </c>
      <c r="J16" s="140">
        <v>5.21</v>
      </c>
      <c r="K16" s="140">
        <v>5.23</v>
      </c>
      <c r="L16" s="140">
        <v>5.35</v>
      </c>
      <c r="M16" s="176"/>
      <c r="N16" s="140"/>
      <c r="O16" s="140"/>
      <c r="P16" s="140"/>
      <c r="Q16" s="142">
        <f t="shared" si="1"/>
        <v>5.35</v>
      </c>
      <c r="R16" s="143" t="str">
        <f t="shared" si="2"/>
        <v>II A</v>
      </c>
      <c r="S16" s="175" t="s">
        <v>1039</v>
      </c>
      <c r="T16" s="144" t="s">
        <v>1040</v>
      </c>
      <c r="U16" s="144"/>
    </row>
    <row r="17" spans="1:21" s="145" customFormat="1" ht="19.5" customHeight="1">
      <c r="A17" s="133">
        <v>10</v>
      </c>
      <c r="B17" s="134">
        <v>95</v>
      </c>
      <c r="C17" s="135" t="s">
        <v>599</v>
      </c>
      <c r="D17" s="136" t="s">
        <v>600</v>
      </c>
      <c r="E17" s="137" t="s">
        <v>601</v>
      </c>
      <c r="F17" s="138" t="s">
        <v>38</v>
      </c>
      <c r="G17" s="138" t="s">
        <v>728</v>
      </c>
      <c r="H17" s="138" t="s">
        <v>64</v>
      </c>
      <c r="I17" s="88">
        <f t="shared" si="0"/>
        <v>845</v>
      </c>
      <c r="J17" s="245">
        <v>5.09</v>
      </c>
      <c r="K17" s="245">
        <v>5.24</v>
      </c>
      <c r="L17" s="245">
        <v>5.29</v>
      </c>
      <c r="M17" s="246"/>
      <c r="N17" s="245"/>
      <c r="O17" s="245"/>
      <c r="P17" s="245"/>
      <c r="Q17" s="247">
        <f t="shared" si="1"/>
        <v>5.29</v>
      </c>
      <c r="R17" s="143" t="str">
        <f t="shared" si="2"/>
        <v>II A</v>
      </c>
      <c r="S17" s="138" t="s">
        <v>602</v>
      </c>
      <c r="T17" s="144" t="s">
        <v>1041</v>
      </c>
      <c r="U17" s="144" t="s">
        <v>1042</v>
      </c>
    </row>
    <row r="18" spans="1:21" s="145" customFormat="1" ht="19.5" customHeight="1">
      <c r="A18" s="133">
        <v>11</v>
      </c>
      <c r="B18" s="134">
        <v>87</v>
      </c>
      <c r="C18" s="135" t="s">
        <v>244</v>
      </c>
      <c r="D18" s="136" t="s">
        <v>587</v>
      </c>
      <c r="E18" s="137" t="s">
        <v>588</v>
      </c>
      <c r="F18" s="138" t="s">
        <v>589</v>
      </c>
      <c r="G18" s="138" t="s">
        <v>39</v>
      </c>
      <c r="H18" s="138" t="s">
        <v>64</v>
      </c>
      <c r="I18" s="88">
        <f t="shared" si="0"/>
        <v>843</v>
      </c>
      <c r="J18" s="245">
        <v>5.28</v>
      </c>
      <c r="K18" s="245" t="s">
        <v>555</v>
      </c>
      <c r="L18" s="245" t="s">
        <v>555</v>
      </c>
      <c r="M18" s="246"/>
      <c r="N18" s="245"/>
      <c r="O18" s="245"/>
      <c r="P18" s="245"/>
      <c r="Q18" s="247">
        <f t="shared" si="1"/>
        <v>5.28</v>
      </c>
      <c r="R18" s="143" t="str">
        <f t="shared" si="2"/>
        <v>II A</v>
      </c>
      <c r="S18" s="138" t="s">
        <v>590</v>
      </c>
      <c r="T18" s="144" t="s">
        <v>1043</v>
      </c>
      <c r="U18" s="144"/>
    </row>
    <row r="19" spans="1:21" s="145" customFormat="1" ht="19.5" customHeight="1">
      <c r="A19" s="133">
        <v>12</v>
      </c>
      <c r="B19" s="134">
        <v>119</v>
      </c>
      <c r="C19" s="135" t="s">
        <v>1044</v>
      </c>
      <c r="D19" s="136" t="s">
        <v>1045</v>
      </c>
      <c r="E19" s="137" t="s">
        <v>1046</v>
      </c>
      <c r="F19" s="138" t="s">
        <v>47</v>
      </c>
      <c r="G19" s="138" t="s">
        <v>48</v>
      </c>
      <c r="H19" s="138" t="s">
        <v>427</v>
      </c>
      <c r="I19" s="88">
        <f t="shared" si="0"/>
        <v>833</v>
      </c>
      <c r="J19" s="245">
        <v>5.22</v>
      </c>
      <c r="K19" s="245">
        <v>5.23</v>
      </c>
      <c r="L19" s="245" t="s">
        <v>555</v>
      </c>
      <c r="M19" s="246"/>
      <c r="N19" s="245"/>
      <c r="O19" s="245"/>
      <c r="P19" s="245"/>
      <c r="Q19" s="247">
        <f t="shared" si="1"/>
        <v>5.23</v>
      </c>
      <c r="R19" s="143" t="str">
        <f t="shared" si="2"/>
        <v>II A</v>
      </c>
      <c r="S19" s="138" t="s">
        <v>1047</v>
      </c>
      <c r="T19" s="144" t="s">
        <v>1048</v>
      </c>
      <c r="U19" s="144" t="s">
        <v>1049</v>
      </c>
    </row>
    <row r="20" spans="1:21" s="145" customFormat="1" ht="19.5" customHeight="1">
      <c r="A20" s="133">
        <v>13</v>
      </c>
      <c r="B20" s="134">
        <v>13</v>
      </c>
      <c r="C20" s="135" t="s">
        <v>559</v>
      </c>
      <c r="D20" s="136" t="s">
        <v>560</v>
      </c>
      <c r="E20" s="137" t="s">
        <v>561</v>
      </c>
      <c r="F20" s="138" t="s">
        <v>562</v>
      </c>
      <c r="G20" s="138" t="s">
        <v>563</v>
      </c>
      <c r="H20" s="138"/>
      <c r="I20" s="88"/>
      <c r="J20" s="245" t="s">
        <v>555</v>
      </c>
      <c r="K20" s="245" t="s">
        <v>555</v>
      </c>
      <c r="L20" s="245">
        <v>5.23</v>
      </c>
      <c r="M20" s="246"/>
      <c r="N20" s="245"/>
      <c r="O20" s="245"/>
      <c r="P20" s="245"/>
      <c r="Q20" s="247">
        <f>MAX(J20:L20,N20:P20)</f>
        <v>5.23</v>
      </c>
      <c r="R20" s="143" t="str">
        <f>IF(ISBLANK(Q20),"",IF(Q20&lt;4.6,"",IF(Q20&gt;=6.62,"TSM",IF(Q20&gt;=6.3,"SM",IF(Q20&gt;=6,"KSM",IF(Q20&gt;=5.6,"I A",IF(Q20&gt;=5.15,"II A",IF(Q20&gt;=4.6,"III A"))))))))</f>
        <v>II A</v>
      </c>
      <c r="S20" s="138" t="s">
        <v>564</v>
      </c>
      <c r="T20" s="144" t="s">
        <v>75</v>
      </c>
      <c r="U20" s="144"/>
    </row>
    <row r="21" spans="1:21" s="145" customFormat="1" ht="19.5" customHeight="1">
      <c r="A21" s="133">
        <v>14</v>
      </c>
      <c r="B21" s="134">
        <v>63</v>
      </c>
      <c r="C21" s="135" t="s">
        <v>99</v>
      </c>
      <c r="D21" s="136" t="s">
        <v>100</v>
      </c>
      <c r="E21" s="137" t="s">
        <v>101</v>
      </c>
      <c r="F21" s="138" t="s">
        <v>102</v>
      </c>
      <c r="G21" s="138" t="s">
        <v>94</v>
      </c>
      <c r="H21" s="138" t="s">
        <v>95</v>
      </c>
      <c r="I21" s="88"/>
      <c r="J21" s="245">
        <v>5.21</v>
      </c>
      <c r="K21" s="245">
        <v>5.22</v>
      </c>
      <c r="L21" s="245">
        <v>5.16</v>
      </c>
      <c r="M21" s="246"/>
      <c r="N21" s="245"/>
      <c r="O21" s="245"/>
      <c r="P21" s="245"/>
      <c r="Q21" s="247">
        <f t="shared" si="1"/>
        <v>5.22</v>
      </c>
      <c r="R21" s="143" t="str">
        <f t="shared" si="2"/>
        <v>II A</v>
      </c>
      <c r="S21" s="138" t="s">
        <v>103</v>
      </c>
      <c r="T21" s="144" t="s">
        <v>1050</v>
      </c>
      <c r="U21" s="144" t="s">
        <v>1051</v>
      </c>
    </row>
    <row r="22" spans="1:21" s="145" customFormat="1" ht="19.5" customHeight="1">
      <c r="A22" s="133">
        <v>15</v>
      </c>
      <c r="B22" s="134">
        <v>24</v>
      </c>
      <c r="C22" s="135" t="s">
        <v>235</v>
      </c>
      <c r="D22" s="136" t="s">
        <v>86</v>
      </c>
      <c r="E22" s="137" t="s">
        <v>1052</v>
      </c>
      <c r="F22" s="138" t="s">
        <v>1053</v>
      </c>
      <c r="G22" s="138" t="s">
        <v>397</v>
      </c>
      <c r="H22" s="138"/>
      <c r="I22" s="88"/>
      <c r="J22" s="245">
        <v>4.92</v>
      </c>
      <c r="K22" s="245">
        <v>4.82</v>
      </c>
      <c r="L22" s="245">
        <v>5.09</v>
      </c>
      <c r="M22" s="246"/>
      <c r="N22" s="245"/>
      <c r="O22" s="245"/>
      <c r="P22" s="245"/>
      <c r="Q22" s="247">
        <f t="shared" si="1"/>
        <v>5.09</v>
      </c>
      <c r="R22" s="143" t="str">
        <f t="shared" si="2"/>
        <v>III A</v>
      </c>
      <c r="S22" s="138" t="s">
        <v>1054</v>
      </c>
      <c r="T22" s="144" t="s">
        <v>1055</v>
      </c>
      <c r="U22" s="144" t="s">
        <v>1056</v>
      </c>
    </row>
    <row r="23" spans="1:21" s="145" customFormat="1" ht="19.5" customHeight="1">
      <c r="A23" s="133">
        <v>16</v>
      </c>
      <c r="B23" s="134">
        <v>74</v>
      </c>
      <c r="C23" s="135" t="s">
        <v>187</v>
      </c>
      <c r="D23" s="136" t="s">
        <v>1057</v>
      </c>
      <c r="E23" s="137" t="s">
        <v>1058</v>
      </c>
      <c r="F23" s="138" t="s">
        <v>93</v>
      </c>
      <c r="G23" s="138" t="s">
        <v>151</v>
      </c>
      <c r="H23" s="138" t="s">
        <v>95</v>
      </c>
      <c r="I23" s="88"/>
      <c r="J23" s="245">
        <v>5.08</v>
      </c>
      <c r="K23" s="245">
        <v>4.95</v>
      </c>
      <c r="L23" s="245">
        <v>4.8499999999999996</v>
      </c>
      <c r="M23" s="246"/>
      <c r="N23" s="245"/>
      <c r="O23" s="245"/>
      <c r="P23" s="245"/>
      <c r="Q23" s="247">
        <f t="shared" si="1"/>
        <v>5.08</v>
      </c>
      <c r="R23" s="143" t="str">
        <f t="shared" si="2"/>
        <v>III A</v>
      </c>
      <c r="S23" s="138" t="s">
        <v>103</v>
      </c>
      <c r="T23" s="144" t="s">
        <v>1059</v>
      </c>
      <c r="U23" s="144" t="s">
        <v>1060</v>
      </c>
    </row>
    <row r="24" spans="1:21" s="145" customFormat="1" ht="19.5" customHeight="1">
      <c r="A24" s="133">
        <v>17</v>
      </c>
      <c r="B24" s="134">
        <v>107</v>
      </c>
      <c r="C24" s="135" t="s">
        <v>228</v>
      </c>
      <c r="D24" s="136" t="s">
        <v>62</v>
      </c>
      <c r="E24" s="137" t="s">
        <v>1061</v>
      </c>
      <c r="F24" s="138" t="s">
        <v>1062</v>
      </c>
      <c r="G24" s="138" t="s">
        <v>232</v>
      </c>
      <c r="H24" s="138" t="s">
        <v>1063</v>
      </c>
      <c r="I24" s="88"/>
      <c r="J24" s="245">
        <v>4.92</v>
      </c>
      <c r="K24" s="245">
        <v>4.8600000000000003</v>
      </c>
      <c r="L24" s="245">
        <v>4.84</v>
      </c>
      <c r="M24" s="246"/>
      <c r="N24" s="245"/>
      <c r="O24" s="245"/>
      <c r="P24" s="245"/>
      <c r="Q24" s="247">
        <f t="shared" si="1"/>
        <v>4.92</v>
      </c>
      <c r="R24" s="143" t="str">
        <f t="shared" si="2"/>
        <v>III A</v>
      </c>
      <c r="S24" s="138" t="s">
        <v>1064</v>
      </c>
      <c r="T24" s="144" t="s">
        <v>1065</v>
      </c>
      <c r="U24" s="144" t="s">
        <v>1066</v>
      </c>
    </row>
    <row r="25" spans="1:21" s="145" customFormat="1" ht="19.5" customHeight="1">
      <c r="A25" s="133">
        <v>18</v>
      </c>
      <c r="B25" s="134">
        <v>30</v>
      </c>
      <c r="C25" s="135" t="s">
        <v>996</v>
      </c>
      <c r="D25" s="136" t="s">
        <v>1067</v>
      </c>
      <c r="E25" s="137" t="s">
        <v>668</v>
      </c>
      <c r="F25" s="138" t="s">
        <v>1068</v>
      </c>
      <c r="G25" s="138" t="s">
        <v>309</v>
      </c>
      <c r="H25" s="138" t="s">
        <v>496</v>
      </c>
      <c r="I25" s="88"/>
      <c r="J25" s="245">
        <v>4.91</v>
      </c>
      <c r="K25" s="245">
        <v>4.66</v>
      </c>
      <c r="L25" s="245">
        <v>4.6900000000000004</v>
      </c>
      <c r="M25" s="246"/>
      <c r="N25" s="245"/>
      <c r="O25" s="245"/>
      <c r="P25" s="245"/>
      <c r="Q25" s="247">
        <f t="shared" si="1"/>
        <v>4.91</v>
      </c>
      <c r="R25" s="143" t="str">
        <f t="shared" si="2"/>
        <v>III A</v>
      </c>
      <c r="S25" s="138" t="s">
        <v>1069</v>
      </c>
      <c r="T25" s="144" t="s">
        <v>1041</v>
      </c>
      <c r="U25" s="144" t="s">
        <v>1042</v>
      </c>
    </row>
    <row r="26" spans="1:21" s="145" customFormat="1" ht="19.5" customHeight="1">
      <c r="A26" s="133">
        <v>19</v>
      </c>
      <c r="B26" s="134">
        <v>41</v>
      </c>
      <c r="C26" s="135" t="s">
        <v>35</v>
      </c>
      <c r="D26" s="136" t="s">
        <v>36</v>
      </c>
      <c r="E26" s="137" t="s">
        <v>37</v>
      </c>
      <c r="F26" s="138" t="s">
        <v>38</v>
      </c>
      <c r="G26" s="138" t="s">
        <v>39</v>
      </c>
      <c r="H26" s="138" t="s">
        <v>40</v>
      </c>
      <c r="I26" s="88"/>
      <c r="J26" s="245">
        <v>4.84</v>
      </c>
      <c r="K26" s="245">
        <v>4.4000000000000004</v>
      </c>
      <c r="L26" s="245">
        <v>4.74</v>
      </c>
      <c r="M26" s="246"/>
      <c r="N26" s="245"/>
      <c r="O26" s="245"/>
      <c r="P26" s="245"/>
      <c r="Q26" s="247">
        <f t="shared" si="1"/>
        <v>4.84</v>
      </c>
      <c r="R26" s="143" t="str">
        <f t="shared" si="2"/>
        <v>III A</v>
      </c>
      <c r="S26" s="138" t="s">
        <v>41</v>
      </c>
      <c r="T26" s="144" t="s">
        <v>75</v>
      </c>
      <c r="U26" s="144" t="s">
        <v>1070</v>
      </c>
    </row>
    <row r="27" spans="1:21" s="145" customFormat="1" ht="19.5" customHeight="1">
      <c r="A27" s="133">
        <v>20</v>
      </c>
      <c r="B27" s="134">
        <v>43</v>
      </c>
      <c r="C27" s="135" t="s">
        <v>182</v>
      </c>
      <c r="D27" s="136" t="s">
        <v>183</v>
      </c>
      <c r="E27" s="137" t="s">
        <v>184</v>
      </c>
      <c r="F27" s="138" t="s">
        <v>38</v>
      </c>
      <c r="G27" s="138" t="s">
        <v>39</v>
      </c>
      <c r="H27" s="138" t="s">
        <v>40</v>
      </c>
      <c r="I27" s="88"/>
      <c r="J27" s="245">
        <v>4.82</v>
      </c>
      <c r="K27" s="245">
        <v>4.76</v>
      </c>
      <c r="L27" s="245">
        <v>4.78</v>
      </c>
      <c r="M27" s="246"/>
      <c r="N27" s="245"/>
      <c r="O27" s="245"/>
      <c r="P27" s="245"/>
      <c r="Q27" s="247">
        <f t="shared" si="1"/>
        <v>4.82</v>
      </c>
      <c r="R27" s="143" t="str">
        <f t="shared" si="2"/>
        <v>III A</v>
      </c>
      <c r="S27" s="138" t="s">
        <v>41</v>
      </c>
      <c r="T27" s="144" t="s">
        <v>75</v>
      </c>
      <c r="U27" s="144" t="s">
        <v>1071</v>
      </c>
    </row>
  </sheetData>
  <printOptions horizontalCentered="1"/>
  <pageMargins left="0.11811023622047245" right="0.11811023622047245" top="0.78740157480314965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V25"/>
  <sheetViews>
    <sheetView workbookViewId="0">
      <selection activeCell="J27" sqref="J27"/>
    </sheetView>
  </sheetViews>
  <sheetFormatPr defaultColWidth="12.109375" defaultRowHeight="13.8"/>
  <cols>
    <col min="1" max="1" width="3.109375" style="107" customWidth="1"/>
    <col min="2" max="2" width="4.88671875" style="108" customWidth="1"/>
    <col min="3" max="3" width="10.33203125" style="146" customWidth="1"/>
    <col min="4" max="4" width="11.44140625" style="146" customWidth="1"/>
    <col min="5" max="5" width="8.88671875" style="111" customWidth="1"/>
    <col min="6" max="6" width="11.33203125" style="147" customWidth="1"/>
    <col min="7" max="7" width="7.109375" style="147" customWidth="1"/>
    <col min="8" max="8" width="10.44140625" style="182" customWidth="1"/>
    <col min="9" max="9" width="5.33203125" style="149" customWidth="1"/>
    <col min="10" max="12" width="5.6640625" style="150" customWidth="1"/>
    <col min="13" max="13" width="3" style="150" customWidth="1"/>
    <col min="14" max="16" width="5.6640625" style="150" customWidth="1"/>
    <col min="17" max="17" width="5.88671875" style="151" customWidth="1"/>
    <col min="18" max="18" width="4.6640625" style="151" customWidth="1"/>
    <col min="19" max="19" width="25.5546875" style="150" customWidth="1"/>
    <col min="20" max="20" width="4.33203125" style="157" hidden="1" customWidth="1"/>
    <col min="21" max="21" width="0" style="157" hidden="1" customWidth="1"/>
    <col min="22" max="22" width="4.109375" style="107" customWidth="1"/>
    <col min="23" max="16384" width="12.109375" style="107"/>
  </cols>
  <sheetData>
    <row r="1" spans="1:22" ht="18">
      <c r="A1" s="102" t="s">
        <v>16</v>
      </c>
      <c r="B1" s="103"/>
      <c r="C1" s="104"/>
      <c r="D1" s="104"/>
      <c r="E1" s="104"/>
      <c r="F1" s="105"/>
      <c r="G1" s="105"/>
      <c r="H1" s="148"/>
      <c r="P1" s="151"/>
      <c r="S1" s="151"/>
      <c r="T1" s="152"/>
      <c r="U1" s="152"/>
    </row>
    <row r="2" spans="1:22" ht="18">
      <c r="A2" s="25" t="s">
        <v>17</v>
      </c>
      <c r="B2" s="109"/>
      <c r="C2" s="104"/>
      <c r="D2" s="104"/>
      <c r="E2" s="104"/>
      <c r="F2" s="105"/>
      <c r="G2" s="105"/>
      <c r="H2" s="148"/>
      <c r="P2" s="151"/>
      <c r="S2" s="151"/>
      <c r="T2" s="152"/>
      <c r="U2" s="152"/>
    </row>
    <row r="3" spans="1:22" s="110" customFormat="1" ht="3.75" customHeight="1">
      <c r="B3" s="111"/>
      <c r="C3" s="111"/>
      <c r="D3" s="111"/>
      <c r="E3" s="111"/>
      <c r="F3" s="112"/>
      <c r="G3" s="112"/>
      <c r="H3" s="153"/>
      <c r="I3" s="154"/>
      <c r="J3" s="155"/>
      <c r="K3" s="155"/>
      <c r="L3" s="155"/>
      <c r="M3" s="155"/>
      <c r="N3" s="155"/>
      <c r="O3" s="155"/>
      <c r="P3" s="155"/>
      <c r="Q3" s="156"/>
      <c r="R3" s="156"/>
      <c r="S3" s="150"/>
      <c r="T3" s="157"/>
      <c r="U3" s="157"/>
    </row>
    <row r="4" spans="1:22" s="110" customFormat="1" ht="16.8">
      <c r="A4" s="114" t="s">
        <v>1444</v>
      </c>
      <c r="B4" s="115"/>
      <c r="C4" s="111"/>
      <c r="D4" s="111"/>
      <c r="E4" s="111"/>
      <c r="F4" s="112"/>
      <c r="G4" s="112"/>
      <c r="H4" s="153"/>
      <c r="I4" s="154"/>
      <c r="J4" s="155"/>
      <c r="K4" s="155"/>
      <c r="L4" s="155"/>
      <c r="M4" s="155"/>
      <c r="N4" s="155"/>
      <c r="O4" s="155"/>
      <c r="P4" s="155"/>
      <c r="Q4" s="156"/>
      <c r="R4" s="156"/>
      <c r="S4" s="150"/>
      <c r="T4" s="157"/>
      <c r="U4" s="157"/>
    </row>
    <row r="5" spans="1:22" s="162" customFormat="1" ht="3.75" customHeight="1">
      <c r="A5" s="158"/>
      <c r="B5" s="158"/>
      <c r="C5" s="158"/>
      <c r="D5" s="158"/>
      <c r="E5" s="158"/>
      <c r="F5" s="159"/>
      <c r="G5" s="159"/>
      <c r="H5" s="29"/>
      <c r="I5" s="30"/>
      <c r="J5" s="28"/>
      <c r="K5" s="28"/>
      <c r="L5" s="28"/>
      <c r="M5" s="28"/>
      <c r="N5" s="28"/>
      <c r="O5" s="31"/>
      <c r="P5" s="160"/>
      <c r="Q5" s="23"/>
      <c r="R5" s="23"/>
      <c r="S5" s="23"/>
      <c r="T5" s="161"/>
      <c r="U5" s="161"/>
    </row>
    <row r="6" spans="1:22" s="110" customFormat="1" ht="12.75" customHeight="1">
      <c r="B6" s="111"/>
      <c r="C6" s="111"/>
      <c r="D6" s="111"/>
      <c r="E6" s="111"/>
      <c r="F6" s="112"/>
      <c r="G6" s="112"/>
      <c r="H6" s="153"/>
      <c r="I6" s="154"/>
      <c r="J6" s="163"/>
      <c r="K6" s="164"/>
      <c r="L6" s="165" t="s">
        <v>547</v>
      </c>
      <c r="M6" s="165"/>
      <c r="N6" s="164"/>
      <c r="O6" s="164"/>
      <c r="P6" s="166"/>
      <c r="Q6" s="156"/>
      <c r="R6" s="156"/>
      <c r="S6" s="150"/>
      <c r="T6" s="157"/>
      <c r="U6" s="157"/>
    </row>
    <row r="7" spans="1:22" s="173" customFormat="1" ht="17.399999999999999" customHeight="1">
      <c r="A7" s="167" t="s">
        <v>539</v>
      </c>
      <c r="B7" s="168" t="s">
        <v>22</v>
      </c>
      <c r="C7" s="169" t="s">
        <v>23</v>
      </c>
      <c r="D7" s="170" t="s">
        <v>24</v>
      </c>
      <c r="E7" s="168" t="s">
        <v>25</v>
      </c>
      <c r="F7" s="171" t="s">
        <v>26</v>
      </c>
      <c r="G7" s="171" t="s">
        <v>27</v>
      </c>
      <c r="H7" s="57" t="s">
        <v>28</v>
      </c>
      <c r="I7" s="58" t="s">
        <v>29</v>
      </c>
      <c r="J7" s="55" t="s">
        <v>19</v>
      </c>
      <c r="K7" s="55" t="s">
        <v>43</v>
      </c>
      <c r="L7" s="55" t="s">
        <v>51</v>
      </c>
      <c r="M7" s="55" t="s">
        <v>548</v>
      </c>
      <c r="N7" s="55" t="s">
        <v>549</v>
      </c>
      <c r="O7" s="55" t="s">
        <v>68</v>
      </c>
      <c r="P7" s="55" t="s">
        <v>77</v>
      </c>
      <c r="Q7" s="55" t="s">
        <v>550</v>
      </c>
      <c r="R7" s="127" t="s">
        <v>33</v>
      </c>
      <c r="S7" s="172" t="s">
        <v>34</v>
      </c>
      <c r="T7" s="244"/>
      <c r="U7" s="244"/>
      <c r="V7" s="132"/>
    </row>
    <row r="8" spans="1:22" s="145" customFormat="1" ht="17.25" customHeight="1">
      <c r="A8" s="133">
        <v>1</v>
      </c>
      <c r="B8" s="134">
        <v>167</v>
      </c>
      <c r="C8" s="135" t="s">
        <v>120</v>
      </c>
      <c r="D8" s="136" t="s">
        <v>1445</v>
      </c>
      <c r="E8" s="174" t="s">
        <v>317</v>
      </c>
      <c r="F8" s="138" t="s">
        <v>1446</v>
      </c>
      <c r="G8" s="138" t="s">
        <v>115</v>
      </c>
      <c r="H8" s="175" t="s">
        <v>136</v>
      </c>
      <c r="I8" s="88">
        <f t="shared" ref="I8:I19" si="0">IF(ISBLANK(Q8),"",TRUNC(1.929*(Q8+48.41)^2)-5000)</f>
        <v>1021</v>
      </c>
      <c r="J8" s="140" t="s">
        <v>555</v>
      </c>
      <c r="K8" s="140">
        <v>7.38</v>
      </c>
      <c r="L8" s="140">
        <v>7.4</v>
      </c>
      <c r="M8" s="176" t="s">
        <v>517</v>
      </c>
      <c r="N8" s="140">
        <v>7.45</v>
      </c>
      <c r="O8" s="140">
        <v>7.46</v>
      </c>
      <c r="P8" s="140" t="s">
        <v>555</v>
      </c>
      <c r="Q8" s="142">
        <f t="shared" ref="Q8:Q25" si="1">MAX(J8:L8,N8:P8)</f>
        <v>7.46</v>
      </c>
      <c r="R8" s="143" t="str">
        <f t="shared" ref="R8:R25" si="2">IF(ISBLANK(Q8),"",IF(Q8&lt;5.6,"",IF(Q8&gt;=8.05,"TSM",IF(Q8&gt;=7.65,"SM",IF(Q8&gt;=7.2,"KSM",IF(Q8&gt;=6.7,"I A",IF(Q8&gt;=6.2,"II A",IF(Q8&gt;=5.6,"III A"))))))))</f>
        <v>KSM</v>
      </c>
      <c r="S8" s="175" t="s">
        <v>1447</v>
      </c>
      <c r="T8" s="144" t="s">
        <v>75</v>
      </c>
      <c r="U8" s="144"/>
    </row>
    <row r="9" spans="1:22" s="145" customFormat="1" ht="17.25" customHeight="1">
      <c r="A9" s="133">
        <v>2</v>
      </c>
      <c r="B9" s="134">
        <v>140</v>
      </c>
      <c r="C9" s="135" t="s">
        <v>120</v>
      </c>
      <c r="D9" s="136" t="s">
        <v>611</v>
      </c>
      <c r="E9" s="174" t="s">
        <v>612</v>
      </c>
      <c r="F9" s="138" t="s">
        <v>38</v>
      </c>
      <c r="G9" s="138" t="s">
        <v>39</v>
      </c>
      <c r="H9" s="175" t="s">
        <v>64</v>
      </c>
      <c r="I9" s="88">
        <f t="shared" si="0"/>
        <v>980</v>
      </c>
      <c r="J9" s="140" t="s">
        <v>555</v>
      </c>
      <c r="K9" s="140">
        <v>6.81</v>
      </c>
      <c r="L9" s="140">
        <v>7.27</v>
      </c>
      <c r="M9" s="176">
        <v>7</v>
      </c>
      <c r="N9" s="140" t="s">
        <v>555</v>
      </c>
      <c r="O9" s="140">
        <v>7.02</v>
      </c>
      <c r="P9" s="140">
        <v>7.22</v>
      </c>
      <c r="Q9" s="142">
        <f t="shared" si="1"/>
        <v>7.27</v>
      </c>
      <c r="R9" s="143" t="str">
        <f t="shared" si="2"/>
        <v>KSM</v>
      </c>
      <c r="S9" s="175" t="s">
        <v>602</v>
      </c>
      <c r="T9" s="144" t="s">
        <v>1448</v>
      </c>
      <c r="U9" s="144"/>
    </row>
    <row r="10" spans="1:22" s="145" customFormat="1" ht="17.25" customHeight="1">
      <c r="A10" s="133">
        <v>3</v>
      </c>
      <c r="B10" s="134">
        <v>153</v>
      </c>
      <c r="C10" s="135" t="s">
        <v>1449</v>
      </c>
      <c r="D10" s="136" t="s">
        <v>1450</v>
      </c>
      <c r="E10" s="174" t="s">
        <v>1451</v>
      </c>
      <c r="F10" s="138" t="s">
        <v>109</v>
      </c>
      <c r="G10" s="138"/>
      <c r="H10" s="175"/>
      <c r="I10" s="88">
        <f t="shared" si="0"/>
        <v>973</v>
      </c>
      <c r="J10" s="140">
        <v>7.11</v>
      </c>
      <c r="K10" s="140">
        <v>7.09</v>
      </c>
      <c r="L10" s="140">
        <v>7.16</v>
      </c>
      <c r="M10" s="176" t="s">
        <v>77</v>
      </c>
      <c r="N10" s="140">
        <v>7.17</v>
      </c>
      <c r="O10" s="140">
        <v>7.24</v>
      </c>
      <c r="P10" s="140">
        <v>7.24</v>
      </c>
      <c r="Q10" s="142">
        <f t="shared" si="1"/>
        <v>7.24</v>
      </c>
      <c r="R10" s="143" t="str">
        <f t="shared" si="2"/>
        <v>KSM</v>
      </c>
      <c r="S10" s="175" t="s">
        <v>525</v>
      </c>
      <c r="T10" s="144" t="s">
        <v>75</v>
      </c>
      <c r="U10" s="144"/>
    </row>
    <row r="11" spans="1:22" s="145" customFormat="1" ht="17.25" customHeight="1">
      <c r="A11" s="133">
        <v>4</v>
      </c>
      <c r="B11" s="134">
        <v>151</v>
      </c>
      <c r="C11" s="135" t="s">
        <v>1452</v>
      </c>
      <c r="D11" s="136" t="s">
        <v>1453</v>
      </c>
      <c r="E11" s="174" t="s">
        <v>1454</v>
      </c>
      <c r="F11" s="138" t="s">
        <v>109</v>
      </c>
      <c r="G11" s="138"/>
      <c r="H11" s="175"/>
      <c r="I11" s="88">
        <f t="shared" si="0"/>
        <v>969</v>
      </c>
      <c r="J11" s="140" t="s">
        <v>555</v>
      </c>
      <c r="K11" s="140">
        <v>7.07</v>
      </c>
      <c r="L11" s="140" t="s">
        <v>555</v>
      </c>
      <c r="M11" s="176" t="s">
        <v>68</v>
      </c>
      <c r="N11" s="140">
        <v>7.22</v>
      </c>
      <c r="O11" s="140" t="s">
        <v>555</v>
      </c>
      <c r="P11" s="140">
        <v>7.06</v>
      </c>
      <c r="Q11" s="142">
        <f t="shared" si="1"/>
        <v>7.22</v>
      </c>
      <c r="R11" s="143" t="str">
        <f t="shared" si="2"/>
        <v>KSM</v>
      </c>
      <c r="S11" s="175" t="s">
        <v>584</v>
      </c>
      <c r="T11" s="144" t="s">
        <v>1455</v>
      </c>
      <c r="U11" s="144"/>
    </row>
    <row r="12" spans="1:22" s="145" customFormat="1" ht="17.25" customHeight="1">
      <c r="A12" s="133">
        <v>5</v>
      </c>
      <c r="B12" s="134">
        <v>161</v>
      </c>
      <c r="C12" s="135" t="s">
        <v>1456</v>
      </c>
      <c r="D12" s="136" t="s">
        <v>1457</v>
      </c>
      <c r="E12" s="174" t="s">
        <v>1458</v>
      </c>
      <c r="F12" s="138" t="s">
        <v>55</v>
      </c>
      <c r="G12" s="138" t="s">
        <v>232</v>
      </c>
      <c r="H12" s="175" t="s">
        <v>1063</v>
      </c>
      <c r="I12" s="88">
        <f t="shared" si="0"/>
        <v>924</v>
      </c>
      <c r="J12" s="140">
        <v>6.52</v>
      </c>
      <c r="K12" s="140">
        <v>6.73</v>
      </c>
      <c r="L12" s="140">
        <v>7.01</v>
      </c>
      <c r="M12" s="176" t="s">
        <v>60</v>
      </c>
      <c r="N12" s="140" t="s">
        <v>555</v>
      </c>
      <c r="O12" s="140" t="s">
        <v>75</v>
      </c>
      <c r="P12" s="140" t="s">
        <v>75</v>
      </c>
      <c r="Q12" s="142">
        <f t="shared" si="1"/>
        <v>7.01</v>
      </c>
      <c r="R12" s="143" t="str">
        <f t="shared" si="2"/>
        <v>I A</v>
      </c>
      <c r="S12" s="175" t="s">
        <v>1064</v>
      </c>
      <c r="T12" s="144" t="s">
        <v>75</v>
      </c>
      <c r="U12" s="144"/>
    </row>
    <row r="13" spans="1:22" s="145" customFormat="1" ht="17.25" customHeight="1">
      <c r="A13" s="133">
        <v>6</v>
      </c>
      <c r="B13" s="134">
        <v>136</v>
      </c>
      <c r="C13" s="135" t="s">
        <v>429</v>
      </c>
      <c r="D13" s="136" t="s">
        <v>605</v>
      </c>
      <c r="E13" s="174" t="s">
        <v>606</v>
      </c>
      <c r="F13" s="138" t="s">
        <v>607</v>
      </c>
      <c r="G13" s="138" t="s">
        <v>39</v>
      </c>
      <c r="H13" s="175" t="s">
        <v>64</v>
      </c>
      <c r="I13" s="88">
        <f t="shared" si="0"/>
        <v>909</v>
      </c>
      <c r="J13" s="140">
        <v>6.94</v>
      </c>
      <c r="K13" s="140">
        <v>6.94</v>
      </c>
      <c r="L13" s="140">
        <v>6.81</v>
      </c>
      <c r="M13" s="176" t="s">
        <v>51</v>
      </c>
      <c r="N13" s="140">
        <v>6.93</v>
      </c>
      <c r="O13" s="140">
        <v>6.92</v>
      </c>
      <c r="P13" s="140">
        <v>6.93</v>
      </c>
      <c r="Q13" s="142">
        <f t="shared" si="1"/>
        <v>6.94</v>
      </c>
      <c r="R13" s="143" t="str">
        <f t="shared" si="2"/>
        <v>I A</v>
      </c>
      <c r="S13" s="175" t="s">
        <v>608</v>
      </c>
      <c r="T13" s="144" t="s">
        <v>1459</v>
      </c>
      <c r="U13" s="144" t="s">
        <v>1460</v>
      </c>
    </row>
    <row r="14" spans="1:22" s="145" customFormat="1" ht="17.25" customHeight="1">
      <c r="A14" s="133">
        <v>7</v>
      </c>
      <c r="B14" s="134">
        <v>154</v>
      </c>
      <c r="C14" s="135" t="s">
        <v>354</v>
      </c>
      <c r="D14" s="136" t="s">
        <v>355</v>
      </c>
      <c r="E14" s="174" t="s">
        <v>356</v>
      </c>
      <c r="F14" s="138" t="s">
        <v>109</v>
      </c>
      <c r="G14" s="138"/>
      <c r="H14" s="175"/>
      <c r="I14" s="88">
        <f t="shared" si="0"/>
        <v>901</v>
      </c>
      <c r="J14" s="140">
        <v>6.8</v>
      </c>
      <c r="K14" s="140">
        <v>6.53</v>
      </c>
      <c r="L14" s="140">
        <v>6.9</v>
      </c>
      <c r="M14" s="176">
        <v>2</v>
      </c>
      <c r="N14" s="140" t="s">
        <v>555</v>
      </c>
      <c r="O14" s="140">
        <v>6.9</v>
      </c>
      <c r="P14" s="140" t="s">
        <v>555</v>
      </c>
      <c r="Q14" s="142">
        <f t="shared" si="1"/>
        <v>6.9</v>
      </c>
      <c r="R14" s="143" t="str">
        <f t="shared" si="2"/>
        <v>I A</v>
      </c>
      <c r="S14" s="175" t="s">
        <v>110</v>
      </c>
      <c r="T14" s="144" t="s">
        <v>1461</v>
      </c>
      <c r="U14" s="144" t="s">
        <v>1462</v>
      </c>
    </row>
    <row r="15" spans="1:22" s="145" customFormat="1" ht="17.25" customHeight="1">
      <c r="A15" s="133">
        <v>8</v>
      </c>
      <c r="B15" s="134">
        <v>124</v>
      </c>
      <c r="C15" s="135" t="s">
        <v>166</v>
      </c>
      <c r="D15" s="136" t="s">
        <v>167</v>
      </c>
      <c r="E15" s="174" t="s">
        <v>168</v>
      </c>
      <c r="F15" s="138" t="s">
        <v>38</v>
      </c>
      <c r="G15" s="138" t="s">
        <v>39</v>
      </c>
      <c r="H15" s="175" t="s">
        <v>169</v>
      </c>
      <c r="I15" s="88">
        <f t="shared" si="0"/>
        <v>886</v>
      </c>
      <c r="J15" s="140">
        <v>6.68</v>
      </c>
      <c r="K15" s="140">
        <v>6.7</v>
      </c>
      <c r="L15" s="140">
        <v>6.83</v>
      </c>
      <c r="M15" s="176" t="s">
        <v>19</v>
      </c>
      <c r="N15" s="140">
        <v>6.75</v>
      </c>
      <c r="O15" s="140" t="s">
        <v>75</v>
      </c>
      <c r="P15" s="140">
        <v>6.82</v>
      </c>
      <c r="Q15" s="142">
        <f t="shared" si="1"/>
        <v>6.83</v>
      </c>
      <c r="R15" s="143" t="str">
        <f t="shared" si="2"/>
        <v>I A</v>
      </c>
      <c r="S15" s="175" t="s">
        <v>41</v>
      </c>
      <c r="T15" s="144" t="s">
        <v>1463</v>
      </c>
      <c r="U15" s="144" t="s">
        <v>1464</v>
      </c>
    </row>
    <row r="16" spans="1:22" s="145" customFormat="1" ht="17.25" customHeight="1">
      <c r="A16" s="177">
        <v>9</v>
      </c>
      <c r="B16" s="178">
        <v>19</v>
      </c>
      <c r="C16" s="179" t="s">
        <v>623</v>
      </c>
      <c r="D16" s="180" t="s">
        <v>624</v>
      </c>
      <c r="E16" s="181" t="s">
        <v>625</v>
      </c>
      <c r="F16" s="175" t="s">
        <v>562</v>
      </c>
      <c r="G16" s="175" t="s">
        <v>563</v>
      </c>
      <c r="H16" s="175"/>
      <c r="I16" s="88">
        <f t="shared" si="0"/>
        <v>873</v>
      </c>
      <c r="J16" s="140">
        <v>6.77</v>
      </c>
      <c r="K16" s="140" t="s">
        <v>555</v>
      </c>
      <c r="L16" s="140" t="s">
        <v>555</v>
      </c>
      <c r="M16" s="176"/>
      <c r="N16" s="140"/>
      <c r="O16" s="140"/>
      <c r="P16" s="140"/>
      <c r="Q16" s="142">
        <f t="shared" si="1"/>
        <v>6.77</v>
      </c>
      <c r="R16" s="143" t="str">
        <f t="shared" si="2"/>
        <v>I A</v>
      </c>
      <c r="S16" s="175" t="s">
        <v>564</v>
      </c>
      <c r="T16" s="144" t="s">
        <v>1463</v>
      </c>
      <c r="U16" s="144" t="s">
        <v>1465</v>
      </c>
    </row>
    <row r="17" spans="1:21" s="145" customFormat="1" ht="17.25" customHeight="1">
      <c r="A17" s="133">
        <v>10</v>
      </c>
      <c r="B17" s="134">
        <v>69</v>
      </c>
      <c r="C17" s="135" t="s">
        <v>1408</v>
      </c>
      <c r="D17" s="136" t="s">
        <v>1466</v>
      </c>
      <c r="E17" s="174" t="s">
        <v>1467</v>
      </c>
      <c r="F17" s="138" t="s">
        <v>4</v>
      </c>
      <c r="G17" s="138" t="s">
        <v>115</v>
      </c>
      <c r="H17" s="175"/>
      <c r="I17" s="88">
        <f t="shared" si="0"/>
        <v>856</v>
      </c>
      <c r="J17" s="140">
        <v>6.43</v>
      </c>
      <c r="K17" s="140">
        <v>6.46</v>
      </c>
      <c r="L17" s="140">
        <v>6.69</v>
      </c>
      <c r="M17" s="176"/>
      <c r="N17" s="140"/>
      <c r="O17" s="140"/>
      <c r="P17" s="140"/>
      <c r="Q17" s="142">
        <f t="shared" si="1"/>
        <v>6.69</v>
      </c>
      <c r="R17" s="143" t="str">
        <f t="shared" si="2"/>
        <v>II A</v>
      </c>
      <c r="S17" s="175" t="s">
        <v>635</v>
      </c>
      <c r="T17" s="144" t="s">
        <v>1468</v>
      </c>
      <c r="U17" s="144" t="s">
        <v>1469</v>
      </c>
    </row>
    <row r="18" spans="1:21" s="145" customFormat="1" ht="17.25" customHeight="1">
      <c r="A18" s="133">
        <v>11</v>
      </c>
      <c r="B18" s="134">
        <v>66</v>
      </c>
      <c r="C18" s="135" t="s">
        <v>424</v>
      </c>
      <c r="D18" s="136" t="s">
        <v>1470</v>
      </c>
      <c r="E18" s="174" t="s">
        <v>1471</v>
      </c>
      <c r="F18" s="138" t="s">
        <v>818</v>
      </c>
      <c r="G18" s="138" t="s">
        <v>115</v>
      </c>
      <c r="H18" s="175"/>
      <c r="I18" s="88">
        <f t="shared" si="0"/>
        <v>852</v>
      </c>
      <c r="J18" s="140">
        <v>5.83</v>
      </c>
      <c r="K18" s="140" t="s">
        <v>555</v>
      </c>
      <c r="L18" s="140">
        <v>6.67</v>
      </c>
      <c r="M18" s="140"/>
      <c r="N18" s="140"/>
      <c r="O18" s="140"/>
      <c r="P18" s="140"/>
      <c r="Q18" s="142">
        <f t="shared" si="1"/>
        <v>6.67</v>
      </c>
      <c r="R18" s="143" t="str">
        <f t="shared" si="2"/>
        <v>II A</v>
      </c>
      <c r="S18" s="175" t="s">
        <v>1472</v>
      </c>
      <c r="T18" s="144" t="s">
        <v>1473</v>
      </c>
      <c r="U18" s="144" t="s">
        <v>1474</v>
      </c>
    </row>
    <row r="19" spans="1:21" s="145" customFormat="1" ht="17.25" customHeight="1">
      <c r="A19" s="133">
        <v>12</v>
      </c>
      <c r="B19" s="134">
        <v>78</v>
      </c>
      <c r="C19" s="135" t="s">
        <v>1110</v>
      </c>
      <c r="D19" s="136" t="s">
        <v>1475</v>
      </c>
      <c r="E19" s="174" t="s">
        <v>1476</v>
      </c>
      <c r="F19" s="138" t="s">
        <v>102</v>
      </c>
      <c r="G19" s="138" t="s">
        <v>94</v>
      </c>
      <c r="H19" s="175" t="s">
        <v>407</v>
      </c>
      <c r="I19" s="88">
        <f t="shared" si="0"/>
        <v>845</v>
      </c>
      <c r="J19" s="140">
        <v>6.64</v>
      </c>
      <c r="K19" s="140">
        <v>6.32</v>
      </c>
      <c r="L19" s="140">
        <v>6.59</v>
      </c>
      <c r="M19" s="140"/>
      <c r="N19" s="140"/>
      <c r="O19" s="140"/>
      <c r="P19" s="140"/>
      <c r="Q19" s="142">
        <f t="shared" si="1"/>
        <v>6.64</v>
      </c>
      <c r="R19" s="143" t="str">
        <f t="shared" si="2"/>
        <v>II A</v>
      </c>
      <c r="S19" s="175" t="s">
        <v>1023</v>
      </c>
      <c r="T19" s="144" t="s">
        <v>1477</v>
      </c>
      <c r="U19" s="144" t="s">
        <v>1478</v>
      </c>
    </row>
    <row r="20" spans="1:21" s="145" customFormat="1" ht="17.25" customHeight="1">
      <c r="A20" s="133">
        <v>13</v>
      </c>
      <c r="B20" s="134">
        <v>164</v>
      </c>
      <c r="C20" s="135" t="s">
        <v>1479</v>
      </c>
      <c r="D20" s="136" t="s">
        <v>1480</v>
      </c>
      <c r="E20" s="174" t="s">
        <v>1481</v>
      </c>
      <c r="F20" s="138" t="s">
        <v>1062</v>
      </c>
      <c r="G20" s="138" t="s">
        <v>232</v>
      </c>
      <c r="H20" s="175" t="s">
        <v>1063</v>
      </c>
      <c r="I20" s="88"/>
      <c r="J20" s="140">
        <v>6.33</v>
      </c>
      <c r="K20" s="140">
        <v>6.09</v>
      </c>
      <c r="L20" s="140">
        <v>6.29</v>
      </c>
      <c r="M20" s="140"/>
      <c r="N20" s="140"/>
      <c r="O20" s="140"/>
      <c r="P20" s="140"/>
      <c r="Q20" s="142">
        <f t="shared" si="1"/>
        <v>6.33</v>
      </c>
      <c r="R20" s="143" t="str">
        <f t="shared" si="2"/>
        <v>II A</v>
      </c>
      <c r="S20" s="175" t="s">
        <v>1064</v>
      </c>
      <c r="T20" s="144" t="s">
        <v>1482</v>
      </c>
      <c r="U20" s="144" t="s">
        <v>1483</v>
      </c>
    </row>
    <row r="21" spans="1:21" s="145" customFormat="1" ht="17.25" customHeight="1">
      <c r="A21" s="133">
        <v>14</v>
      </c>
      <c r="B21" s="134">
        <v>162</v>
      </c>
      <c r="C21" s="135" t="s">
        <v>638</v>
      </c>
      <c r="D21" s="136" t="s">
        <v>1484</v>
      </c>
      <c r="E21" s="174" t="s">
        <v>1485</v>
      </c>
      <c r="F21" s="138" t="s">
        <v>55</v>
      </c>
      <c r="G21" s="138" t="s">
        <v>232</v>
      </c>
      <c r="H21" s="175" t="s">
        <v>1063</v>
      </c>
      <c r="I21" s="88"/>
      <c r="J21" s="140">
        <v>6.2</v>
      </c>
      <c r="K21" s="140">
        <v>6.21</v>
      </c>
      <c r="L21" s="140">
        <v>6.27</v>
      </c>
      <c r="M21" s="140"/>
      <c r="N21" s="140"/>
      <c r="O21" s="140"/>
      <c r="P21" s="140"/>
      <c r="Q21" s="142">
        <f t="shared" si="1"/>
        <v>6.27</v>
      </c>
      <c r="R21" s="143" t="str">
        <f t="shared" si="2"/>
        <v>II A</v>
      </c>
      <c r="S21" s="175" t="s">
        <v>1064</v>
      </c>
      <c r="T21" s="144" t="s">
        <v>1486</v>
      </c>
      <c r="U21" s="144" t="s">
        <v>1487</v>
      </c>
    </row>
    <row r="22" spans="1:21" s="145" customFormat="1" ht="17.25" customHeight="1">
      <c r="A22" s="133">
        <v>15</v>
      </c>
      <c r="B22" s="134">
        <v>130</v>
      </c>
      <c r="C22" s="135" t="s">
        <v>651</v>
      </c>
      <c r="D22" s="136" t="s">
        <v>652</v>
      </c>
      <c r="E22" s="174" t="s">
        <v>653</v>
      </c>
      <c r="F22" s="138" t="s">
        <v>38</v>
      </c>
      <c r="G22" s="138" t="s">
        <v>39</v>
      </c>
      <c r="H22" s="175"/>
      <c r="I22" s="88"/>
      <c r="J22" s="140">
        <v>6.17</v>
      </c>
      <c r="K22" s="140">
        <v>5.96</v>
      </c>
      <c r="L22" s="140">
        <v>6.24</v>
      </c>
      <c r="M22" s="140"/>
      <c r="N22" s="140"/>
      <c r="O22" s="140"/>
      <c r="P22" s="140"/>
      <c r="Q22" s="142">
        <f t="shared" si="1"/>
        <v>6.24</v>
      </c>
      <c r="R22" s="143" t="str">
        <f t="shared" si="2"/>
        <v>II A</v>
      </c>
      <c r="S22" s="175" t="s">
        <v>602</v>
      </c>
      <c r="T22" s="144" t="s">
        <v>1488</v>
      </c>
      <c r="U22" s="144" t="s">
        <v>1489</v>
      </c>
    </row>
    <row r="23" spans="1:21" s="145" customFormat="1" ht="17.25" customHeight="1">
      <c r="A23" s="133">
        <v>16</v>
      </c>
      <c r="B23" s="134">
        <v>146</v>
      </c>
      <c r="C23" s="135" t="s">
        <v>120</v>
      </c>
      <c r="D23" s="136" t="s">
        <v>121</v>
      </c>
      <c r="E23" s="174" t="s">
        <v>122</v>
      </c>
      <c r="F23" s="138" t="s">
        <v>38</v>
      </c>
      <c r="G23" s="138" t="s">
        <v>123</v>
      </c>
      <c r="H23" s="175"/>
      <c r="I23" s="88"/>
      <c r="J23" s="140" t="s">
        <v>555</v>
      </c>
      <c r="K23" s="140">
        <v>5.93</v>
      </c>
      <c r="L23" s="140">
        <v>5.99</v>
      </c>
      <c r="M23" s="140"/>
      <c r="N23" s="140"/>
      <c r="O23" s="140"/>
      <c r="P23" s="140"/>
      <c r="Q23" s="142">
        <f t="shared" si="1"/>
        <v>5.99</v>
      </c>
      <c r="R23" s="143" t="str">
        <f t="shared" si="2"/>
        <v>III A</v>
      </c>
      <c r="S23" s="175" t="s">
        <v>124</v>
      </c>
      <c r="T23" s="144" t="s">
        <v>503</v>
      </c>
      <c r="U23" s="144" t="s">
        <v>504</v>
      </c>
    </row>
    <row r="24" spans="1:21" s="145" customFormat="1" ht="17.25" customHeight="1">
      <c r="A24" s="133">
        <v>17</v>
      </c>
      <c r="B24" s="134">
        <v>8</v>
      </c>
      <c r="C24" s="135" t="s">
        <v>414</v>
      </c>
      <c r="D24" s="136" t="s">
        <v>1490</v>
      </c>
      <c r="E24" s="174" t="s">
        <v>1491</v>
      </c>
      <c r="F24" s="138" t="s">
        <v>38</v>
      </c>
      <c r="G24" s="138" t="s">
        <v>39</v>
      </c>
      <c r="H24" s="175" t="s">
        <v>337</v>
      </c>
      <c r="I24" s="88"/>
      <c r="J24" s="140">
        <v>5.58</v>
      </c>
      <c r="K24" s="140">
        <v>5.79</v>
      </c>
      <c r="L24" s="140">
        <v>5.96</v>
      </c>
      <c r="M24" s="140"/>
      <c r="N24" s="140"/>
      <c r="O24" s="140"/>
      <c r="P24" s="140"/>
      <c r="Q24" s="142">
        <f t="shared" si="1"/>
        <v>5.96</v>
      </c>
      <c r="R24" s="143" t="str">
        <f t="shared" si="2"/>
        <v>III A</v>
      </c>
      <c r="S24" s="175" t="s">
        <v>1492</v>
      </c>
      <c r="T24" s="144" t="s">
        <v>428</v>
      </c>
      <c r="U24" s="144" t="s">
        <v>1493</v>
      </c>
    </row>
    <row r="25" spans="1:21" s="145" customFormat="1" ht="17.25" customHeight="1">
      <c r="A25" s="133">
        <v>18</v>
      </c>
      <c r="B25" s="134">
        <v>70</v>
      </c>
      <c r="C25" s="135" t="s">
        <v>505</v>
      </c>
      <c r="D25" s="136" t="s">
        <v>1494</v>
      </c>
      <c r="E25" s="174">
        <v>35968</v>
      </c>
      <c r="F25" s="138" t="s">
        <v>72</v>
      </c>
      <c r="G25" s="138"/>
      <c r="H25" s="175" t="s">
        <v>427</v>
      </c>
      <c r="I25" s="88"/>
      <c r="J25" s="140" t="s">
        <v>555</v>
      </c>
      <c r="K25" s="140" t="s">
        <v>555</v>
      </c>
      <c r="L25" s="140">
        <v>5.61</v>
      </c>
      <c r="M25" s="140"/>
      <c r="N25" s="140"/>
      <c r="O25" s="140"/>
      <c r="P25" s="140"/>
      <c r="Q25" s="142">
        <f t="shared" si="1"/>
        <v>5.61</v>
      </c>
      <c r="R25" s="143" t="str">
        <f t="shared" si="2"/>
        <v>III A</v>
      </c>
      <c r="S25" s="175" t="s">
        <v>1495</v>
      </c>
      <c r="T25" s="144" t="s">
        <v>403</v>
      </c>
      <c r="U25" s="144" t="s">
        <v>1496</v>
      </c>
    </row>
  </sheetData>
  <printOptions horizontalCentered="1"/>
  <pageMargins left="0.11811023622047245" right="0.11811023622047245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U15"/>
  <sheetViews>
    <sheetView workbookViewId="0">
      <selection activeCell="F18" sqref="F18"/>
    </sheetView>
  </sheetViews>
  <sheetFormatPr defaultColWidth="12.109375" defaultRowHeight="13.8"/>
  <cols>
    <col min="1" max="1" width="3" style="107" customWidth="1"/>
    <col min="2" max="2" width="4.33203125" style="108" customWidth="1"/>
    <col min="3" max="3" width="8.109375" style="146" customWidth="1"/>
    <col min="4" max="4" width="12.109375" style="146" customWidth="1"/>
    <col min="5" max="5" width="8.6640625" style="111" customWidth="1"/>
    <col min="6" max="6" width="11" style="147" customWidth="1"/>
    <col min="7" max="7" width="10.33203125" style="147" customWidth="1"/>
    <col min="8" max="8" width="10.5546875" style="147" customWidth="1"/>
    <col min="9" max="9" width="5.6640625" style="106" customWidth="1"/>
    <col min="10" max="12" width="5.6640625" style="107" customWidth="1"/>
    <col min="13" max="13" width="3.33203125" style="107" customWidth="1"/>
    <col min="14" max="16" width="5.6640625" style="107" customWidth="1"/>
    <col min="17" max="17" width="6.33203125" style="108" customWidth="1"/>
    <col min="18" max="18" width="4.6640625" style="108" customWidth="1"/>
    <col min="19" max="19" width="24.88671875" style="107" customWidth="1"/>
    <col min="20" max="20" width="5.33203125" style="107" hidden="1" customWidth="1"/>
    <col min="21" max="21" width="9.33203125" style="107" hidden="1" customWidth="1"/>
    <col min="22" max="16384" width="12.109375" style="107"/>
  </cols>
  <sheetData>
    <row r="1" spans="1:21" ht="18">
      <c r="A1" s="102" t="s">
        <v>16</v>
      </c>
      <c r="B1" s="103"/>
      <c r="C1" s="104"/>
      <c r="D1" s="104"/>
      <c r="E1" s="104"/>
      <c r="F1" s="105"/>
      <c r="G1" s="105"/>
      <c r="H1" s="105"/>
      <c r="S1" s="108"/>
      <c r="T1" s="108"/>
      <c r="U1" s="108"/>
    </row>
    <row r="2" spans="1:21" ht="18">
      <c r="A2" s="25" t="s">
        <v>17</v>
      </c>
      <c r="B2" s="109"/>
      <c r="C2" s="104"/>
      <c r="D2" s="104"/>
      <c r="E2" s="104"/>
      <c r="F2" s="105"/>
      <c r="G2" s="105"/>
      <c r="H2" s="105"/>
      <c r="S2" s="108"/>
      <c r="T2" s="108"/>
      <c r="U2" s="108"/>
    </row>
    <row r="3" spans="1:21" s="110" customFormat="1" ht="9" customHeight="1">
      <c r="B3" s="111"/>
      <c r="C3" s="111"/>
      <c r="D3" s="111"/>
      <c r="E3" s="111"/>
      <c r="F3" s="112"/>
      <c r="G3" s="112"/>
      <c r="H3" s="112"/>
      <c r="I3" s="113"/>
      <c r="Q3" s="111"/>
      <c r="R3" s="111"/>
      <c r="S3" s="107"/>
    </row>
    <row r="4" spans="1:21" s="110" customFormat="1" ht="16.8">
      <c r="A4" s="114" t="s">
        <v>546</v>
      </c>
      <c r="B4" s="115"/>
      <c r="C4" s="111"/>
      <c r="D4" s="111"/>
      <c r="E4" s="111"/>
      <c r="F4" s="112"/>
      <c r="G4" s="112"/>
      <c r="H4" s="112"/>
      <c r="I4" s="113"/>
      <c r="Q4" s="111"/>
      <c r="R4" s="111"/>
      <c r="S4" s="107"/>
    </row>
    <row r="5" spans="1:21" s="110" customFormat="1" ht="9.75" customHeight="1">
      <c r="A5" s="116"/>
      <c r="B5" s="117"/>
      <c r="C5" s="117"/>
      <c r="D5" s="111"/>
      <c r="E5" s="111"/>
      <c r="F5" s="112"/>
      <c r="G5" s="112"/>
      <c r="H5" s="112"/>
      <c r="I5" s="113"/>
      <c r="Q5" s="111"/>
      <c r="R5" s="111"/>
      <c r="S5" s="107"/>
    </row>
    <row r="6" spans="1:21" s="110" customFormat="1" ht="12.75" customHeight="1">
      <c r="B6" s="111"/>
      <c r="C6" s="111"/>
      <c r="D6" s="111"/>
      <c r="E6" s="111"/>
      <c r="F6" s="112"/>
      <c r="G6" s="112"/>
      <c r="H6" s="112"/>
      <c r="I6" s="113"/>
      <c r="J6" s="118"/>
      <c r="K6" s="119"/>
      <c r="L6" s="120" t="s">
        <v>547</v>
      </c>
      <c r="M6" s="120"/>
      <c r="N6" s="121"/>
      <c r="O6" s="119"/>
      <c r="P6" s="122"/>
      <c r="Q6" s="111"/>
      <c r="R6" s="111"/>
      <c r="S6" s="107"/>
    </row>
    <row r="7" spans="1:21" s="132" customFormat="1" ht="12">
      <c r="A7" s="123" t="s">
        <v>539</v>
      </c>
      <c r="B7" s="124" t="s">
        <v>22</v>
      </c>
      <c r="C7" s="125" t="s">
        <v>23</v>
      </c>
      <c r="D7" s="126" t="s">
        <v>24</v>
      </c>
      <c r="E7" s="127" t="s">
        <v>25</v>
      </c>
      <c r="F7" s="128" t="s">
        <v>26</v>
      </c>
      <c r="G7" s="128" t="s">
        <v>27</v>
      </c>
      <c r="H7" s="128" t="s">
        <v>28</v>
      </c>
      <c r="I7" s="129" t="s">
        <v>29</v>
      </c>
      <c r="J7" s="130" t="s">
        <v>19</v>
      </c>
      <c r="K7" s="130" t="s">
        <v>43</v>
      </c>
      <c r="L7" s="130" t="s">
        <v>51</v>
      </c>
      <c r="M7" s="130" t="s">
        <v>548</v>
      </c>
      <c r="N7" s="130" t="s">
        <v>549</v>
      </c>
      <c r="O7" s="130" t="s">
        <v>68</v>
      </c>
      <c r="P7" s="130" t="s">
        <v>77</v>
      </c>
      <c r="Q7" s="127" t="s">
        <v>550</v>
      </c>
      <c r="R7" s="127" t="s">
        <v>33</v>
      </c>
      <c r="S7" s="131" t="s">
        <v>34</v>
      </c>
    </row>
    <row r="8" spans="1:21" s="145" customFormat="1" ht="19.5" customHeight="1">
      <c r="A8" s="133">
        <v>1</v>
      </c>
      <c r="B8" s="134">
        <v>55</v>
      </c>
      <c r="C8" s="135" t="s">
        <v>551</v>
      </c>
      <c r="D8" s="136" t="s">
        <v>552</v>
      </c>
      <c r="E8" s="137" t="s">
        <v>553</v>
      </c>
      <c r="F8" s="138" t="s">
        <v>4</v>
      </c>
      <c r="G8" s="138" t="s">
        <v>115</v>
      </c>
      <c r="H8" s="139" t="s">
        <v>554</v>
      </c>
      <c r="I8" s="88">
        <f t="shared" ref="I8:I15" si="0">IF(ISBLANK(Q8),"",TRUNC(0.4282*(Q8+105.53)^2)-5000)</f>
        <v>1023</v>
      </c>
      <c r="J8" s="140">
        <v>12.84</v>
      </c>
      <c r="K8" s="140">
        <v>13.07</v>
      </c>
      <c r="L8" s="140" t="s">
        <v>555</v>
      </c>
      <c r="M8" s="141">
        <v>8</v>
      </c>
      <c r="N8" s="140" t="s">
        <v>555</v>
      </c>
      <c r="O8" s="140">
        <v>12.8</v>
      </c>
      <c r="P8" s="140">
        <v>13.03</v>
      </c>
      <c r="Q8" s="142">
        <f t="shared" ref="Q8:Q15" si="1">MAX(J8:L8,N8:P8)</f>
        <v>13.07</v>
      </c>
      <c r="R8" s="143" t="str">
        <f t="shared" ref="R8:R15" si="2">IF(ISBLANK(Q8),"",IF(Q8&lt;10.4,"",IF(Q8&gt;=14,"TSM",IF(Q8&gt;=13.45,"SM",IF(Q8&gt;=12.8,"KSM",IF(Q8&gt;=12,"I A",IF(Q8&gt;=11.2,"II A",IF(Q8&gt;=10.4,"III A"))))))))</f>
        <v>KSM</v>
      </c>
      <c r="S8" s="138" t="s">
        <v>556</v>
      </c>
      <c r="T8" s="144" t="s">
        <v>557</v>
      </c>
      <c r="U8" s="144" t="s">
        <v>558</v>
      </c>
    </row>
    <row r="9" spans="1:21" s="145" customFormat="1" ht="19.5" customHeight="1">
      <c r="A9" s="133">
        <v>2</v>
      </c>
      <c r="B9" s="134">
        <v>13</v>
      </c>
      <c r="C9" s="135" t="s">
        <v>559</v>
      </c>
      <c r="D9" s="136" t="s">
        <v>560</v>
      </c>
      <c r="E9" s="137" t="s">
        <v>561</v>
      </c>
      <c r="F9" s="138" t="s">
        <v>562</v>
      </c>
      <c r="G9" s="138" t="s">
        <v>563</v>
      </c>
      <c r="H9" s="138"/>
      <c r="I9" s="88">
        <f t="shared" si="0"/>
        <v>953</v>
      </c>
      <c r="J9" s="140">
        <v>12.38</v>
      </c>
      <c r="K9" s="140">
        <v>12.22</v>
      </c>
      <c r="L9" s="140">
        <v>12.25</v>
      </c>
      <c r="M9" s="141">
        <v>7</v>
      </c>
      <c r="N9" s="140">
        <v>12.23</v>
      </c>
      <c r="O9" s="140">
        <v>12.16</v>
      </c>
      <c r="P9" s="140" t="s">
        <v>555</v>
      </c>
      <c r="Q9" s="142">
        <f t="shared" si="1"/>
        <v>12.38</v>
      </c>
      <c r="R9" s="143" t="str">
        <f t="shared" si="2"/>
        <v>I A</v>
      </c>
      <c r="S9" s="138" t="s">
        <v>564</v>
      </c>
      <c r="T9" s="144" t="s">
        <v>565</v>
      </c>
      <c r="U9" s="144" t="s">
        <v>566</v>
      </c>
    </row>
    <row r="10" spans="1:21" s="145" customFormat="1" ht="19.5" customHeight="1">
      <c r="A10" s="133">
        <v>3</v>
      </c>
      <c r="B10" s="134">
        <v>15</v>
      </c>
      <c r="C10" s="135" t="s">
        <v>567</v>
      </c>
      <c r="D10" s="136" t="s">
        <v>568</v>
      </c>
      <c r="E10" s="137" t="s">
        <v>569</v>
      </c>
      <c r="F10" s="138" t="s">
        <v>570</v>
      </c>
      <c r="G10" s="138" t="s">
        <v>232</v>
      </c>
      <c r="H10" s="138" t="s">
        <v>88</v>
      </c>
      <c r="I10" s="88">
        <f t="shared" si="0"/>
        <v>932</v>
      </c>
      <c r="J10" s="140">
        <v>12.01</v>
      </c>
      <c r="K10" s="140" t="s">
        <v>555</v>
      </c>
      <c r="L10" s="140" t="s">
        <v>555</v>
      </c>
      <c r="M10" s="141">
        <v>6</v>
      </c>
      <c r="N10" s="140" t="s">
        <v>555</v>
      </c>
      <c r="O10" s="140">
        <v>12.18</v>
      </c>
      <c r="P10" s="140">
        <v>11.56</v>
      </c>
      <c r="Q10" s="142">
        <f t="shared" si="1"/>
        <v>12.18</v>
      </c>
      <c r="R10" s="143" t="str">
        <f t="shared" si="2"/>
        <v>I A</v>
      </c>
      <c r="S10" s="138" t="s">
        <v>571</v>
      </c>
      <c r="T10" s="144" t="s">
        <v>572</v>
      </c>
      <c r="U10" s="144" t="s">
        <v>573</v>
      </c>
    </row>
    <row r="11" spans="1:21" s="145" customFormat="1" ht="19.5" customHeight="1">
      <c r="A11" s="133">
        <v>4</v>
      </c>
      <c r="B11" s="134">
        <v>56</v>
      </c>
      <c r="C11" s="135" t="s">
        <v>574</v>
      </c>
      <c r="D11" s="136" t="s">
        <v>575</v>
      </c>
      <c r="E11" s="137" t="s">
        <v>576</v>
      </c>
      <c r="F11" s="138" t="s">
        <v>577</v>
      </c>
      <c r="G11" s="138" t="s">
        <v>269</v>
      </c>
      <c r="H11" s="138" t="s">
        <v>95</v>
      </c>
      <c r="I11" s="88">
        <f t="shared" si="0"/>
        <v>930</v>
      </c>
      <c r="J11" s="140" t="s">
        <v>555</v>
      </c>
      <c r="K11" s="140" t="s">
        <v>555</v>
      </c>
      <c r="L11" s="140" t="s">
        <v>555</v>
      </c>
      <c r="M11" s="141">
        <v>2</v>
      </c>
      <c r="N11" s="140">
        <v>11.13</v>
      </c>
      <c r="O11" s="140">
        <v>11.86</v>
      </c>
      <c r="P11" s="140">
        <v>12.16</v>
      </c>
      <c r="Q11" s="142">
        <f t="shared" si="1"/>
        <v>12.16</v>
      </c>
      <c r="R11" s="143" t="str">
        <f t="shared" si="2"/>
        <v>I A</v>
      </c>
      <c r="S11" s="138" t="s">
        <v>578</v>
      </c>
      <c r="T11" s="144" t="s">
        <v>579</v>
      </c>
      <c r="U11" s="144" t="s">
        <v>580</v>
      </c>
    </row>
    <row r="12" spans="1:21" s="145" customFormat="1" ht="19.5" customHeight="1">
      <c r="A12" s="133">
        <v>5</v>
      </c>
      <c r="B12" s="134">
        <v>105</v>
      </c>
      <c r="C12" s="135" t="s">
        <v>581</v>
      </c>
      <c r="D12" s="136" t="s">
        <v>582</v>
      </c>
      <c r="E12" s="137" t="s">
        <v>583</v>
      </c>
      <c r="F12" s="138" t="s">
        <v>109</v>
      </c>
      <c r="G12" s="138"/>
      <c r="H12" s="138"/>
      <c r="I12" s="88">
        <f t="shared" si="0"/>
        <v>880</v>
      </c>
      <c r="J12" s="140" t="s">
        <v>555</v>
      </c>
      <c r="K12" s="140" t="s">
        <v>555</v>
      </c>
      <c r="L12" s="140">
        <v>11.66</v>
      </c>
      <c r="M12" s="141">
        <v>5</v>
      </c>
      <c r="N12" s="140">
        <v>11.56</v>
      </c>
      <c r="O12" s="140" t="s">
        <v>555</v>
      </c>
      <c r="P12" s="140">
        <v>11.56</v>
      </c>
      <c r="Q12" s="142">
        <f t="shared" si="1"/>
        <v>11.66</v>
      </c>
      <c r="R12" s="143" t="str">
        <f t="shared" si="2"/>
        <v>II A</v>
      </c>
      <c r="S12" s="138" t="s">
        <v>584</v>
      </c>
      <c r="T12" s="144" t="s">
        <v>585</v>
      </c>
      <c r="U12" s="144" t="s">
        <v>586</v>
      </c>
    </row>
    <row r="13" spans="1:21" s="145" customFormat="1" ht="19.5" customHeight="1">
      <c r="A13" s="133">
        <v>6</v>
      </c>
      <c r="B13" s="134">
        <v>87</v>
      </c>
      <c r="C13" s="135" t="s">
        <v>244</v>
      </c>
      <c r="D13" s="136" t="s">
        <v>587</v>
      </c>
      <c r="E13" s="137" t="s">
        <v>588</v>
      </c>
      <c r="F13" s="138" t="s">
        <v>589</v>
      </c>
      <c r="G13" s="138" t="s">
        <v>39</v>
      </c>
      <c r="H13" s="138" t="s">
        <v>64</v>
      </c>
      <c r="I13" s="88">
        <f t="shared" si="0"/>
        <v>877</v>
      </c>
      <c r="J13" s="140" t="s">
        <v>555</v>
      </c>
      <c r="K13" s="140">
        <v>11.56</v>
      </c>
      <c r="L13" s="140">
        <v>11.63</v>
      </c>
      <c r="M13" s="141">
        <v>4</v>
      </c>
      <c r="N13" s="140" t="s">
        <v>555</v>
      </c>
      <c r="O13" s="140" t="s">
        <v>555</v>
      </c>
      <c r="P13" s="140" t="s">
        <v>555</v>
      </c>
      <c r="Q13" s="142">
        <f t="shared" si="1"/>
        <v>11.63</v>
      </c>
      <c r="R13" s="143" t="str">
        <f t="shared" si="2"/>
        <v>II A</v>
      </c>
      <c r="S13" s="138" t="s">
        <v>590</v>
      </c>
      <c r="T13" s="144" t="s">
        <v>591</v>
      </c>
      <c r="U13" s="144" t="s">
        <v>592</v>
      </c>
    </row>
    <row r="14" spans="1:21" s="145" customFormat="1" ht="19.5" customHeight="1">
      <c r="A14" s="133">
        <v>7</v>
      </c>
      <c r="B14" s="134">
        <v>115</v>
      </c>
      <c r="C14" s="135" t="s">
        <v>593</v>
      </c>
      <c r="D14" s="136" t="s">
        <v>594</v>
      </c>
      <c r="E14" s="137" t="s">
        <v>595</v>
      </c>
      <c r="F14" s="138" t="s">
        <v>47</v>
      </c>
      <c r="G14" s="138" t="s">
        <v>48</v>
      </c>
      <c r="H14" s="138" t="s">
        <v>88</v>
      </c>
      <c r="I14" s="88">
        <f t="shared" si="0"/>
        <v>838</v>
      </c>
      <c r="J14" s="140">
        <v>11.24</v>
      </c>
      <c r="K14" s="140" t="s">
        <v>555</v>
      </c>
      <c r="L14" s="140" t="s">
        <v>555</v>
      </c>
      <c r="M14" s="141">
        <v>3</v>
      </c>
      <c r="N14" s="140" t="s">
        <v>555</v>
      </c>
      <c r="O14" s="140" t="s">
        <v>555</v>
      </c>
      <c r="P14" s="140" t="s">
        <v>75</v>
      </c>
      <c r="Q14" s="142">
        <f t="shared" si="1"/>
        <v>11.24</v>
      </c>
      <c r="R14" s="143" t="str">
        <f t="shared" si="2"/>
        <v>II A</v>
      </c>
      <c r="S14" s="138" t="s">
        <v>596</v>
      </c>
      <c r="T14" s="144" t="s">
        <v>597</v>
      </c>
      <c r="U14" s="144" t="s">
        <v>598</v>
      </c>
    </row>
    <row r="15" spans="1:21" s="145" customFormat="1" ht="19.5" customHeight="1">
      <c r="A15" s="133">
        <v>8</v>
      </c>
      <c r="B15" s="134">
        <v>95</v>
      </c>
      <c r="C15" s="135" t="s">
        <v>599</v>
      </c>
      <c r="D15" s="136" t="s">
        <v>600</v>
      </c>
      <c r="E15" s="137" t="s">
        <v>601</v>
      </c>
      <c r="F15" s="138" t="s">
        <v>38</v>
      </c>
      <c r="G15" s="138" t="s">
        <v>135</v>
      </c>
      <c r="H15" s="138" t="s">
        <v>64</v>
      </c>
      <c r="I15" s="88">
        <f t="shared" si="0"/>
        <v>832</v>
      </c>
      <c r="J15" s="140" t="s">
        <v>555</v>
      </c>
      <c r="K15" s="140" t="s">
        <v>555</v>
      </c>
      <c r="L15" s="140" t="s">
        <v>555</v>
      </c>
      <c r="M15" s="141">
        <v>1</v>
      </c>
      <c r="N15" s="140" t="s">
        <v>555</v>
      </c>
      <c r="O15" s="140">
        <v>11.18</v>
      </c>
      <c r="P15" s="140" t="s">
        <v>555</v>
      </c>
      <c r="Q15" s="142">
        <f t="shared" si="1"/>
        <v>11.18</v>
      </c>
      <c r="R15" s="143" t="str">
        <f t="shared" si="2"/>
        <v>III A</v>
      </c>
      <c r="S15" s="138" t="s">
        <v>602</v>
      </c>
      <c r="T15" s="144" t="s">
        <v>75</v>
      </c>
      <c r="U15" s="144" t="s">
        <v>603</v>
      </c>
    </row>
  </sheetData>
  <printOptions horizontalCentered="1"/>
  <pageMargins left="0.11811023622047245" right="0.11811023622047245" top="0.78740157480314965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V16"/>
  <sheetViews>
    <sheetView workbookViewId="0">
      <selection activeCell="I26" sqref="I26"/>
    </sheetView>
  </sheetViews>
  <sheetFormatPr defaultColWidth="12.109375" defaultRowHeight="13.8"/>
  <cols>
    <col min="1" max="1" width="3" style="107" customWidth="1"/>
    <col min="2" max="2" width="4" style="108" customWidth="1"/>
    <col min="3" max="3" width="9.88671875" style="146" customWidth="1"/>
    <col min="4" max="4" width="12.109375" style="146" customWidth="1"/>
    <col min="5" max="5" width="8.88671875" style="111" customWidth="1"/>
    <col min="6" max="6" width="11.88671875" style="147" customWidth="1"/>
    <col min="7" max="7" width="7.109375" style="147" customWidth="1"/>
    <col min="8" max="8" width="8.5546875" style="182" customWidth="1"/>
    <col min="9" max="9" width="5" style="149" customWidth="1"/>
    <col min="10" max="12" width="5.6640625" style="150" customWidth="1"/>
    <col min="13" max="13" width="3" style="150" customWidth="1"/>
    <col min="14" max="16" width="5.6640625" style="150" customWidth="1"/>
    <col min="17" max="17" width="6.109375" style="151" customWidth="1"/>
    <col min="18" max="18" width="4.5546875" style="151" customWidth="1"/>
    <col min="19" max="19" width="25.109375" style="150" customWidth="1"/>
    <col min="20" max="20" width="6.109375" style="157" hidden="1" customWidth="1"/>
    <col min="21" max="21" width="1.6640625" style="107" hidden="1" customWidth="1"/>
    <col min="22" max="22" width="2.33203125" style="107" customWidth="1"/>
    <col min="23" max="16384" width="12.109375" style="107"/>
  </cols>
  <sheetData>
    <row r="1" spans="1:22" ht="18">
      <c r="A1" s="102" t="s">
        <v>16</v>
      </c>
      <c r="B1" s="103"/>
      <c r="C1" s="104"/>
      <c r="D1" s="104"/>
      <c r="E1" s="104"/>
      <c r="F1" s="105"/>
      <c r="G1" s="105"/>
      <c r="H1" s="148"/>
      <c r="P1" s="151"/>
      <c r="S1" s="151"/>
      <c r="T1" s="152"/>
      <c r="U1" s="108"/>
    </row>
    <row r="2" spans="1:22" ht="18">
      <c r="A2" s="25" t="s">
        <v>17</v>
      </c>
      <c r="B2" s="109"/>
      <c r="C2" s="104"/>
      <c r="D2" s="104"/>
      <c r="E2" s="104"/>
      <c r="F2" s="105"/>
      <c r="G2" s="105"/>
      <c r="H2" s="148"/>
      <c r="P2" s="151"/>
      <c r="S2" s="151"/>
      <c r="T2" s="152"/>
      <c r="U2" s="108"/>
    </row>
    <row r="3" spans="1:22" s="110" customFormat="1" ht="3.75" customHeight="1">
      <c r="B3" s="111"/>
      <c r="C3" s="111"/>
      <c r="D3" s="111"/>
      <c r="E3" s="111"/>
      <c r="F3" s="112"/>
      <c r="G3" s="112"/>
      <c r="H3" s="153"/>
      <c r="I3" s="154"/>
      <c r="J3" s="155"/>
      <c r="K3" s="155"/>
      <c r="L3" s="155"/>
      <c r="M3" s="155"/>
      <c r="N3" s="155"/>
      <c r="O3" s="155"/>
      <c r="P3" s="155"/>
      <c r="Q3" s="156"/>
      <c r="R3" s="156"/>
      <c r="S3" s="150"/>
      <c r="T3" s="157"/>
    </row>
    <row r="4" spans="1:22" s="110" customFormat="1" ht="16.8">
      <c r="A4" s="114" t="s">
        <v>604</v>
      </c>
      <c r="B4" s="115"/>
      <c r="C4" s="111"/>
      <c r="D4" s="111"/>
      <c r="E4" s="111"/>
      <c r="F4" s="112"/>
      <c r="G4" s="112"/>
      <c r="H4" s="153"/>
      <c r="I4" s="154"/>
      <c r="J4" s="155"/>
      <c r="K4" s="155"/>
      <c r="L4" s="155"/>
      <c r="M4" s="155"/>
      <c r="N4" s="155"/>
      <c r="O4" s="155"/>
      <c r="P4" s="155"/>
      <c r="Q4" s="156"/>
      <c r="R4" s="156"/>
      <c r="S4" s="150"/>
      <c r="T4" s="157"/>
    </row>
    <row r="5" spans="1:22" s="162" customFormat="1" ht="3.75" customHeight="1">
      <c r="A5" s="158"/>
      <c r="B5" s="158"/>
      <c r="C5" s="158"/>
      <c r="D5" s="158"/>
      <c r="E5" s="158"/>
      <c r="F5" s="159"/>
      <c r="G5" s="159"/>
      <c r="H5" s="29"/>
      <c r="I5" s="30"/>
      <c r="J5" s="28"/>
      <c r="K5" s="28"/>
      <c r="L5" s="28"/>
      <c r="M5" s="28"/>
      <c r="N5" s="28"/>
      <c r="O5" s="31"/>
      <c r="P5" s="160"/>
      <c r="Q5" s="23"/>
      <c r="R5" s="23"/>
      <c r="S5" s="23"/>
      <c r="T5" s="161"/>
    </row>
    <row r="6" spans="1:22" s="110" customFormat="1" ht="12.75" customHeight="1">
      <c r="B6" s="111"/>
      <c r="C6" s="111"/>
      <c r="D6" s="111"/>
      <c r="E6" s="111"/>
      <c r="F6" s="112"/>
      <c r="G6" s="112"/>
      <c r="H6" s="153"/>
      <c r="I6" s="154"/>
      <c r="J6" s="163"/>
      <c r="K6" s="164"/>
      <c r="L6" s="165" t="s">
        <v>547</v>
      </c>
      <c r="M6" s="165"/>
      <c r="N6" s="164"/>
      <c r="O6" s="164"/>
      <c r="P6" s="166"/>
      <c r="Q6" s="156"/>
      <c r="R6" s="156"/>
      <c r="S6" s="150"/>
      <c r="T6" s="157"/>
    </row>
    <row r="7" spans="1:22" s="173" customFormat="1" ht="17.399999999999999" customHeight="1">
      <c r="A7" s="167" t="s">
        <v>539</v>
      </c>
      <c r="B7" s="168" t="s">
        <v>22</v>
      </c>
      <c r="C7" s="169" t="s">
        <v>23</v>
      </c>
      <c r="D7" s="170" t="s">
        <v>24</v>
      </c>
      <c r="E7" s="168" t="s">
        <v>25</v>
      </c>
      <c r="F7" s="171" t="s">
        <v>26</v>
      </c>
      <c r="G7" s="171" t="s">
        <v>27</v>
      </c>
      <c r="H7" s="57" t="s">
        <v>28</v>
      </c>
      <c r="I7" s="58" t="s">
        <v>29</v>
      </c>
      <c r="J7" s="55" t="s">
        <v>19</v>
      </c>
      <c r="K7" s="55" t="s">
        <v>43</v>
      </c>
      <c r="L7" s="55" t="s">
        <v>51</v>
      </c>
      <c r="M7" s="55" t="s">
        <v>548</v>
      </c>
      <c r="N7" s="55" t="s">
        <v>549</v>
      </c>
      <c r="O7" s="55" t="s">
        <v>68</v>
      </c>
      <c r="P7" s="55" t="s">
        <v>77</v>
      </c>
      <c r="Q7" s="55" t="s">
        <v>550</v>
      </c>
      <c r="R7" s="127" t="s">
        <v>33</v>
      </c>
      <c r="S7" s="172" t="s">
        <v>34</v>
      </c>
      <c r="T7" s="132"/>
      <c r="U7" s="132"/>
      <c r="V7" s="132"/>
    </row>
    <row r="8" spans="1:22" s="145" customFormat="1" ht="17.25" customHeight="1">
      <c r="A8" s="133">
        <v>1</v>
      </c>
      <c r="B8" s="134">
        <v>136</v>
      </c>
      <c r="C8" s="135" t="s">
        <v>429</v>
      </c>
      <c r="D8" s="136" t="s">
        <v>605</v>
      </c>
      <c r="E8" s="174" t="s">
        <v>606</v>
      </c>
      <c r="F8" s="138" t="s">
        <v>607</v>
      </c>
      <c r="G8" s="138" t="s">
        <v>39</v>
      </c>
      <c r="H8" s="175" t="s">
        <v>64</v>
      </c>
      <c r="I8" s="88">
        <f t="shared" ref="I8:I16" si="0">IF(ISBLANK(Q8),"",TRUNC(0.4611*(Q8+98.63)^2)-5000)</f>
        <v>953</v>
      </c>
      <c r="J8" s="140">
        <v>14.79</v>
      </c>
      <c r="K8" s="140">
        <v>14.8</v>
      </c>
      <c r="L8" s="140">
        <v>14.7</v>
      </c>
      <c r="M8" s="176" t="s">
        <v>517</v>
      </c>
      <c r="N8" s="140" t="s">
        <v>555</v>
      </c>
      <c r="O8" s="140" t="s">
        <v>75</v>
      </c>
      <c r="P8" s="140">
        <v>15</v>
      </c>
      <c r="Q8" s="142">
        <f t="shared" ref="Q8:Q16" si="1">MAX(J8:L8,N8:P8)</f>
        <v>15</v>
      </c>
      <c r="R8" s="143" t="str">
        <f t="shared" ref="R8:R16" si="2">IF(ISBLANK(Q8),"",IF(Q8&lt;12.2,"",IF(Q8&gt;=16.65,"TSM",IF(Q8&gt;=16.1,"SM",IF(Q8&gt;=15.2,"KSM",IF(Q8&gt;=14.2,"I A",IF(Q8&gt;=13.2,"II A",IF(Q8&gt;=12.2,"III A"))))))))</f>
        <v>I A</v>
      </c>
      <c r="S8" s="175" t="s">
        <v>608</v>
      </c>
      <c r="T8" s="144" t="s">
        <v>609</v>
      </c>
      <c r="U8" s="145" t="s">
        <v>610</v>
      </c>
    </row>
    <row r="9" spans="1:22" s="145" customFormat="1" ht="17.25" customHeight="1">
      <c r="A9" s="133">
        <v>2</v>
      </c>
      <c r="B9" s="134">
        <v>140</v>
      </c>
      <c r="C9" s="135" t="s">
        <v>120</v>
      </c>
      <c r="D9" s="136" t="s">
        <v>611</v>
      </c>
      <c r="E9" s="174" t="s">
        <v>612</v>
      </c>
      <c r="F9" s="138" t="s">
        <v>38</v>
      </c>
      <c r="G9" s="138" t="s">
        <v>39</v>
      </c>
      <c r="H9" s="175" t="s">
        <v>64</v>
      </c>
      <c r="I9" s="88">
        <f t="shared" si="0"/>
        <v>919</v>
      </c>
      <c r="J9" s="140">
        <v>14.12</v>
      </c>
      <c r="K9" s="140">
        <v>14.26</v>
      </c>
      <c r="L9" s="140">
        <v>13.57</v>
      </c>
      <c r="M9" s="176" t="s">
        <v>492</v>
      </c>
      <c r="N9" s="140">
        <v>14.28</v>
      </c>
      <c r="O9" s="140">
        <v>14.67</v>
      </c>
      <c r="P9" s="140">
        <v>14.36</v>
      </c>
      <c r="Q9" s="142">
        <f t="shared" si="1"/>
        <v>14.67</v>
      </c>
      <c r="R9" s="143" t="str">
        <f t="shared" si="2"/>
        <v>I A</v>
      </c>
      <c r="S9" s="175" t="s">
        <v>602</v>
      </c>
      <c r="T9" s="144" t="s">
        <v>613</v>
      </c>
      <c r="U9" s="145" t="s">
        <v>614</v>
      </c>
    </row>
    <row r="10" spans="1:22" s="145" customFormat="1" ht="17.25" customHeight="1">
      <c r="A10" s="133">
        <v>3</v>
      </c>
      <c r="B10" s="134">
        <v>20</v>
      </c>
      <c r="C10" s="135" t="s">
        <v>615</v>
      </c>
      <c r="D10" s="136" t="s">
        <v>616</v>
      </c>
      <c r="E10" s="174" t="s">
        <v>617</v>
      </c>
      <c r="F10" s="138" t="s">
        <v>618</v>
      </c>
      <c r="G10" s="138" t="s">
        <v>397</v>
      </c>
      <c r="H10" s="175" t="s">
        <v>619</v>
      </c>
      <c r="I10" s="88">
        <f t="shared" si="0"/>
        <v>903</v>
      </c>
      <c r="J10" s="140" t="s">
        <v>555</v>
      </c>
      <c r="K10" s="140">
        <v>14.22</v>
      </c>
      <c r="L10" s="140">
        <v>14.14</v>
      </c>
      <c r="M10" s="176" t="s">
        <v>77</v>
      </c>
      <c r="N10" s="140">
        <v>13.79</v>
      </c>
      <c r="O10" s="140">
        <v>14.15</v>
      </c>
      <c r="P10" s="140">
        <v>14.52</v>
      </c>
      <c r="Q10" s="142">
        <f t="shared" si="1"/>
        <v>14.52</v>
      </c>
      <c r="R10" s="143" t="str">
        <f t="shared" si="2"/>
        <v>I A</v>
      </c>
      <c r="S10" s="175" t="s">
        <v>620</v>
      </c>
      <c r="T10" s="144" t="s">
        <v>621</v>
      </c>
      <c r="U10" s="145" t="s">
        <v>622</v>
      </c>
    </row>
    <row r="11" spans="1:22" s="145" customFormat="1" ht="17.25" customHeight="1">
      <c r="A11" s="133">
        <v>4</v>
      </c>
      <c r="B11" s="134">
        <v>19</v>
      </c>
      <c r="C11" s="135" t="s">
        <v>623</v>
      </c>
      <c r="D11" s="136" t="s">
        <v>624</v>
      </c>
      <c r="E11" s="174" t="s">
        <v>625</v>
      </c>
      <c r="F11" s="138" t="s">
        <v>562</v>
      </c>
      <c r="G11" s="138" t="s">
        <v>563</v>
      </c>
      <c r="H11" s="175"/>
      <c r="I11" s="88">
        <f t="shared" si="0"/>
        <v>886</v>
      </c>
      <c r="J11" s="140">
        <v>14.09</v>
      </c>
      <c r="K11" s="140">
        <v>13.86</v>
      </c>
      <c r="L11" s="140">
        <v>13.98</v>
      </c>
      <c r="M11" s="176" t="s">
        <v>68</v>
      </c>
      <c r="N11" s="140">
        <v>14.36</v>
      </c>
      <c r="O11" s="140">
        <v>14.2</v>
      </c>
      <c r="P11" s="140">
        <v>13.83</v>
      </c>
      <c r="Q11" s="142">
        <f t="shared" si="1"/>
        <v>14.36</v>
      </c>
      <c r="R11" s="143" t="str">
        <f t="shared" si="2"/>
        <v>I A</v>
      </c>
      <c r="S11" s="175" t="s">
        <v>564</v>
      </c>
      <c r="T11" s="144" t="s">
        <v>626</v>
      </c>
      <c r="U11" s="145" t="s">
        <v>627</v>
      </c>
    </row>
    <row r="12" spans="1:22" s="145" customFormat="1" ht="17.25" customHeight="1">
      <c r="A12" s="133">
        <v>5</v>
      </c>
      <c r="B12" s="134">
        <v>143</v>
      </c>
      <c r="C12" s="135" t="s">
        <v>472</v>
      </c>
      <c r="D12" s="136" t="s">
        <v>628</v>
      </c>
      <c r="E12" s="174" t="s">
        <v>629</v>
      </c>
      <c r="F12" s="138" t="s">
        <v>38</v>
      </c>
      <c r="G12" s="138" t="s">
        <v>135</v>
      </c>
      <c r="H12" s="175" t="s">
        <v>630</v>
      </c>
      <c r="I12" s="88">
        <f t="shared" si="0"/>
        <v>846</v>
      </c>
      <c r="J12" s="140" t="s">
        <v>555</v>
      </c>
      <c r="K12" s="140">
        <v>13.97</v>
      </c>
      <c r="L12" s="140">
        <v>13.81</v>
      </c>
      <c r="M12" s="176" t="s">
        <v>60</v>
      </c>
      <c r="N12" s="140">
        <v>13.57</v>
      </c>
      <c r="O12" s="140">
        <v>13.74</v>
      </c>
      <c r="P12" s="140" t="s">
        <v>75</v>
      </c>
      <c r="Q12" s="142">
        <f t="shared" si="1"/>
        <v>13.97</v>
      </c>
      <c r="R12" s="143" t="str">
        <f t="shared" si="2"/>
        <v>II A</v>
      </c>
      <c r="S12" s="175" t="s">
        <v>602</v>
      </c>
      <c r="T12" s="144" t="s">
        <v>631</v>
      </c>
      <c r="U12" s="145" t="s">
        <v>632</v>
      </c>
    </row>
    <row r="13" spans="1:22" s="145" customFormat="1" ht="17.25" customHeight="1">
      <c r="A13" s="133">
        <v>6</v>
      </c>
      <c r="B13" s="134">
        <v>48</v>
      </c>
      <c r="C13" s="135" t="s">
        <v>451</v>
      </c>
      <c r="D13" s="136" t="s">
        <v>633</v>
      </c>
      <c r="E13" s="174" t="s">
        <v>634</v>
      </c>
      <c r="F13" s="138" t="s">
        <v>190</v>
      </c>
      <c r="G13" s="138" t="s">
        <v>115</v>
      </c>
      <c r="H13" s="175" t="s">
        <v>191</v>
      </c>
      <c r="I13" s="88">
        <f t="shared" si="0"/>
        <v>842</v>
      </c>
      <c r="J13" s="140">
        <v>13.74</v>
      </c>
      <c r="K13" s="140" t="s">
        <v>555</v>
      </c>
      <c r="L13" s="140">
        <v>13.72</v>
      </c>
      <c r="M13" s="176" t="s">
        <v>43</v>
      </c>
      <c r="N13" s="140">
        <v>13.82</v>
      </c>
      <c r="O13" s="140" t="s">
        <v>555</v>
      </c>
      <c r="P13" s="140">
        <v>13.93</v>
      </c>
      <c r="Q13" s="142">
        <f t="shared" si="1"/>
        <v>13.93</v>
      </c>
      <c r="R13" s="143" t="str">
        <f t="shared" si="2"/>
        <v>II A</v>
      </c>
      <c r="S13" s="175" t="s">
        <v>635</v>
      </c>
      <c r="T13" s="144" t="s">
        <v>636</v>
      </c>
      <c r="U13" s="145" t="s">
        <v>637</v>
      </c>
    </row>
    <row r="14" spans="1:22" s="145" customFormat="1" ht="17.25" customHeight="1">
      <c r="A14" s="133">
        <v>7</v>
      </c>
      <c r="B14" s="134">
        <v>168</v>
      </c>
      <c r="C14" s="135" t="s">
        <v>638</v>
      </c>
      <c r="D14" s="136" t="s">
        <v>639</v>
      </c>
      <c r="E14" s="174" t="s">
        <v>640</v>
      </c>
      <c r="F14" s="138" t="s">
        <v>641</v>
      </c>
      <c r="G14" s="138" t="s">
        <v>269</v>
      </c>
      <c r="H14" s="175"/>
      <c r="I14" s="88">
        <f t="shared" si="0"/>
        <v>834</v>
      </c>
      <c r="J14" s="140">
        <v>13.86</v>
      </c>
      <c r="K14" s="140">
        <v>13.53</v>
      </c>
      <c r="L14" s="140">
        <v>13.41</v>
      </c>
      <c r="M14" s="176">
        <v>3</v>
      </c>
      <c r="N14" s="140" t="s">
        <v>555</v>
      </c>
      <c r="O14" s="140">
        <v>11.49</v>
      </c>
      <c r="P14" s="140">
        <v>13.51</v>
      </c>
      <c r="Q14" s="142">
        <f t="shared" si="1"/>
        <v>13.86</v>
      </c>
      <c r="R14" s="143" t="str">
        <f t="shared" si="2"/>
        <v>II A</v>
      </c>
      <c r="S14" s="175" t="s">
        <v>642</v>
      </c>
      <c r="T14" s="144" t="s">
        <v>643</v>
      </c>
      <c r="U14" s="145" t="s">
        <v>644</v>
      </c>
    </row>
    <row r="15" spans="1:22" s="145" customFormat="1" ht="17.25" customHeight="1">
      <c r="A15" s="133">
        <v>8</v>
      </c>
      <c r="B15" s="134">
        <v>68</v>
      </c>
      <c r="C15" s="135" t="s">
        <v>638</v>
      </c>
      <c r="D15" s="136" t="s">
        <v>645</v>
      </c>
      <c r="E15" s="174" t="s">
        <v>646</v>
      </c>
      <c r="F15" s="138" t="s">
        <v>647</v>
      </c>
      <c r="G15" s="138" t="s">
        <v>269</v>
      </c>
      <c r="H15" s="175" t="s">
        <v>496</v>
      </c>
      <c r="I15" s="88">
        <f t="shared" si="0"/>
        <v>808</v>
      </c>
      <c r="J15" s="140" t="s">
        <v>555</v>
      </c>
      <c r="K15" s="140">
        <v>13.61</v>
      </c>
      <c r="L15" s="140">
        <v>13.06</v>
      </c>
      <c r="M15" s="176">
        <v>1</v>
      </c>
      <c r="N15" s="140">
        <v>12.79</v>
      </c>
      <c r="O15" s="140">
        <v>13.28</v>
      </c>
      <c r="P15" s="140">
        <v>12.98</v>
      </c>
      <c r="Q15" s="142">
        <f t="shared" si="1"/>
        <v>13.61</v>
      </c>
      <c r="R15" s="143" t="str">
        <f t="shared" si="2"/>
        <v>II A</v>
      </c>
      <c r="S15" s="175" t="s">
        <v>648</v>
      </c>
      <c r="T15" s="144" t="s">
        <v>649</v>
      </c>
      <c r="U15" s="145" t="s">
        <v>650</v>
      </c>
    </row>
    <row r="16" spans="1:22" s="145" customFormat="1" ht="17.25" customHeight="1">
      <c r="A16" s="177">
        <v>9</v>
      </c>
      <c r="B16" s="178">
        <v>130</v>
      </c>
      <c r="C16" s="179" t="s">
        <v>651</v>
      </c>
      <c r="D16" s="180" t="s">
        <v>652</v>
      </c>
      <c r="E16" s="181" t="s">
        <v>653</v>
      </c>
      <c r="F16" s="175" t="s">
        <v>38</v>
      </c>
      <c r="G16" s="175" t="s">
        <v>39</v>
      </c>
      <c r="H16" s="175"/>
      <c r="I16" s="88">
        <f t="shared" si="0"/>
        <v>731</v>
      </c>
      <c r="J16" s="140">
        <v>12.85</v>
      </c>
      <c r="K16" s="140">
        <v>12.86</v>
      </c>
      <c r="L16" s="140">
        <v>12.55</v>
      </c>
      <c r="M16" s="176"/>
      <c r="N16" s="140"/>
      <c r="O16" s="140"/>
      <c r="P16" s="140"/>
      <c r="Q16" s="142">
        <f t="shared" si="1"/>
        <v>12.86</v>
      </c>
      <c r="R16" s="143" t="str">
        <f t="shared" si="2"/>
        <v>III A</v>
      </c>
      <c r="S16" s="175" t="s">
        <v>602</v>
      </c>
      <c r="T16" s="144" t="s">
        <v>654</v>
      </c>
      <c r="U16" s="145" t="s">
        <v>655</v>
      </c>
    </row>
  </sheetData>
  <printOptions horizontalCentered="1"/>
  <pageMargins left="0.11811023622047245" right="0.11811023622047245" top="0.59055118110236227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U17"/>
  <sheetViews>
    <sheetView workbookViewId="0">
      <selection activeCell="P21" sqref="P21"/>
    </sheetView>
  </sheetViews>
  <sheetFormatPr defaultColWidth="12.109375" defaultRowHeight="13.8"/>
  <cols>
    <col min="1" max="2" width="3.6640625" style="107" customWidth="1"/>
    <col min="3" max="3" width="8.6640625" style="146" customWidth="1"/>
    <col min="4" max="4" width="12.5546875" style="146" customWidth="1"/>
    <col min="5" max="5" width="9.33203125" style="111" customWidth="1"/>
    <col min="6" max="6" width="11" style="147" customWidth="1"/>
    <col min="7" max="7" width="8.109375" style="147" customWidth="1"/>
    <col min="8" max="8" width="9.109375" style="147" customWidth="1"/>
    <col min="9" max="9" width="6.6640625" style="149" customWidth="1"/>
    <col min="10" max="12" width="5.6640625" style="150" customWidth="1"/>
    <col min="13" max="13" width="3.5546875" style="150" customWidth="1"/>
    <col min="14" max="16" width="5.6640625" style="150" customWidth="1"/>
    <col min="17" max="17" width="6.109375" style="151" customWidth="1"/>
    <col min="18" max="18" width="4.6640625" style="151" customWidth="1"/>
    <col min="19" max="19" width="21.109375" style="107" customWidth="1"/>
    <col min="20" max="20" width="6.5546875" style="195" hidden="1" customWidth="1"/>
    <col min="21" max="21" width="8.109375" style="107" hidden="1" customWidth="1"/>
    <col min="22" max="16384" width="12.109375" style="107"/>
  </cols>
  <sheetData>
    <row r="1" spans="1:21" ht="18">
      <c r="A1" s="102" t="s">
        <v>16</v>
      </c>
      <c r="B1" s="102"/>
      <c r="C1" s="104"/>
      <c r="D1" s="104"/>
      <c r="E1" s="104"/>
      <c r="F1" s="105"/>
      <c r="G1" s="105"/>
      <c r="H1" s="105"/>
      <c r="P1" s="151"/>
      <c r="S1" s="108"/>
      <c r="T1" s="194"/>
      <c r="U1" s="108"/>
    </row>
    <row r="2" spans="1:21" ht="18">
      <c r="A2" s="25" t="s">
        <v>17</v>
      </c>
      <c r="B2" s="25"/>
      <c r="C2" s="104"/>
      <c r="D2" s="104"/>
      <c r="E2" s="104"/>
      <c r="F2" s="105"/>
      <c r="G2" s="105"/>
      <c r="H2" s="105"/>
      <c r="P2" s="151"/>
      <c r="S2" s="108"/>
      <c r="T2" s="194"/>
      <c r="U2" s="108"/>
    </row>
    <row r="3" spans="1:21" s="110" customFormat="1" ht="9" customHeight="1">
      <c r="C3" s="111"/>
      <c r="D3" s="111"/>
      <c r="E3" s="111"/>
      <c r="F3" s="112"/>
      <c r="G3" s="112"/>
      <c r="H3" s="112"/>
      <c r="I3" s="154"/>
      <c r="J3" s="155"/>
      <c r="K3" s="155"/>
      <c r="L3" s="155"/>
      <c r="M3" s="155"/>
      <c r="N3" s="155"/>
      <c r="O3" s="155"/>
      <c r="P3" s="155"/>
      <c r="Q3" s="156"/>
      <c r="R3" s="156"/>
      <c r="S3" s="107"/>
      <c r="T3" s="195"/>
    </row>
    <row r="4" spans="1:21" s="110" customFormat="1" ht="16.8">
      <c r="A4" s="114" t="s">
        <v>741</v>
      </c>
      <c r="B4" s="114"/>
      <c r="C4" s="111"/>
      <c r="D4" s="111"/>
      <c r="E4" s="111"/>
      <c r="F4" s="112"/>
      <c r="G4" s="112"/>
      <c r="H4" s="112"/>
      <c r="I4" s="154"/>
      <c r="J4" s="155"/>
      <c r="K4" s="155"/>
      <c r="L4" s="155"/>
      <c r="M4" s="155"/>
      <c r="N4" s="155"/>
      <c r="O4" s="155"/>
      <c r="P4" s="155"/>
      <c r="Q4" s="156"/>
      <c r="R4" s="156"/>
      <c r="S4" s="107"/>
      <c r="T4" s="195"/>
    </row>
    <row r="5" spans="1:21" s="162" customFormat="1" ht="3.75" customHeight="1">
      <c r="A5" s="158"/>
      <c r="B5" s="158"/>
      <c r="C5" s="158"/>
      <c r="D5" s="158"/>
      <c r="E5" s="158"/>
      <c r="F5" s="159"/>
      <c r="G5" s="159"/>
      <c r="H5" s="159"/>
      <c r="I5" s="30"/>
      <c r="J5" s="28"/>
      <c r="K5" s="28"/>
      <c r="L5" s="28"/>
      <c r="M5" s="28"/>
      <c r="N5" s="28"/>
      <c r="O5" s="31"/>
      <c r="P5" s="160"/>
      <c r="Q5" s="23"/>
      <c r="R5" s="23"/>
      <c r="S5" s="196"/>
      <c r="T5" s="197"/>
    </row>
    <row r="6" spans="1:21" s="110" customFormat="1" ht="15" customHeight="1">
      <c r="A6" s="107"/>
      <c r="B6" s="107"/>
      <c r="C6" s="117"/>
      <c r="D6" s="111"/>
      <c r="E6" s="111"/>
      <c r="F6" s="112"/>
      <c r="G6" s="112"/>
      <c r="H6" s="112"/>
      <c r="I6" s="154"/>
      <c r="J6" s="155"/>
      <c r="K6" s="155"/>
      <c r="L6" s="155"/>
      <c r="M6" s="155"/>
      <c r="N6" s="155"/>
      <c r="O6" s="155"/>
      <c r="P6" s="155"/>
      <c r="Q6" s="156"/>
      <c r="R6" s="156"/>
      <c r="S6" s="107"/>
      <c r="T6" s="195"/>
    </row>
    <row r="7" spans="1:21" s="110" customFormat="1" ht="12.75" customHeight="1">
      <c r="C7" s="111"/>
      <c r="D7" s="111"/>
      <c r="E7" s="111"/>
      <c r="F7" s="112"/>
      <c r="G7" s="112"/>
      <c r="H7" s="112"/>
      <c r="I7" s="154"/>
      <c r="J7" s="163"/>
      <c r="K7" s="164"/>
      <c r="L7" s="165" t="s">
        <v>547</v>
      </c>
      <c r="M7" s="165"/>
      <c r="N7" s="164"/>
      <c r="O7" s="164"/>
      <c r="P7" s="166"/>
      <c r="Q7" s="156"/>
      <c r="R7" s="156"/>
      <c r="S7" s="107"/>
      <c r="T7" s="195"/>
    </row>
    <row r="8" spans="1:21" s="132" customFormat="1" ht="12">
      <c r="A8" s="198" t="s">
        <v>539</v>
      </c>
      <c r="B8" s="124" t="s">
        <v>22</v>
      </c>
      <c r="C8" s="125" t="s">
        <v>23</v>
      </c>
      <c r="D8" s="126" t="s">
        <v>24</v>
      </c>
      <c r="E8" s="127" t="s">
        <v>25</v>
      </c>
      <c r="F8" s="128" t="s">
        <v>26</v>
      </c>
      <c r="G8" s="128" t="s">
        <v>27</v>
      </c>
      <c r="H8" s="128" t="s">
        <v>28</v>
      </c>
      <c r="I8" s="199" t="s">
        <v>29</v>
      </c>
      <c r="J8" s="200" t="s">
        <v>19</v>
      </c>
      <c r="K8" s="200" t="s">
        <v>43</v>
      </c>
      <c r="L8" s="200" t="s">
        <v>51</v>
      </c>
      <c r="M8" s="200" t="s">
        <v>548</v>
      </c>
      <c r="N8" s="200" t="s">
        <v>549</v>
      </c>
      <c r="O8" s="200" t="s">
        <v>68</v>
      </c>
      <c r="P8" s="200" t="s">
        <v>77</v>
      </c>
      <c r="Q8" s="200" t="s">
        <v>550</v>
      </c>
      <c r="R8" s="200" t="s">
        <v>33</v>
      </c>
      <c r="S8" s="131" t="s">
        <v>34</v>
      </c>
    </row>
    <row r="9" spans="1:21" s="204" customFormat="1" ht="19.5" customHeight="1">
      <c r="A9" s="133">
        <v>1</v>
      </c>
      <c r="B9" s="201">
        <v>117</v>
      </c>
      <c r="C9" s="135" t="s">
        <v>742</v>
      </c>
      <c r="D9" s="136" t="s">
        <v>743</v>
      </c>
      <c r="E9" s="202" t="s">
        <v>744</v>
      </c>
      <c r="F9" s="138" t="s">
        <v>396</v>
      </c>
      <c r="G9" s="138" t="s">
        <v>397</v>
      </c>
      <c r="H9" s="138" t="s">
        <v>157</v>
      </c>
      <c r="I9" s="88">
        <f t="shared" ref="I9:I17" si="0">IF(ISBLANK(Q9),"",TRUNC(0.0462*(Q9+657.53)^2)-20000)</f>
        <v>816</v>
      </c>
      <c r="J9" s="140">
        <v>12.57</v>
      </c>
      <c r="K9" s="140">
        <v>13.57</v>
      </c>
      <c r="L9" s="140">
        <v>13.72</v>
      </c>
      <c r="M9" s="141">
        <v>8</v>
      </c>
      <c r="N9" s="140">
        <v>13.61</v>
      </c>
      <c r="O9" s="140" t="s">
        <v>555</v>
      </c>
      <c r="P9" s="140">
        <v>13.28</v>
      </c>
      <c r="Q9" s="142">
        <f t="shared" ref="Q9:Q17" si="1">MAX(J9:L9,N9:P9)</f>
        <v>13.72</v>
      </c>
      <c r="R9" s="143" t="str">
        <f t="shared" ref="R9:R17" si="2">IF(ISBLANK(Q9),"",IF(Q9&lt;8.5,"",IF(Q9&gt;=17.2,"TSM",IF(Q9&gt;=15.8,"SM",IF(Q9&gt;=14,"KSM",IF(Q9&gt;=12,"I A",IF(Q9&gt;=10,"II A",IF(Q9&gt;=8.5,"III A"))))))))</f>
        <v>I A</v>
      </c>
      <c r="S9" s="138" t="s">
        <v>745</v>
      </c>
      <c r="T9" s="203" t="s">
        <v>746</v>
      </c>
      <c r="U9" s="203"/>
    </row>
    <row r="10" spans="1:21" s="204" customFormat="1" ht="19.5" customHeight="1">
      <c r="A10" s="133">
        <v>2</v>
      </c>
      <c r="B10" s="201">
        <v>45</v>
      </c>
      <c r="C10" s="135" t="s">
        <v>747</v>
      </c>
      <c r="D10" s="136" t="s">
        <v>748</v>
      </c>
      <c r="E10" s="202" t="s">
        <v>749</v>
      </c>
      <c r="F10" s="138" t="s">
        <v>4</v>
      </c>
      <c r="G10" s="138" t="s">
        <v>115</v>
      </c>
      <c r="H10" s="138" t="s">
        <v>318</v>
      </c>
      <c r="I10" s="88">
        <f t="shared" si="0"/>
        <v>811</v>
      </c>
      <c r="J10" s="140">
        <v>13.39</v>
      </c>
      <c r="K10" s="140">
        <v>13.64</v>
      </c>
      <c r="L10" s="140" t="s">
        <v>555</v>
      </c>
      <c r="M10" s="141">
        <v>7</v>
      </c>
      <c r="N10" s="140" t="s">
        <v>555</v>
      </c>
      <c r="O10" s="140" t="s">
        <v>555</v>
      </c>
      <c r="P10" s="140">
        <v>13.34</v>
      </c>
      <c r="Q10" s="142">
        <f t="shared" si="1"/>
        <v>13.64</v>
      </c>
      <c r="R10" s="143" t="str">
        <f t="shared" si="2"/>
        <v>I A</v>
      </c>
      <c r="S10" s="138" t="s">
        <v>750</v>
      </c>
      <c r="T10" s="203" t="s">
        <v>751</v>
      </c>
      <c r="U10" s="203" t="s">
        <v>752</v>
      </c>
    </row>
    <row r="11" spans="1:21" s="204" customFormat="1" ht="19.5" customHeight="1">
      <c r="A11" s="133">
        <v>3</v>
      </c>
      <c r="B11" s="201">
        <v>83</v>
      </c>
      <c r="C11" s="135" t="s">
        <v>239</v>
      </c>
      <c r="D11" s="136" t="s">
        <v>753</v>
      </c>
      <c r="E11" s="202" t="s">
        <v>754</v>
      </c>
      <c r="F11" s="138" t="s">
        <v>4</v>
      </c>
      <c r="G11" s="138" t="s">
        <v>115</v>
      </c>
      <c r="H11" s="138" t="s">
        <v>169</v>
      </c>
      <c r="I11" s="88">
        <f t="shared" si="0"/>
        <v>792</v>
      </c>
      <c r="J11" s="140">
        <v>12.84</v>
      </c>
      <c r="K11" s="140">
        <v>13.07</v>
      </c>
      <c r="L11" s="140" t="s">
        <v>555</v>
      </c>
      <c r="M11" s="141">
        <v>6</v>
      </c>
      <c r="N11" s="140" t="s">
        <v>555</v>
      </c>
      <c r="O11" s="140">
        <v>12.97</v>
      </c>
      <c r="P11" s="140">
        <v>13.33</v>
      </c>
      <c r="Q11" s="142">
        <f t="shared" si="1"/>
        <v>13.33</v>
      </c>
      <c r="R11" s="143" t="str">
        <f t="shared" si="2"/>
        <v>I A</v>
      </c>
      <c r="S11" s="138" t="s">
        <v>755</v>
      </c>
      <c r="T11" s="203" t="s">
        <v>756</v>
      </c>
      <c r="U11" s="203" t="s">
        <v>757</v>
      </c>
    </row>
    <row r="12" spans="1:21" s="204" customFormat="1" ht="19.5" customHeight="1">
      <c r="A12" s="133">
        <v>4</v>
      </c>
      <c r="B12" s="201">
        <v>23</v>
      </c>
      <c r="C12" s="135" t="s">
        <v>758</v>
      </c>
      <c r="D12" s="136" t="s">
        <v>759</v>
      </c>
      <c r="E12" s="202" t="s">
        <v>760</v>
      </c>
      <c r="F12" s="138" t="s">
        <v>38</v>
      </c>
      <c r="G12" s="138" t="s">
        <v>39</v>
      </c>
      <c r="H12" s="138" t="s">
        <v>40</v>
      </c>
      <c r="I12" s="88">
        <f t="shared" si="0"/>
        <v>743</v>
      </c>
      <c r="J12" s="140">
        <v>12.54</v>
      </c>
      <c r="K12" s="140">
        <v>12.06</v>
      </c>
      <c r="L12" s="140">
        <v>11.75</v>
      </c>
      <c r="M12" s="141">
        <v>5</v>
      </c>
      <c r="N12" s="140" t="s">
        <v>555</v>
      </c>
      <c r="O12" s="140">
        <v>11.62</v>
      </c>
      <c r="P12" s="140" t="s">
        <v>555</v>
      </c>
      <c r="Q12" s="142">
        <f t="shared" si="1"/>
        <v>12.54</v>
      </c>
      <c r="R12" s="143" t="str">
        <f t="shared" si="2"/>
        <v>I A</v>
      </c>
      <c r="S12" s="138" t="s">
        <v>41</v>
      </c>
      <c r="T12" s="203" t="s">
        <v>761</v>
      </c>
      <c r="U12" s="203" t="s">
        <v>762</v>
      </c>
    </row>
    <row r="13" spans="1:21" s="204" customFormat="1" ht="19.5" customHeight="1">
      <c r="A13" s="133">
        <v>5</v>
      </c>
      <c r="B13" s="201">
        <v>39</v>
      </c>
      <c r="C13" s="135" t="s">
        <v>763</v>
      </c>
      <c r="D13" s="136" t="s">
        <v>764</v>
      </c>
      <c r="E13" s="202" t="s">
        <v>765</v>
      </c>
      <c r="F13" s="138" t="s">
        <v>766</v>
      </c>
      <c r="G13" s="138" t="s">
        <v>767</v>
      </c>
      <c r="H13" s="138" t="s">
        <v>768</v>
      </c>
      <c r="I13" s="88">
        <f t="shared" si="0"/>
        <v>735</v>
      </c>
      <c r="J13" s="140">
        <v>12.32</v>
      </c>
      <c r="K13" s="140">
        <v>12.41</v>
      </c>
      <c r="L13" s="140">
        <v>12.36</v>
      </c>
      <c r="M13" s="141">
        <v>4</v>
      </c>
      <c r="N13" s="140" t="s">
        <v>555</v>
      </c>
      <c r="O13" s="140">
        <v>12.14</v>
      </c>
      <c r="P13" s="140" t="s">
        <v>555</v>
      </c>
      <c r="Q13" s="142">
        <f t="shared" si="1"/>
        <v>12.41</v>
      </c>
      <c r="R13" s="143" t="str">
        <f t="shared" si="2"/>
        <v>I A</v>
      </c>
      <c r="S13" s="138" t="s">
        <v>769</v>
      </c>
      <c r="T13" s="203" t="s">
        <v>770</v>
      </c>
      <c r="U13" s="203" t="s">
        <v>771</v>
      </c>
    </row>
    <row r="14" spans="1:21" s="204" customFormat="1" ht="19.5" customHeight="1">
      <c r="A14" s="133">
        <v>6</v>
      </c>
      <c r="B14" s="201">
        <v>58</v>
      </c>
      <c r="C14" s="135" t="s">
        <v>772</v>
      </c>
      <c r="D14" s="136" t="s">
        <v>267</v>
      </c>
      <c r="E14" s="202" t="s">
        <v>773</v>
      </c>
      <c r="F14" s="138" t="s">
        <v>190</v>
      </c>
      <c r="G14" s="138" t="s">
        <v>115</v>
      </c>
      <c r="H14" s="138" t="s">
        <v>318</v>
      </c>
      <c r="I14" s="88">
        <f t="shared" si="0"/>
        <v>693</v>
      </c>
      <c r="J14" s="140">
        <v>10.58</v>
      </c>
      <c r="K14" s="140">
        <v>11.73</v>
      </c>
      <c r="L14" s="140" t="s">
        <v>555</v>
      </c>
      <c r="M14" s="141">
        <v>3</v>
      </c>
      <c r="N14" s="140">
        <v>11.41</v>
      </c>
      <c r="O14" s="140" t="s">
        <v>555</v>
      </c>
      <c r="P14" s="140">
        <v>11.53</v>
      </c>
      <c r="Q14" s="142">
        <f t="shared" si="1"/>
        <v>11.73</v>
      </c>
      <c r="R14" s="143" t="str">
        <f t="shared" si="2"/>
        <v>II A</v>
      </c>
      <c r="S14" s="138" t="s">
        <v>774</v>
      </c>
      <c r="T14" s="203" t="s">
        <v>775</v>
      </c>
      <c r="U14" s="203" t="s">
        <v>776</v>
      </c>
    </row>
    <row r="15" spans="1:21" s="204" customFormat="1" ht="19.5" customHeight="1">
      <c r="A15" s="133">
        <v>7</v>
      </c>
      <c r="B15" s="201">
        <v>118</v>
      </c>
      <c r="C15" s="135" t="s">
        <v>777</v>
      </c>
      <c r="D15" s="136" t="s">
        <v>778</v>
      </c>
      <c r="E15" s="202" t="s">
        <v>779</v>
      </c>
      <c r="F15" s="138" t="s">
        <v>766</v>
      </c>
      <c r="G15" s="138" t="s">
        <v>767</v>
      </c>
      <c r="H15" s="138" t="s">
        <v>768</v>
      </c>
      <c r="I15" s="88">
        <f t="shared" si="0"/>
        <v>660</v>
      </c>
      <c r="J15" s="140" t="s">
        <v>555</v>
      </c>
      <c r="K15" s="140">
        <v>9.5399999999999991</v>
      </c>
      <c r="L15" s="140">
        <v>10.38</v>
      </c>
      <c r="M15" s="141">
        <v>1</v>
      </c>
      <c r="N15" s="140">
        <v>11.19</v>
      </c>
      <c r="O15" s="140" t="s">
        <v>555</v>
      </c>
      <c r="P15" s="140">
        <v>10.38</v>
      </c>
      <c r="Q15" s="142">
        <f t="shared" si="1"/>
        <v>11.19</v>
      </c>
      <c r="R15" s="143" t="str">
        <f t="shared" si="2"/>
        <v>II A</v>
      </c>
      <c r="S15" s="138" t="s">
        <v>769</v>
      </c>
      <c r="T15" s="203" t="s">
        <v>780</v>
      </c>
      <c r="U15" s="203" t="s">
        <v>781</v>
      </c>
    </row>
    <row r="16" spans="1:21" s="204" customFormat="1" ht="19.5" customHeight="1">
      <c r="A16" s="133">
        <v>8</v>
      </c>
      <c r="B16" s="201">
        <v>44</v>
      </c>
      <c r="C16" s="135" t="s">
        <v>782</v>
      </c>
      <c r="D16" s="136" t="s">
        <v>783</v>
      </c>
      <c r="E16" s="202" t="s">
        <v>784</v>
      </c>
      <c r="F16" s="138" t="s">
        <v>785</v>
      </c>
      <c r="G16" s="138" t="s">
        <v>48</v>
      </c>
      <c r="H16" s="138" t="s">
        <v>427</v>
      </c>
      <c r="I16" s="88">
        <f t="shared" si="0"/>
        <v>641</v>
      </c>
      <c r="J16" s="140">
        <v>10.26</v>
      </c>
      <c r="K16" s="140">
        <v>10.83</v>
      </c>
      <c r="L16" s="140" t="s">
        <v>555</v>
      </c>
      <c r="M16" s="141">
        <v>2</v>
      </c>
      <c r="N16" s="140">
        <v>10.4</v>
      </c>
      <c r="O16" s="140">
        <v>10.69</v>
      </c>
      <c r="P16" s="140">
        <v>10.89</v>
      </c>
      <c r="Q16" s="142">
        <f t="shared" si="1"/>
        <v>10.89</v>
      </c>
      <c r="R16" s="143" t="str">
        <f t="shared" si="2"/>
        <v>II A</v>
      </c>
      <c r="S16" s="138" t="s">
        <v>786</v>
      </c>
      <c r="T16" s="203" t="s">
        <v>787</v>
      </c>
      <c r="U16" s="203" t="s">
        <v>788</v>
      </c>
    </row>
    <row r="17" spans="1:21" s="204" customFormat="1" ht="19.5" customHeight="1">
      <c r="A17" s="133">
        <v>9</v>
      </c>
      <c r="B17" s="201">
        <v>82</v>
      </c>
      <c r="C17" s="135" t="s">
        <v>747</v>
      </c>
      <c r="D17" s="136" t="s">
        <v>789</v>
      </c>
      <c r="E17" s="202" t="s">
        <v>790</v>
      </c>
      <c r="F17" s="138" t="s">
        <v>785</v>
      </c>
      <c r="G17" s="138" t="s">
        <v>48</v>
      </c>
      <c r="H17" s="138" t="s">
        <v>427</v>
      </c>
      <c r="I17" s="88">
        <f t="shared" si="0"/>
        <v>537</v>
      </c>
      <c r="J17" s="140">
        <v>9.2100000000000009</v>
      </c>
      <c r="K17" s="140">
        <v>8.6999999999999993</v>
      </c>
      <c r="L17" s="140">
        <v>9.08</v>
      </c>
      <c r="M17" s="141"/>
      <c r="N17" s="140"/>
      <c r="O17" s="140"/>
      <c r="P17" s="140"/>
      <c r="Q17" s="142">
        <f t="shared" si="1"/>
        <v>9.2100000000000009</v>
      </c>
      <c r="R17" s="143" t="str">
        <f t="shared" si="2"/>
        <v>III A</v>
      </c>
      <c r="S17" s="138" t="s">
        <v>791</v>
      </c>
      <c r="T17" s="203" t="s">
        <v>792</v>
      </c>
      <c r="U17" s="203" t="s">
        <v>793</v>
      </c>
    </row>
  </sheetData>
  <printOptions horizontalCentered="1"/>
  <pageMargins left="0.11811023622047245" right="0.11811023622047245" top="0.78740157480314965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U19"/>
  <sheetViews>
    <sheetView topLeftCell="A4" workbookViewId="0">
      <selection activeCell="F28" sqref="F28"/>
    </sheetView>
  </sheetViews>
  <sheetFormatPr defaultColWidth="12.109375" defaultRowHeight="13.8"/>
  <cols>
    <col min="1" max="1" width="4" style="150" customWidth="1"/>
    <col min="2" max="2" width="4.44140625" style="150" customWidth="1"/>
    <col min="3" max="3" width="10.33203125" style="271" customWidth="1"/>
    <col min="4" max="4" width="11.6640625" style="271" customWidth="1"/>
    <col min="5" max="5" width="9" style="156" customWidth="1"/>
    <col min="6" max="6" width="11.6640625" style="182" customWidth="1"/>
    <col min="7" max="7" width="8.5546875" style="182" customWidth="1"/>
    <col min="8" max="8" width="9.33203125" style="182" customWidth="1"/>
    <col min="9" max="9" width="5.88671875" style="149" customWidth="1"/>
    <col min="10" max="12" width="5.6640625" style="150" customWidth="1"/>
    <col min="13" max="13" width="3.5546875" style="150" customWidth="1"/>
    <col min="14" max="16" width="5.6640625" style="150" customWidth="1"/>
    <col min="17" max="17" width="6.6640625" style="151" customWidth="1"/>
    <col min="18" max="18" width="4.6640625" style="151" customWidth="1"/>
    <col min="19" max="19" width="19.5546875" style="150" customWidth="1"/>
    <col min="20" max="20" width="6" style="150" hidden="1" customWidth="1"/>
    <col min="21" max="21" width="9.5546875" style="150" hidden="1" customWidth="1"/>
    <col min="22" max="16384" width="12.109375" style="150"/>
  </cols>
  <sheetData>
    <row r="1" spans="1:21" ht="18">
      <c r="A1" s="16" t="s">
        <v>16</v>
      </c>
      <c r="B1" s="251"/>
      <c r="C1" s="252"/>
      <c r="D1" s="252"/>
      <c r="E1" s="252"/>
      <c r="F1" s="148"/>
      <c r="G1" s="148"/>
      <c r="H1" s="148"/>
      <c r="P1" s="151"/>
      <c r="S1" s="151"/>
      <c r="T1" s="151"/>
      <c r="U1" s="151"/>
    </row>
    <row r="2" spans="1:21" ht="18">
      <c r="A2" s="25" t="s">
        <v>17</v>
      </c>
      <c r="B2" s="253"/>
      <c r="C2" s="252"/>
      <c r="D2" s="252"/>
      <c r="E2" s="252"/>
      <c r="F2" s="148"/>
      <c r="G2" s="148"/>
      <c r="H2" s="148"/>
      <c r="P2" s="151"/>
      <c r="S2" s="151"/>
      <c r="T2" s="151"/>
      <c r="U2" s="151"/>
    </row>
    <row r="3" spans="1:21" s="155" customFormat="1" ht="9" customHeight="1">
      <c r="C3" s="156"/>
      <c r="D3" s="156"/>
      <c r="E3" s="156"/>
      <c r="F3" s="153"/>
      <c r="G3" s="153"/>
      <c r="H3" s="153"/>
      <c r="I3" s="154"/>
      <c r="Q3" s="156"/>
      <c r="R3" s="156"/>
      <c r="S3" s="150"/>
    </row>
    <row r="4" spans="1:21" s="155" customFormat="1" ht="16.8">
      <c r="A4" s="254" t="s">
        <v>1174</v>
      </c>
      <c r="B4" s="255"/>
      <c r="C4" s="156"/>
      <c r="D4" s="156"/>
      <c r="E4" s="156"/>
      <c r="F4" s="153"/>
      <c r="G4" s="153"/>
      <c r="H4" s="153"/>
      <c r="I4" s="154"/>
      <c r="Q4" s="156"/>
      <c r="R4" s="156"/>
      <c r="S4" s="150"/>
    </row>
    <row r="5" spans="1:21" s="155" customFormat="1" ht="15" customHeight="1">
      <c r="A5" s="150"/>
      <c r="B5" s="256"/>
      <c r="C5" s="257"/>
      <c r="D5" s="156"/>
      <c r="E5" s="156"/>
      <c r="F5" s="153"/>
      <c r="G5" s="153"/>
      <c r="H5" s="153"/>
      <c r="I5" s="154"/>
      <c r="Q5" s="156"/>
      <c r="R5" s="156"/>
      <c r="S5" s="150"/>
    </row>
    <row r="6" spans="1:21" s="155" customFormat="1" ht="12.75" customHeight="1">
      <c r="C6" s="156"/>
      <c r="D6" s="156"/>
      <c r="E6" s="156"/>
      <c r="F6" s="153"/>
      <c r="G6" s="153"/>
      <c r="H6" s="153"/>
      <c r="I6" s="154"/>
      <c r="J6" s="163"/>
      <c r="K6" s="164"/>
      <c r="L6" s="165" t="s">
        <v>547</v>
      </c>
      <c r="M6" s="165"/>
      <c r="N6" s="164"/>
      <c r="O6" s="164"/>
      <c r="P6" s="166"/>
      <c r="Q6" s="156"/>
      <c r="R6" s="156"/>
      <c r="S6" s="150"/>
    </row>
    <row r="7" spans="1:21" s="265" customFormat="1" ht="12">
      <c r="A7" s="258" t="s">
        <v>539</v>
      </c>
      <c r="B7" s="259" t="s">
        <v>22</v>
      </c>
      <c r="C7" s="260" t="s">
        <v>23</v>
      </c>
      <c r="D7" s="261" t="s">
        <v>24</v>
      </c>
      <c r="E7" s="200" t="s">
        <v>25</v>
      </c>
      <c r="F7" s="262" t="s">
        <v>26</v>
      </c>
      <c r="G7" s="262" t="s">
        <v>27</v>
      </c>
      <c r="H7" s="262" t="s">
        <v>28</v>
      </c>
      <c r="I7" s="199" t="s">
        <v>29</v>
      </c>
      <c r="J7" s="200" t="s">
        <v>19</v>
      </c>
      <c r="K7" s="200" t="s">
        <v>43</v>
      </c>
      <c r="L7" s="200" t="s">
        <v>51</v>
      </c>
      <c r="M7" s="200" t="s">
        <v>548</v>
      </c>
      <c r="N7" s="200" t="s">
        <v>549</v>
      </c>
      <c r="O7" s="200" t="s">
        <v>68</v>
      </c>
      <c r="P7" s="200" t="s">
        <v>77</v>
      </c>
      <c r="Q7" s="263" t="s">
        <v>550</v>
      </c>
      <c r="R7" s="200" t="s">
        <v>33</v>
      </c>
      <c r="S7" s="264" t="s">
        <v>34</v>
      </c>
    </row>
    <row r="8" spans="1:21" s="218" customFormat="1" ht="21" customHeight="1">
      <c r="A8" s="177">
        <v>1</v>
      </c>
      <c r="B8" s="178">
        <v>175</v>
      </c>
      <c r="C8" s="179" t="s">
        <v>380</v>
      </c>
      <c r="D8" s="180" t="s">
        <v>1175</v>
      </c>
      <c r="E8" s="266" t="s">
        <v>1176</v>
      </c>
      <c r="F8" s="175" t="s">
        <v>1177</v>
      </c>
      <c r="G8" s="175" t="s">
        <v>48</v>
      </c>
      <c r="H8" s="175" t="s">
        <v>136</v>
      </c>
      <c r="I8" s="267">
        <f t="shared" ref="I8:I18" si="0">IF(ISBLANK(Q8),"",TRUNC(0.042172*(Q8+687.7)^2)-20000)</f>
        <v>953</v>
      </c>
      <c r="J8" s="268">
        <v>17.18</v>
      </c>
      <c r="K8" s="268" t="s">
        <v>555</v>
      </c>
      <c r="L8" s="268" t="s">
        <v>555</v>
      </c>
      <c r="M8" s="269">
        <v>8</v>
      </c>
      <c r="N8" s="268" t="s">
        <v>555</v>
      </c>
      <c r="O8" s="268" t="s">
        <v>555</v>
      </c>
      <c r="P8" s="268" t="s">
        <v>555</v>
      </c>
      <c r="Q8" s="270">
        <f t="shared" ref="Q8:Q18" si="1">MAX(J8:L8,N8:P8)</f>
        <v>17.18</v>
      </c>
      <c r="R8" s="101" t="str">
        <f t="shared" ref="R8:R18" si="2">IF(ISBLANK(Q8),"",IF(Q8&lt;10.2,"",IF(Q8&gt;=19.9,"TSM",IF(Q8&gt;=17.5,"SM",IF(Q8&gt;=15.6,"KSM",IF(Q8&gt;=13.8,"I A",IF(Q8&gt;=12,"II A",IF(Q8&gt;=10.2,"III A"))))))))</f>
        <v>KSM</v>
      </c>
      <c r="S8" s="175" t="s">
        <v>1178</v>
      </c>
      <c r="T8" s="218" t="s">
        <v>75</v>
      </c>
    </row>
    <row r="9" spans="1:21" s="218" customFormat="1" ht="21" customHeight="1">
      <c r="A9" s="177">
        <v>2</v>
      </c>
      <c r="B9" s="178">
        <v>132</v>
      </c>
      <c r="C9" s="179" t="s">
        <v>1125</v>
      </c>
      <c r="D9" s="180" t="s">
        <v>1179</v>
      </c>
      <c r="E9" s="266" t="s">
        <v>1180</v>
      </c>
      <c r="F9" s="175" t="s">
        <v>38</v>
      </c>
      <c r="G9" s="175" t="s">
        <v>39</v>
      </c>
      <c r="H9" s="175"/>
      <c r="I9" s="267">
        <f t="shared" si="0"/>
        <v>899</v>
      </c>
      <c r="J9" s="268">
        <v>15.73</v>
      </c>
      <c r="K9" s="268" t="s">
        <v>555</v>
      </c>
      <c r="L9" s="268">
        <v>16.03</v>
      </c>
      <c r="M9" s="269">
        <v>5</v>
      </c>
      <c r="N9" s="268">
        <v>16.27</v>
      </c>
      <c r="O9" s="268" t="s">
        <v>555</v>
      </c>
      <c r="P9" s="268">
        <v>15.96</v>
      </c>
      <c r="Q9" s="270">
        <f t="shared" si="1"/>
        <v>16.27</v>
      </c>
      <c r="R9" s="101" t="str">
        <f t="shared" si="2"/>
        <v>KSM</v>
      </c>
      <c r="S9" s="175" t="s">
        <v>1181</v>
      </c>
      <c r="T9" s="218" t="s">
        <v>1182</v>
      </c>
    </row>
    <row r="10" spans="1:21" s="218" customFormat="1" ht="21" customHeight="1">
      <c r="A10" s="177">
        <v>3</v>
      </c>
      <c r="B10" s="178">
        <v>105</v>
      </c>
      <c r="C10" s="179" t="s">
        <v>418</v>
      </c>
      <c r="D10" s="180" t="s">
        <v>1183</v>
      </c>
      <c r="E10" s="266" t="s">
        <v>1184</v>
      </c>
      <c r="F10" s="175" t="s">
        <v>4</v>
      </c>
      <c r="G10" s="175" t="s">
        <v>115</v>
      </c>
      <c r="H10" s="175" t="s">
        <v>169</v>
      </c>
      <c r="I10" s="267">
        <f t="shared" si="0"/>
        <v>897</v>
      </c>
      <c r="J10" s="268">
        <v>15.66</v>
      </c>
      <c r="K10" s="268">
        <v>15.87</v>
      </c>
      <c r="L10" s="268">
        <v>16.07</v>
      </c>
      <c r="M10" s="269">
        <v>6</v>
      </c>
      <c r="N10" s="268">
        <v>15.94</v>
      </c>
      <c r="O10" s="268">
        <v>16.2</v>
      </c>
      <c r="P10" s="268">
        <v>16.239999999999998</v>
      </c>
      <c r="Q10" s="270">
        <f t="shared" si="1"/>
        <v>16.239999999999998</v>
      </c>
      <c r="R10" s="101" t="str">
        <f t="shared" si="2"/>
        <v>KSM</v>
      </c>
      <c r="S10" s="175" t="s">
        <v>755</v>
      </c>
      <c r="T10" s="218" t="s">
        <v>1185</v>
      </c>
      <c r="U10" s="218" t="s">
        <v>1186</v>
      </c>
    </row>
    <row r="11" spans="1:21" s="218" customFormat="1" ht="21" customHeight="1">
      <c r="A11" s="177">
        <v>4</v>
      </c>
      <c r="B11" s="178">
        <v>72</v>
      </c>
      <c r="C11" s="179" t="s">
        <v>1187</v>
      </c>
      <c r="D11" s="180" t="s">
        <v>1188</v>
      </c>
      <c r="E11" s="266" t="s">
        <v>1189</v>
      </c>
      <c r="F11" s="175" t="s">
        <v>4</v>
      </c>
      <c r="G11" s="175"/>
      <c r="H11" s="175"/>
      <c r="I11" s="267">
        <f t="shared" si="0"/>
        <v>889</v>
      </c>
      <c r="J11" s="268">
        <v>15.59</v>
      </c>
      <c r="K11" s="268" t="s">
        <v>555</v>
      </c>
      <c r="L11" s="268">
        <v>16.100000000000001</v>
      </c>
      <c r="M11" s="269">
        <v>7</v>
      </c>
      <c r="N11" s="268" t="s">
        <v>555</v>
      </c>
      <c r="O11" s="268" t="s">
        <v>555</v>
      </c>
      <c r="P11" s="268" t="s">
        <v>555</v>
      </c>
      <c r="Q11" s="270">
        <f t="shared" si="1"/>
        <v>16.100000000000001</v>
      </c>
      <c r="R11" s="101" t="str">
        <f t="shared" si="2"/>
        <v>KSM</v>
      </c>
      <c r="S11" s="175" t="s">
        <v>750</v>
      </c>
      <c r="T11" s="218" t="s">
        <v>75</v>
      </c>
    </row>
    <row r="12" spans="1:21" s="218" customFormat="1" ht="21" customHeight="1">
      <c r="A12" s="177">
        <v>5</v>
      </c>
      <c r="B12" s="178">
        <v>177</v>
      </c>
      <c r="C12" s="179" t="s">
        <v>1097</v>
      </c>
      <c r="D12" s="180" t="s">
        <v>1190</v>
      </c>
      <c r="E12" s="266" t="s">
        <v>1191</v>
      </c>
      <c r="F12" s="175" t="s">
        <v>47</v>
      </c>
      <c r="G12" s="175" t="s">
        <v>48</v>
      </c>
      <c r="H12" s="175" t="s">
        <v>73</v>
      </c>
      <c r="I12" s="267">
        <f t="shared" si="0"/>
        <v>875</v>
      </c>
      <c r="J12" s="268">
        <v>15.78</v>
      </c>
      <c r="K12" s="268">
        <v>15.87</v>
      </c>
      <c r="L12" s="268" t="s">
        <v>555</v>
      </c>
      <c r="M12" s="269">
        <v>4</v>
      </c>
      <c r="N12" s="268" t="s">
        <v>555</v>
      </c>
      <c r="O12" s="268">
        <v>15.79</v>
      </c>
      <c r="P12" s="268" t="s">
        <v>555</v>
      </c>
      <c r="Q12" s="270">
        <f t="shared" si="1"/>
        <v>15.87</v>
      </c>
      <c r="R12" s="101" t="str">
        <f t="shared" si="2"/>
        <v>KSM</v>
      </c>
      <c r="S12" s="175" t="s">
        <v>1192</v>
      </c>
      <c r="T12" s="218" t="s">
        <v>621</v>
      </c>
      <c r="U12" s="218" t="s">
        <v>622</v>
      </c>
    </row>
    <row r="13" spans="1:21" s="218" customFormat="1" ht="21" customHeight="1">
      <c r="A13" s="177">
        <v>6</v>
      </c>
      <c r="B13" s="178">
        <v>50</v>
      </c>
      <c r="C13" s="179" t="s">
        <v>1193</v>
      </c>
      <c r="D13" s="180" t="s">
        <v>1194</v>
      </c>
      <c r="E13" s="266" t="s">
        <v>1195</v>
      </c>
      <c r="F13" s="175" t="s">
        <v>38</v>
      </c>
      <c r="G13" s="175"/>
      <c r="H13" s="175" t="s">
        <v>40</v>
      </c>
      <c r="I13" s="267">
        <f t="shared" si="0"/>
        <v>797</v>
      </c>
      <c r="J13" s="268">
        <v>14.36</v>
      </c>
      <c r="K13" s="268">
        <v>13.83</v>
      </c>
      <c r="L13" s="268">
        <v>14.1</v>
      </c>
      <c r="M13" s="269">
        <v>3</v>
      </c>
      <c r="N13" s="268">
        <v>14.42</v>
      </c>
      <c r="O13" s="268">
        <v>14.55</v>
      </c>
      <c r="P13" s="268" t="s">
        <v>555</v>
      </c>
      <c r="Q13" s="270">
        <f t="shared" si="1"/>
        <v>14.55</v>
      </c>
      <c r="R13" s="101" t="str">
        <f t="shared" si="2"/>
        <v>I A</v>
      </c>
      <c r="S13" s="175" t="s">
        <v>1196</v>
      </c>
      <c r="T13" s="218" t="s">
        <v>1197</v>
      </c>
      <c r="U13" s="218" t="s">
        <v>1198</v>
      </c>
    </row>
    <row r="14" spans="1:21" s="218" customFormat="1" ht="21" customHeight="1">
      <c r="A14" s="177">
        <v>7</v>
      </c>
      <c r="B14" s="178">
        <v>73</v>
      </c>
      <c r="C14" s="179" t="s">
        <v>1199</v>
      </c>
      <c r="D14" s="180" t="s">
        <v>1200</v>
      </c>
      <c r="E14" s="266" t="s">
        <v>1201</v>
      </c>
      <c r="F14" s="175" t="s">
        <v>102</v>
      </c>
      <c r="G14" s="175" t="s">
        <v>151</v>
      </c>
      <c r="H14" s="175" t="s">
        <v>95</v>
      </c>
      <c r="I14" s="267">
        <f t="shared" si="0"/>
        <v>739</v>
      </c>
      <c r="J14" s="268">
        <v>13.32</v>
      </c>
      <c r="K14" s="268">
        <v>13.5</v>
      </c>
      <c r="L14" s="268">
        <v>13.34</v>
      </c>
      <c r="M14" s="269">
        <v>2</v>
      </c>
      <c r="N14" s="268">
        <v>13.58</v>
      </c>
      <c r="O14" s="268">
        <v>13.45</v>
      </c>
      <c r="P14" s="268" t="s">
        <v>555</v>
      </c>
      <c r="Q14" s="270">
        <f t="shared" si="1"/>
        <v>13.58</v>
      </c>
      <c r="R14" s="101" t="str">
        <f t="shared" si="2"/>
        <v>II A</v>
      </c>
      <c r="S14" s="175" t="s">
        <v>152</v>
      </c>
      <c r="T14" s="218" t="s">
        <v>75</v>
      </c>
      <c r="U14" s="218" t="s">
        <v>1202</v>
      </c>
    </row>
    <row r="15" spans="1:21" s="218" customFormat="1" ht="21" customHeight="1">
      <c r="A15" s="177">
        <v>8</v>
      </c>
      <c r="B15" s="178">
        <v>183</v>
      </c>
      <c r="C15" s="179" t="s">
        <v>429</v>
      </c>
      <c r="D15" s="180" t="s">
        <v>1203</v>
      </c>
      <c r="E15" s="266" t="s">
        <v>1204</v>
      </c>
      <c r="F15" s="175" t="s">
        <v>1205</v>
      </c>
      <c r="G15" s="175"/>
      <c r="H15" s="175" t="s">
        <v>73</v>
      </c>
      <c r="I15" s="267">
        <f t="shared" si="0"/>
        <v>720</v>
      </c>
      <c r="J15" s="268" t="s">
        <v>555</v>
      </c>
      <c r="K15" s="268">
        <v>12.96</v>
      </c>
      <c r="L15" s="268">
        <v>13.25</v>
      </c>
      <c r="M15" s="269">
        <v>1</v>
      </c>
      <c r="N15" s="268" t="s">
        <v>555</v>
      </c>
      <c r="O15" s="268">
        <v>13.16</v>
      </c>
      <c r="P15" s="268" t="s">
        <v>555</v>
      </c>
      <c r="Q15" s="270">
        <f t="shared" si="1"/>
        <v>13.25</v>
      </c>
      <c r="R15" s="101" t="str">
        <f t="shared" si="2"/>
        <v>II A</v>
      </c>
      <c r="S15" s="175" t="s">
        <v>1206</v>
      </c>
      <c r="T15" s="218" t="s">
        <v>1207</v>
      </c>
      <c r="U15" s="218" t="s">
        <v>1208</v>
      </c>
    </row>
    <row r="16" spans="1:21" s="218" customFormat="1" ht="21" customHeight="1">
      <c r="A16" s="177">
        <v>9</v>
      </c>
      <c r="B16" s="178">
        <v>86</v>
      </c>
      <c r="C16" s="179" t="s">
        <v>1125</v>
      </c>
      <c r="D16" s="180" t="s">
        <v>1209</v>
      </c>
      <c r="E16" s="266" t="s">
        <v>1210</v>
      </c>
      <c r="F16" s="175" t="s">
        <v>102</v>
      </c>
      <c r="G16" s="175" t="s">
        <v>94</v>
      </c>
      <c r="H16" s="175" t="s">
        <v>95</v>
      </c>
      <c r="I16" s="267">
        <f t="shared" si="0"/>
        <v>696</v>
      </c>
      <c r="J16" s="268" t="s">
        <v>555</v>
      </c>
      <c r="K16" s="268">
        <v>11.86</v>
      </c>
      <c r="L16" s="268">
        <v>12.84</v>
      </c>
      <c r="M16" s="269"/>
      <c r="N16" s="268"/>
      <c r="O16" s="268"/>
      <c r="P16" s="268"/>
      <c r="Q16" s="270">
        <f t="shared" si="1"/>
        <v>12.84</v>
      </c>
      <c r="R16" s="101" t="str">
        <f t="shared" si="2"/>
        <v>II A</v>
      </c>
      <c r="S16" s="175" t="s">
        <v>152</v>
      </c>
      <c r="T16" s="218" t="s">
        <v>1211</v>
      </c>
      <c r="U16" s="218" t="s">
        <v>1212</v>
      </c>
    </row>
    <row r="17" spans="1:21" s="218" customFormat="1" ht="21" customHeight="1">
      <c r="A17" s="177">
        <v>10</v>
      </c>
      <c r="B17" s="178">
        <v>71</v>
      </c>
      <c r="C17" s="179" t="s">
        <v>380</v>
      </c>
      <c r="D17" s="180" t="s">
        <v>1213</v>
      </c>
      <c r="E17" s="266" t="s">
        <v>1214</v>
      </c>
      <c r="F17" s="175" t="s">
        <v>190</v>
      </c>
      <c r="G17" s="175" t="s">
        <v>115</v>
      </c>
      <c r="H17" s="175"/>
      <c r="I17" s="267">
        <f t="shared" si="0"/>
        <v>680</v>
      </c>
      <c r="J17" s="268" t="s">
        <v>555</v>
      </c>
      <c r="K17" s="268">
        <v>12.58</v>
      </c>
      <c r="L17" s="268" t="s">
        <v>555</v>
      </c>
      <c r="M17" s="269"/>
      <c r="N17" s="268"/>
      <c r="O17" s="268"/>
      <c r="P17" s="268"/>
      <c r="Q17" s="270">
        <f t="shared" si="1"/>
        <v>12.58</v>
      </c>
      <c r="R17" s="101" t="str">
        <f t="shared" si="2"/>
        <v>II A</v>
      </c>
      <c r="S17" s="175" t="s">
        <v>750</v>
      </c>
      <c r="T17" s="218" t="s">
        <v>1215</v>
      </c>
      <c r="U17" s="218" t="s">
        <v>1216</v>
      </c>
    </row>
    <row r="18" spans="1:21" s="218" customFormat="1" ht="21" customHeight="1">
      <c r="A18" s="177">
        <v>11</v>
      </c>
      <c r="B18" s="178">
        <v>163</v>
      </c>
      <c r="C18" s="179" t="s">
        <v>439</v>
      </c>
      <c r="D18" s="180" t="s">
        <v>1217</v>
      </c>
      <c r="E18" s="266" t="s">
        <v>1218</v>
      </c>
      <c r="F18" s="175" t="s">
        <v>55</v>
      </c>
      <c r="G18" s="175" t="s">
        <v>232</v>
      </c>
      <c r="H18" s="175" t="s">
        <v>1063</v>
      </c>
      <c r="I18" s="267">
        <f t="shared" si="0"/>
        <v>674</v>
      </c>
      <c r="J18" s="268">
        <v>11.16</v>
      </c>
      <c r="K18" s="268">
        <v>12.47</v>
      </c>
      <c r="L18" s="268">
        <v>11.82</v>
      </c>
      <c r="M18" s="269"/>
      <c r="N18" s="268"/>
      <c r="O18" s="268"/>
      <c r="P18" s="268"/>
      <c r="Q18" s="270">
        <f t="shared" si="1"/>
        <v>12.47</v>
      </c>
      <c r="R18" s="101" t="str">
        <f t="shared" si="2"/>
        <v>II A</v>
      </c>
      <c r="S18" s="175" t="s">
        <v>1219</v>
      </c>
      <c r="T18" s="218" t="s">
        <v>1220</v>
      </c>
      <c r="U18" s="218" t="s">
        <v>1221</v>
      </c>
    </row>
    <row r="19" spans="1:21" s="218" customFormat="1" ht="21" customHeight="1">
      <c r="A19" s="177"/>
      <c r="B19" s="178">
        <v>82</v>
      </c>
      <c r="C19" s="179" t="s">
        <v>1222</v>
      </c>
      <c r="D19" s="180" t="s">
        <v>1223</v>
      </c>
      <c r="E19" s="266" t="s">
        <v>1224</v>
      </c>
      <c r="F19" s="175" t="s">
        <v>102</v>
      </c>
      <c r="G19" s="175" t="s">
        <v>94</v>
      </c>
      <c r="H19" s="175" t="s">
        <v>95</v>
      </c>
      <c r="I19" s="267"/>
      <c r="J19" s="268" t="s">
        <v>555</v>
      </c>
      <c r="K19" s="268" t="s">
        <v>555</v>
      </c>
      <c r="L19" s="268" t="s">
        <v>555</v>
      </c>
      <c r="M19" s="269"/>
      <c r="N19" s="268"/>
      <c r="O19" s="268"/>
      <c r="P19" s="268"/>
      <c r="Q19" s="270" t="s">
        <v>830</v>
      </c>
      <c r="R19" s="101"/>
      <c r="S19" s="175" t="s">
        <v>152</v>
      </c>
      <c r="T19" s="218" t="s">
        <v>75</v>
      </c>
      <c r="U19" s="218" t="s">
        <v>1225</v>
      </c>
    </row>
  </sheetData>
  <printOptions horizontalCentered="1"/>
  <pageMargins left="0.11811023622047245" right="0.11811023622047245" top="0.78740157480314965" bottom="0.39370078740157483" header="0.51181102362204722" footer="0.51181102362204722"/>
  <pageSetup paperSize="9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Virselis</vt:lpstr>
      <vt:lpstr>Komand.</vt:lpstr>
      <vt:lpstr>60bbM pb</vt:lpstr>
      <vt:lpstr>60bbM Finalas</vt:lpstr>
      <vt:lpstr>60bbV pb</vt:lpstr>
      <vt:lpstr>60bbV Finalas</vt:lpstr>
      <vt:lpstr>60M pb</vt:lpstr>
      <vt:lpstr>60M Finalai</vt:lpstr>
      <vt:lpstr>60V pb</vt:lpstr>
      <vt:lpstr>60V Finalas</vt:lpstr>
      <vt:lpstr>400M beg</vt:lpstr>
      <vt:lpstr>400M suv</vt:lpstr>
      <vt:lpstr>400V beg</vt:lpstr>
      <vt:lpstr>400V suv</vt:lpstr>
      <vt:lpstr>800M beg</vt:lpstr>
      <vt:lpstr>800M suv</vt:lpstr>
      <vt:lpstr>800V beg</vt:lpstr>
      <vt:lpstr>800V suv</vt:lpstr>
      <vt:lpstr>1500M</vt:lpstr>
      <vt:lpstr>1500V</vt:lpstr>
      <vt:lpstr>3000M</vt:lpstr>
      <vt:lpstr>3000V</vt:lpstr>
      <vt:lpstr>AM</vt:lpstr>
      <vt:lpstr>AV</vt:lpstr>
      <vt:lpstr>TM</vt:lpstr>
      <vt:lpstr>TV</vt:lpstr>
      <vt:lpstr>TrM</vt:lpstr>
      <vt:lpstr>TrV</vt:lpstr>
      <vt:lpstr>RM</vt:lpstr>
      <vt:lpstr>RV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Remigija</dc:creator>
  <cp:lastModifiedBy>Step</cp:lastModifiedBy>
  <dcterms:created xsi:type="dcterms:W3CDTF">2018-01-26T19:39:20Z</dcterms:created>
  <dcterms:modified xsi:type="dcterms:W3CDTF">2018-01-27T15:52:18Z</dcterms:modified>
</cp:coreProperties>
</file>