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0" yWindow="0" windowWidth="15600" windowHeight="9060" tabRatio="866" activeTab="14"/>
  </bookViews>
  <sheets>
    <sheet name="60M" sheetId="1" r:id="rId1"/>
    <sheet name="60M (g)" sheetId="2" r:id="rId2"/>
    <sheet name="60V" sheetId="3" r:id="rId3"/>
    <sheet name="60V (g)" sheetId="4" r:id="rId4"/>
    <sheet name="400M" sheetId="5" r:id="rId5"/>
    <sheet name="400M (g)" sheetId="6" r:id="rId6"/>
    <sheet name="400V" sheetId="7" r:id="rId7"/>
    <sheet name="400V (g)" sheetId="8" r:id="rId8"/>
    <sheet name="800M" sheetId="9" r:id="rId9"/>
    <sheet name="800V" sheetId="10" r:id="rId10"/>
    <sheet name="800V (g)" sheetId="11" r:id="rId11"/>
    <sheet name="1500M" sheetId="12" r:id="rId12"/>
    <sheet name="1500V" sheetId="13" r:id="rId13"/>
    <sheet name="1500V (g)" sheetId="14" r:id="rId14"/>
    <sheet name="3000MV" sheetId="15" r:id="rId15"/>
    <sheet name="60bbMV" sheetId="16" r:id="rId16"/>
    <sheet name="AukštisM" sheetId="17" r:id="rId17"/>
    <sheet name="AukštisV" sheetId="18" r:id="rId18"/>
    <sheet name="KartisM" sheetId="19" r:id="rId19"/>
    <sheet name="KartisV" sheetId="20" r:id="rId20"/>
    <sheet name="TolisM" sheetId="21" r:id="rId21"/>
    <sheet name="TolisV" sheetId="22" r:id="rId22"/>
    <sheet name="TrišuolisM" sheetId="23" r:id="rId23"/>
    <sheet name="TrišuolisV" sheetId="24" r:id="rId24"/>
    <sheet name="RutulysM" sheetId="25" r:id="rId25"/>
    <sheet name="RutulysV" sheetId="26" r:id="rId2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<sst xmlns="http://schemas.openxmlformats.org/spreadsheetml/2006/main" count="3005" uniqueCount="669">
  <si>
    <t>Trišuolis</t>
  </si>
  <si>
    <t>1500 m</t>
  </si>
  <si>
    <t>800 m</t>
  </si>
  <si>
    <t>3000 m</t>
  </si>
  <si>
    <t>Vardas</t>
  </si>
  <si>
    <t>Pavardė</t>
  </si>
  <si>
    <t>Gim.data</t>
  </si>
  <si>
    <t>Treneris</t>
  </si>
  <si>
    <t>Kaunas</t>
  </si>
  <si>
    <t>2</t>
  </si>
  <si>
    <t>3</t>
  </si>
  <si>
    <t>5</t>
  </si>
  <si>
    <t>Kauno atviras čempionatas ir jaunimo pirmenybės</t>
  </si>
  <si>
    <t>Šuolis su kartimi</t>
  </si>
  <si>
    <t>Moterys</t>
  </si>
  <si>
    <t>V.j.</t>
  </si>
  <si>
    <t>Miestas</t>
  </si>
  <si>
    <t>Rezult.</t>
  </si>
  <si>
    <t>Kv.l.</t>
  </si>
  <si>
    <t>Eilė</t>
  </si>
  <si>
    <t xml:space="preserve">60 m bb </t>
  </si>
  <si>
    <t>Rez.</t>
  </si>
  <si>
    <t>R.l.</t>
  </si>
  <si>
    <t>Kv.l</t>
  </si>
  <si>
    <t>1</t>
  </si>
  <si>
    <t>Takas</t>
  </si>
  <si>
    <t>4</t>
  </si>
  <si>
    <t>Vyrai</t>
  </si>
  <si>
    <t>0,99</t>
  </si>
  <si>
    <t>Jaunuoliai</t>
  </si>
  <si>
    <t>Šuolis į tolį</t>
  </si>
  <si>
    <t>Bandymai</t>
  </si>
  <si>
    <t>6</t>
  </si>
  <si>
    <t xml:space="preserve">60 m </t>
  </si>
  <si>
    <t>bėgimas</t>
  </si>
  <si>
    <t>Rez.f.</t>
  </si>
  <si>
    <t>7</t>
  </si>
  <si>
    <t>8</t>
  </si>
  <si>
    <t>Rutulio stūmimas</t>
  </si>
  <si>
    <t>6 kg.</t>
  </si>
  <si>
    <t>Nr.</t>
  </si>
  <si>
    <t xml:space="preserve">400 m </t>
  </si>
  <si>
    <t>Šuolis į aukštį</t>
  </si>
  <si>
    <t>Varžybų vyr. teisėja</t>
  </si>
  <si>
    <t>(Nac. kategorija)</t>
  </si>
  <si>
    <t>Marius</t>
  </si>
  <si>
    <t>Vadeikis</t>
  </si>
  <si>
    <t>Jonas</t>
  </si>
  <si>
    <t>Tadas</t>
  </si>
  <si>
    <t>Neringa</t>
  </si>
  <si>
    <t>Mantas</t>
  </si>
  <si>
    <t>Aurimas</t>
  </si>
  <si>
    <t>Ieva</t>
  </si>
  <si>
    <t>Gabija</t>
  </si>
  <si>
    <t>Adrijus</t>
  </si>
  <si>
    <t>Glebauskas</t>
  </si>
  <si>
    <t>A.Baranauskas,A.Gavelytė,V.Kiaulakis</t>
  </si>
  <si>
    <t>A.Baranauskas,A.Gavelytė</t>
  </si>
  <si>
    <t>Dainius</t>
  </si>
  <si>
    <t>Pazdrazdis</t>
  </si>
  <si>
    <t>Dargytė</t>
  </si>
  <si>
    <t>Akvilė</t>
  </si>
  <si>
    <t>Medvedevaitė</t>
  </si>
  <si>
    <t>A.Gavelytė</t>
  </si>
  <si>
    <t>Augustas</t>
  </si>
  <si>
    <t>Bukauskas</t>
  </si>
  <si>
    <t>Monika</t>
  </si>
  <si>
    <t>Gustas</t>
  </si>
  <si>
    <t>Griška</t>
  </si>
  <si>
    <t>Ugnė</t>
  </si>
  <si>
    <t>Liubinaitė</t>
  </si>
  <si>
    <t>1996-11-17</t>
  </si>
  <si>
    <t>R.Sadzevičienė, D.Jankauskaitė</t>
  </si>
  <si>
    <t>Vladas</t>
  </si>
  <si>
    <t>Baliukas</t>
  </si>
  <si>
    <t>2000-10-24</t>
  </si>
  <si>
    <t>R.Sadzevičienė</t>
  </si>
  <si>
    <t>Lukas</t>
  </si>
  <si>
    <t>Gabrielė</t>
  </si>
  <si>
    <t>Marijampolė</t>
  </si>
  <si>
    <t>Gustaitis</t>
  </si>
  <si>
    <t>Dovydas</t>
  </si>
  <si>
    <t>Tomas</t>
  </si>
  <si>
    <t>Justas</t>
  </si>
  <si>
    <t>Rokas</t>
  </si>
  <si>
    <t>Miglė</t>
  </si>
  <si>
    <t>Greta</t>
  </si>
  <si>
    <t>Valatkaitytė</t>
  </si>
  <si>
    <t>1999-04-01</t>
  </si>
  <si>
    <t>Karolina</t>
  </si>
  <si>
    <t>Šermukšnis</t>
  </si>
  <si>
    <t>2001-12-05</t>
  </si>
  <si>
    <t>Edvinas</t>
  </si>
  <si>
    <t>Morozovas</t>
  </si>
  <si>
    <t>2000-01-13</t>
  </si>
  <si>
    <t>Martynas</t>
  </si>
  <si>
    <t>Miliūnas</t>
  </si>
  <si>
    <t>Aistė</t>
  </si>
  <si>
    <t>Ramanauskaitė</t>
  </si>
  <si>
    <t>D.Jankauskaitė,N.Sabaliauskienė</t>
  </si>
  <si>
    <t>Silvija</t>
  </si>
  <si>
    <t>Baubonytė</t>
  </si>
  <si>
    <t>1996-11-09</t>
  </si>
  <si>
    <t>Augustė</t>
  </si>
  <si>
    <t>Regailaitė</t>
  </si>
  <si>
    <t>1998-03-24</t>
  </si>
  <si>
    <t>J.Čižauskas</t>
  </si>
  <si>
    <t>Rimantė</t>
  </si>
  <si>
    <t>Vijeikytė</t>
  </si>
  <si>
    <t>1994-12-19</t>
  </si>
  <si>
    <t>E.Karaškienė</t>
  </si>
  <si>
    <t>Arnoldas</t>
  </si>
  <si>
    <t>Milkus</t>
  </si>
  <si>
    <t>Beleška</t>
  </si>
  <si>
    <t>Linas</t>
  </si>
  <si>
    <t>Šarkauskas</t>
  </si>
  <si>
    <t>Nauris</t>
  </si>
  <si>
    <t>Antanavičius</t>
  </si>
  <si>
    <t>Kamilė</t>
  </si>
  <si>
    <t>Sanajevaitė</t>
  </si>
  <si>
    <t>Jasaitė</t>
  </si>
  <si>
    <t>Viktorija</t>
  </si>
  <si>
    <t>Eimontaitė</t>
  </si>
  <si>
    <t>Karolis</t>
  </si>
  <si>
    <t>V.L.Maleckiai</t>
  </si>
  <si>
    <t>Maisuradzė</t>
  </si>
  <si>
    <t>Turskytė</t>
  </si>
  <si>
    <t>V.L.Maleckiai,R.Morkūnienė</t>
  </si>
  <si>
    <t>Šilkaitis</t>
  </si>
  <si>
    <t>Urbonavičius</t>
  </si>
  <si>
    <t>1995-08-13</t>
  </si>
  <si>
    <t>Grybaitė</t>
  </si>
  <si>
    <t>1998-02-10</t>
  </si>
  <si>
    <t>Krikštanavičius</t>
  </si>
  <si>
    <t>Gražulis</t>
  </si>
  <si>
    <t>2000-06-28</t>
  </si>
  <si>
    <t>Ernestas</t>
  </si>
  <si>
    <t>Budrys</t>
  </si>
  <si>
    <t>E. Dilys</t>
  </si>
  <si>
    <t>Mindaugas</t>
  </si>
  <si>
    <t>Ailandas</t>
  </si>
  <si>
    <t>Barauskas</t>
  </si>
  <si>
    <t>Domantas</t>
  </si>
  <si>
    <t xml:space="preserve">Mantas </t>
  </si>
  <si>
    <t>Strazdas</t>
  </si>
  <si>
    <t xml:space="preserve">Domantas </t>
  </si>
  <si>
    <t>Barcys</t>
  </si>
  <si>
    <t>1997-09-22</t>
  </si>
  <si>
    <t>Agnė</t>
  </si>
  <si>
    <t>Rimkūnaitė</t>
  </si>
  <si>
    <t>Gytis</t>
  </si>
  <si>
    <t>Grigalaitis</t>
  </si>
  <si>
    <t>Giedrius</t>
  </si>
  <si>
    <t>A.Miliauskas</t>
  </si>
  <si>
    <t>Plečkaitytė</t>
  </si>
  <si>
    <t>Vrašinskas</t>
  </si>
  <si>
    <t>N.Gedgaudienė</t>
  </si>
  <si>
    <t>Ričardas</t>
  </si>
  <si>
    <t>Gedminas</t>
  </si>
  <si>
    <t>I.Jakubaityte</t>
  </si>
  <si>
    <t>Matas</t>
  </si>
  <si>
    <t>Adamonis</t>
  </si>
  <si>
    <t>Edgaras</t>
  </si>
  <si>
    <t>Benkunskas</t>
  </si>
  <si>
    <t>Diana</t>
  </si>
  <si>
    <t>Algirdas</t>
  </si>
  <si>
    <t>I.Jakubaitytė</t>
  </si>
  <si>
    <t>Černiūtė</t>
  </si>
  <si>
    <t>Paulikaitė</t>
  </si>
  <si>
    <t>Bendoraitis</t>
  </si>
  <si>
    <t>A.Skujytė</t>
  </si>
  <si>
    <t>Auškalnytė</t>
  </si>
  <si>
    <t>1997-06-29</t>
  </si>
  <si>
    <t>V.Šilinskas, S.Čėsna</t>
  </si>
  <si>
    <t>Irmantas</t>
  </si>
  <si>
    <t>Birbalas</t>
  </si>
  <si>
    <t>1996-05-16</t>
  </si>
  <si>
    <t>V.Šilinskas</t>
  </si>
  <si>
    <t>Petras</t>
  </si>
  <si>
    <t>Krapikas</t>
  </si>
  <si>
    <t>1998-09-20</t>
  </si>
  <si>
    <t>A.Buliuolis</t>
  </si>
  <si>
    <t>Čeponytė</t>
  </si>
  <si>
    <t>G.Šerėnienė</t>
  </si>
  <si>
    <t>Pacevičiūtė</t>
  </si>
  <si>
    <t>S.Obelienienė</t>
  </si>
  <si>
    <t>Navickas</t>
  </si>
  <si>
    <t>Urtė</t>
  </si>
  <si>
    <t>b.k.</t>
  </si>
  <si>
    <t>Povilas</t>
  </si>
  <si>
    <t xml:space="preserve">1 </t>
  </si>
  <si>
    <t>Ambrazevičius</t>
  </si>
  <si>
    <t>Bartkus</t>
  </si>
  <si>
    <t>1990-06-24</t>
  </si>
  <si>
    <t>Aurimas Skinulis</t>
  </si>
  <si>
    <t>Variakojis</t>
  </si>
  <si>
    <t>1990–09-29</t>
  </si>
  <si>
    <t>Vilnius</t>
  </si>
  <si>
    <t>Vaida Žūsinaitė</t>
  </si>
  <si>
    <t>1998.06.26</t>
  </si>
  <si>
    <t>1999.05.28</t>
  </si>
  <si>
    <t>Vaiva</t>
  </si>
  <si>
    <t>2000.04.13</t>
  </si>
  <si>
    <t>Beatriče</t>
  </si>
  <si>
    <t>2000.04.28</t>
  </si>
  <si>
    <t>Krimelis</t>
  </si>
  <si>
    <t>2002-04-03</t>
  </si>
  <si>
    <t>Nojus</t>
  </si>
  <si>
    <t>Šumskis</t>
  </si>
  <si>
    <t>2001.05.-</t>
  </si>
  <si>
    <t>2001-</t>
  </si>
  <si>
    <t>2001.05-</t>
  </si>
  <si>
    <t>I.Jakubaityte,R.Sadzevičienė</t>
  </si>
  <si>
    <t>LSU</t>
  </si>
  <si>
    <t xml:space="preserve">Mikas </t>
  </si>
  <si>
    <t>Beinorius</t>
  </si>
  <si>
    <t>1994-05-19</t>
  </si>
  <si>
    <t xml:space="preserve">Paulius </t>
  </si>
  <si>
    <t>Kazlauskas</t>
  </si>
  <si>
    <t>1994-09-07</t>
  </si>
  <si>
    <t>Gargasaitė</t>
  </si>
  <si>
    <t>1998-06-14</t>
  </si>
  <si>
    <t xml:space="preserve">Dominykas </t>
  </si>
  <si>
    <t>Brudnius</t>
  </si>
  <si>
    <t>2001-05-21</t>
  </si>
  <si>
    <t>Guoda</t>
  </si>
  <si>
    <t>Marmaitė</t>
  </si>
  <si>
    <t>1996-08-02</t>
  </si>
  <si>
    <t>1999-07-11</t>
  </si>
  <si>
    <t>Unskinaitė</t>
  </si>
  <si>
    <t>1998-01-02</t>
  </si>
  <si>
    <t xml:space="preserve">               Aistė</t>
  </si>
  <si>
    <t>Staurylaitė</t>
  </si>
  <si>
    <t>1997-01-08</t>
  </si>
  <si>
    <t>Austė</t>
  </si>
  <si>
    <t>Macijauskaitė</t>
  </si>
  <si>
    <t>2000-08-18</t>
  </si>
  <si>
    <t xml:space="preserve"> M.Vadeikis</t>
  </si>
  <si>
    <t xml:space="preserve">Gabija </t>
  </si>
  <si>
    <t>Volodzkaitė</t>
  </si>
  <si>
    <t>2002-03-03</t>
  </si>
  <si>
    <t>Patricija</t>
  </si>
  <si>
    <t>Karaliūtė</t>
  </si>
  <si>
    <t>2002-11-17</t>
  </si>
  <si>
    <t>Urbšytė</t>
  </si>
  <si>
    <t>2002-05-12</t>
  </si>
  <si>
    <t>Gurskaitė</t>
  </si>
  <si>
    <t>2002-11-12</t>
  </si>
  <si>
    <t>Nezabitauskaitė</t>
  </si>
  <si>
    <t>2002-12-20</t>
  </si>
  <si>
    <t>Juškaitė</t>
  </si>
  <si>
    <t>2002-02-22</t>
  </si>
  <si>
    <t>L.Vadeikienė</t>
  </si>
  <si>
    <t>Eva</t>
  </si>
  <si>
    <t>Misiūnaitė</t>
  </si>
  <si>
    <t>1991-12-04</t>
  </si>
  <si>
    <t>1998-03-16</t>
  </si>
  <si>
    <t>R.Sadzevičienė,R.Vasiliauskas</t>
  </si>
  <si>
    <t>Grigaitė</t>
  </si>
  <si>
    <t>2001-06-05</t>
  </si>
  <si>
    <t>Gerda</t>
  </si>
  <si>
    <t>Baltaduonytė</t>
  </si>
  <si>
    <t>2002-11-04</t>
  </si>
  <si>
    <t>R.Sadzevičienė, I.Jakubaitytė</t>
  </si>
  <si>
    <t>Skipskytė</t>
  </si>
  <si>
    <t>2002-11-22</t>
  </si>
  <si>
    <t>Radzevičius</t>
  </si>
  <si>
    <t>G.Janušauskas,V.Komisaraitis</t>
  </si>
  <si>
    <t>Evaldas</t>
  </si>
  <si>
    <t>V.Komisaraitis,A.Buliuolis</t>
  </si>
  <si>
    <t>Valinčius</t>
  </si>
  <si>
    <t>V.Komisaraitis,A.Šalčius</t>
  </si>
  <si>
    <t>Kristupas</t>
  </si>
  <si>
    <t>Urbanavičius</t>
  </si>
  <si>
    <t>Benas</t>
  </si>
  <si>
    <t>Skamaročius</t>
  </si>
  <si>
    <t>Vaidas</t>
  </si>
  <si>
    <t>Matulevičius</t>
  </si>
  <si>
    <t>Petrauskaitė</t>
  </si>
  <si>
    <t>Gediminas</t>
  </si>
  <si>
    <t>Alsys</t>
  </si>
  <si>
    <t>Daina</t>
  </si>
  <si>
    <t>Kaveckaitė</t>
  </si>
  <si>
    <t>1992-09-30</t>
  </si>
  <si>
    <t>KTU</t>
  </si>
  <si>
    <t>1996-01-21</t>
  </si>
  <si>
    <t xml:space="preserve">Ričardas </t>
  </si>
  <si>
    <t>Gudonavičius</t>
  </si>
  <si>
    <t>1998-04-13</t>
  </si>
  <si>
    <t>E.Karaškienė, N.Daugelienė</t>
  </si>
  <si>
    <t xml:space="preserve">Justinas </t>
  </si>
  <si>
    <t>Viskupaitis</t>
  </si>
  <si>
    <t>1997-06-25</t>
  </si>
  <si>
    <t>1995-04-03</t>
  </si>
  <si>
    <t xml:space="preserve">Edvinas </t>
  </si>
  <si>
    <t>Baltmiškis</t>
  </si>
  <si>
    <t>1998-04-02</t>
  </si>
  <si>
    <t>E.Karaškienė, L.Laveckienė</t>
  </si>
  <si>
    <t>Gusčius</t>
  </si>
  <si>
    <t>1998-04-19</t>
  </si>
  <si>
    <t>Kaunas-Vilkaviškis</t>
  </si>
  <si>
    <t>M.Saldukaitis, A.Buliuolis</t>
  </si>
  <si>
    <t>Simona</t>
  </si>
  <si>
    <t>A.Gricevičius</t>
  </si>
  <si>
    <t>1998-11-27</t>
  </si>
  <si>
    <t>Asauskas</t>
  </si>
  <si>
    <t>1998-09-12</t>
  </si>
  <si>
    <t>Kaunas,Plungė</t>
  </si>
  <si>
    <t>E.Jurgutis</t>
  </si>
  <si>
    <t>Butkus</t>
  </si>
  <si>
    <t>1998-10-28</t>
  </si>
  <si>
    <t>V.Šilinskas, V. Butautienė</t>
  </si>
  <si>
    <t>Brigita</t>
  </si>
  <si>
    <t>Šaučiūnaitė</t>
  </si>
  <si>
    <t>1997-07-20</t>
  </si>
  <si>
    <t>O.Pavilionienė N.Gedgaudienė</t>
  </si>
  <si>
    <t>Stočkelytė</t>
  </si>
  <si>
    <t>2000-03-08</t>
  </si>
  <si>
    <t>Lekeckaitė</t>
  </si>
  <si>
    <t>2002-01-09</t>
  </si>
  <si>
    <t>Danielė</t>
  </si>
  <si>
    <t>Misevičiūtė</t>
  </si>
  <si>
    <t>2001-07-27</t>
  </si>
  <si>
    <t>2002-03-05</t>
  </si>
  <si>
    <t>1999-03-20</t>
  </si>
  <si>
    <t>O.Pavilionienė, 
N.Gedgaudienė</t>
  </si>
  <si>
    <t>Katalina</t>
  </si>
  <si>
    <t>Kalvaitytė</t>
  </si>
  <si>
    <t>2001-10-31</t>
  </si>
  <si>
    <t>Čekišova</t>
  </si>
  <si>
    <t>2002-08-07</t>
  </si>
  <si>
    <t>2002-08-06</t>
  </si>
  <si>
    <t>Agnietė</t>
  </si>
  <si>
    <t>Gumauskaitė</t>
  </si>
  <si>
    <t>2000-06-12</t>
  </si>
  <si>
    <t>2000-06-11</t>
  </si>
  <si>
    <t>1995-09-30</t>
  </si>
  <si>
    <t>2000-02-21</t>
  </si>
  <si>
    <t>Lekšas</t>
  </si>
  <si>
    <t>Dubininkaite</t>
  </si>
  <si>
    <t>1999-12-29</t>
  </si>
  <si>
    <t>Garmus</t>
  </si>
  <si>
    <t>Bernotas</t>
  </si>
  <si>
    <t xml:space="preserve">Irmantas </t>
  </si>
  <si>
    <t>2001-03-29</t>
  </si>
  <si>
    <t>Justina</t>
  </si>
  <si>
    <t>1998-01-15</t>
  </si>
  <si>
    <t>2000-02-02</t>
  </si>
  <si>
    <t>D.Jankauskaitė,N.Sabaliauskienė,A.Dobregienė</t>
  </si>
  <si>
    <t>Dalangauskaitė</t>
  </si>
  <si>
    <t>2001-01-13</t>
  </si>
  <si>
    <t>Kaišiadorių r.</t>
  </si>
  <si>
    <t>D. Tamulevičius</t>
  </si>
  <si>
    <t>Ingrida</t>
  </si>
  <si>
    <t>Sinkevičiūtė</t>
  </si>
  <si>
    <t>2000-07-26</t>
  </si>
  <si>
    <t>Mantvydas</t>
  </si>
  <si>
    <t>Lazauskas</t>
  </si>
  <si>
    <t>1999-12-14</t>
  </si>
  <si>
    <t>J. Čižauskas, D. Tamulevičius</t>
  </si>
  <si>
    <t>Kveraga</t>
  </si>
  <si>
    <t>1999-03-12</t>
  </si>
  <si>
    <t>A. Kavaliauskas</t>
  </si>
  <si>
    <t>Nevedomskas</t>
  </si>
  <si>
    <t>1999-07-12</t>
  </si>
  <si>
    <t>2001-05-04</t>
  </si>
  <si>
    <t>R.Vasiliauskas</t>
  </si>
  <si>
    <t>Dambrauskaitė</t>
  </si>
  <si>
    <t>Garšva</t>
  </si>
  <si>
    <t>Einaras</t>
  </si>
  <si>
    <t>Ražaitytė</t>
  </si>
  <si>
    <t>A.Miliauskas,L.Maleckis</t>
  </si>
  <si>
    <t>Romas</t>
  </si>
  <si>
    <t>Paškovskij</t>
  </si>
  <si>
    <t>Ščiglo</t>
  </si>
  <si>
    <t>A.Baranauskas</t>
  </si>
  <si>
    <t>Petrosevičius</t>
  </si>
  <si>
    <t>A.Gavelytė,A.Baranauskas</t>
  </si>
  <si>
    <t>Berūkštis</t>
  </si>
  <si>
    <t>S.Petrakovs</t>
  </si>
  <si>
    <t>J.Hadakova</t>
  </si>
  <si>
    <t xml:space="preserve">Ļizunova </t>
  </si>
  <si>
    <t>Jana</t>
  </si>
  <si>
    <t xml:space="preserve">Ņukša </t>
  </si>
  <si>
    <t>Diāna</t>
  </si>
  <si>
    <t xml:space="preserve">Lazuko </t>
  </si>
  <si>
    <t>Alīna</t>
  </si>
  <si>
    <t xml:space="preserve">Jevsejeva </t>
  </si>
  <si>
    <t>Kristīne</t>
  </si>
  <si>
    <t xml:space="preserve">Zamjatins </t>
  </si>
  <si>
    <t>Vladimirs</t>
  </si>
  <si>
    <t xml:space="preserve">Meženiks </t>
  </si>
  <si>
    <t>Mareks</t>
  </si>
  <si>
    <t xml:space="preserve">Lociks </t>
  </si>
  <si>
    <t>Arnis</t>
  </si>
  <si>
    <t xml:space="preserve">Karnilova </t>
  </si>
  <si>
    <t>Anastasija</t>
  </si>
  <si>
    <t xml:space="preserve">Ignatjeva </t>
  </si>
  <si>
    <t>Olga</t>
  </si>
  <si>
    <t xml:space="preserve">Kovaļonoks </t>
  </si>
  <si>
    <t>Dainis</t>
  </si>
  <si>
    <t xml:space="preserve">Stepanova </t>
  </si>
  <si>
    <t>Darja</t>
  </si>
  <si>
    <t>Daugavpils n.</t>
  </si>
  <si>
    <t>S.Petrakova</t>
  </si>
  <si>
    <t>G.Bitītis</t>
  </si>
  <si>
    <t xml:space="preserve">Petrakova </t>
  </si>
  <si>
    <t>Anna Marija</t>
  </si>
  <si>
    <t xml:space="preserve">Borovska </t>
  </si>
  <si>
    <t>Melānija</t>
  </si>
  <si>
    <t xml:space="preserve">Vitkovska </t>
  </si>
  <si>
    <t>Sanita</t>
  </si>
  <si>
    <t xml:space="preserve">Skudra </t>
  </si>
  <si>
    <t>Sonora</t>
  </si>
  <si>
    <t xml:space="preserve">Leiskins </t>
  </si>
  <si>
    <t>Renārs</t>
  </si>
  <si>
    <t xml:space="preserve">Setkovskis </t>
  </si>
  <si>
    <t>Santis</t>
  </si>
  <si>
    <t xml:space="preserve">Fjodorovs </t>
  </si>
  <si>
    <t>Artis</t>
  </si>
  <si>
    <t>Ilukstes n.</t>
  </si>
  <si>
    <t>Audra Gavelytė</t>
  </si>
  <si>
    <t xml:space="preserve">Varžybų techninis delegatas </t>
  </si>
  <si>
    <t>Algis Baranauskas</t>
  </si>
  <si>
    <t xml:space="preserve">Vladas </t>
  </si>
  <si>
    <t>Kunigonis</t>
  </si>
  <si>
    <t>R.Bindokienė</t>
  </si>
  <si>
    <t>Krapukaitis</t>
  </si>
  <si>
    <t>Juozas</t>
  </si>
  <si>
    <t>Bindokas</t>
  </si>
  <si>
    <t>Derliūnas</t>
  </si>
  <si>
    <t>2018-01-16</t>
  </si>
  <si>
    <t>Tauras</t>
  </si>
  <si>
    <t>Petruškevičius</t>
  </si>
  <si>
    <t>1997-03-12</t>
  </si>
  <si>
    <t>R.Petruškevičius</t>
  </si>
  <si>
    <t>Matusevičius</t>
  </si>
  <si>
    <t>Klimavičius</t>
  </si>
  <si>
    <t>R.Norkus,V.Šmidtas</t>
  </si>
  <si>
    <t>Norbertas</t>
  </si>
  <si>
    <t>Blandis</t>
  </si>
  <si>
    <t>R.Kančys,L.Kančytė</t>
  </si>
  <si>
    <t>Modestas</t>
  </si>
  <si>
    <t>Rusevičius</t>
  </si>
  <si>
    <t>Kaunas/Marijampolė</t>
  </si>
  <si>
    <t>R.Kančys,Komisaraitis</t>
  </si>
  <si>
    <t>Dovilė</t>
  </si>
  <si>
    <t>Tamošiūnaitė</t>
  </si>
  <si>
    <t>87-05-04</t>
  </si>
  <si>
    <t>Pikšrys</t>
  </si>
  <si>
    <t xml:space="preserve">Gintaras </t>
  </si>
  <si>
    <t>Drebulys</t>
  </si>
  <si>
    <t xml:space="preserve">Akvilė </t>
  </si>
  <si>
    <t>Bartkevičiūtė</t>
  </si>
  <si>
    <t>A. Bartkevičienė</t>
  </si>
  <si>
    <t>Paulius</t>
  </si>
  <si>
    <t>Saulėnas</t>
  </si>
  <si>
    <t>Saulėnienė</t>
  </si>
  <si>
    <t>Simonas</t>
  </si>
  <si>
    <t>Tamošaitis</t>
  </si>
  <si>
    <t>Misiūnienė</t>
  </si>
  <si>
    <t>Kęstutis</t>
  </si>
  <si>
    <t>Nenartavičius</t>
  </si>
  <si>
    <t>Liegutė</t>
  </si>
  <si>
    <t>Lipnickas</t>
  </si>
  <si>
    <t>Justė</t>
  </si>
  <si>
    <t>Skaisgirytė</t>
  </si>
  <si>
    <t>Deimantė</t>
  </si>
  <si>
    <t>Motiejūnaitė</t>
  </si>
  <si>
    <t>98-05-20</t>
  </si>
  <si>
    <t xml:space="preserve">Loreta </t>
  </si>
  <si>
    <t>Kančytė</t>
  </si>
  <si>
    <t>R.Kančys, I.Juodeškienė</t>
  </si>
  <si>
    <t>Andrius</t>
  </si>
  <si>
    <t>Vaitkevičius</t>
  </si>
  <si>
    <t>Žiogas</t>
  </si>
  <si>
    <t>9</t>
  </si>
  <si>
    <t>10</t>
  </si>
  <si>
    <t>11</t>
  </si>
  <si>
    <t>12</t>
  </si>
  <si>
    <t>Dominykas</t>
  </si>
  <si>
    <t>Brundza</t>
  </si>
  <si>
    <t>Čepas</t>
  </si>
  <si>
    <t>Erikas</t>
  </si>
  <si>
    <t>Ivanovas</t>
  </si>
  <si>
    <t>Raistė</t>
  </si>
  <si>
    <t>Vaištaraitė</t>
  </si>
  <si>
    <t>Eivydė</t>
  </si>
  <si>
    <t>Dagiliūtė</t>
  </si>
  <si>
    <t>Jansonas</t>
  </si>
  <si>
    <t>Minvydas</t>
  </si>
  <si>
    <t>Širvinskas</t>
  </si>
  <si>
    <t>Joris</t>
  </si>
  <si>
    <t>Mackevičius</t>
  </si>
  <si>
    <t>Rimvydas</t>
  </si>
  <si>
    <t>Augys</t>
  </si>
  <si>
    <t>1995-03-12</t>
  </si>
  <si>
    <t>Raseiniai</t>
  </si>
  <si>
    <t>A.Baranauskas, E. Petrokas</t>
  </si>
  <si>
    <t>Snieguolė</t>
  </si>
  <si>
    <t>Ščesnavičiūtė</t>
  </si>
  <si>
    <t>R. Ančlauskas</t>
  </si>
  <si>
    <t>Telyčėnas</t>
  </si>
  <si>
    <t>Emilija</t>
  </si>
  <si>
    <t>Jasevičiūtė</t>
  </si>
  <si>
    <t>Vytautė</t>
  </si>
  <si>
    <t>Pabiržytė</t>
  </si>
  <si>
    <t>I.Juodeškienė</t>
  </si>
  <si>
    <t>Brusokaitė</t>
  </si>
  <si>
    <t>1997-08-16</t>
  </si>
  <si>
    <t>2001-09-19</t>
  </si>
  <si>
    <t>2001-08-05</t>
  </si>
  <si>
    <t>2002-05-19</t>
  </si>
  <si>
    <t>2002-03-31</t>
  </si>
  <si>
    <t>2001-10-04</t>
  </si>
  <si>
    <t>2000-07-25</t>
  </si>
  <si>
    <t>2000-09-21</t>
  </si>
  <si>
    <t>1999-03-11</t>
  </si>
  <si>
    <t>1999-12-11</t>
  </si>
  <si>
    <t>Jankauskaitė</t>
  </si>
  <si>
    <t>1995-03-15</t>
  </si>
  <si>
    <t>A.Pranckevičius</t>
  </si>
  <si>
    <t>149</t>
  </si>
  <si>
    <t>Ignas</t>
  </si>
  <si>
    <t>Arbačiauskas</t>
  </si>
  <si>
    <t>100</t>
  </si>
  <si>
    <t>Milita</t>
  </si>
  <si>
    <t>Vaitkevičiūtė</t>
  </si>
  <si>
    <t>A.Gavėnas</t>
  </si>
  <si>
    <t>Bilotaitė</t>
  </si>
  <si>
    <t>Rajunčius</t>
  </si>
  <si>
    <t>Mykolas</t>
  </si>
  <si>
    <t>Pachomovas</t>
  </si>
  <si>
    <t>Einius</t>
  </si>
  <si>
    <t>Trumpa</t>
  </si>
  <si>
    <t>A.Gavėnas,A.Čereška</t>
  </si>
  <si>
    <t>Domas</t>
  </si>
  <si>
    <t>Gailevičius</t>
  </si>
  <si>
    <t>Gabrielius</t>
  </si>
  <si>
    <t>Bžeskis</t>
  </si>
  <si>
    <t xml:space="preserve">Tomas </t>
  </si>
  <si>
    <t>Bizimavičius</t>
  </si>
  <si>
    <t>R.Kančys, L.Kančytė</t>
  </si>
  <si>
    <t>DNS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</si>
  <si>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</si>
  <si>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</si>
  <si>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</si>
  <si>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</si>
  <si>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</si>
  <si>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</si>
  <si>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</si>
  <si>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</si>
  <si>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</si>
  <si>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</si>
  <si>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</si>
  <si>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</si>
  <si>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</si>
  <si>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</si>
  <si>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</si>
  <si>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Finalas</t>
  </si>
  <si>
    <t>Jaunuolės</t>
  </si>
  <si>
    <t>Vieta</t>
  </si>
  <si>
    <t>5v</t>
  </si>
  <si>
    <t>6v</t>
  </si>
  <si>
    <t>NT</t>
  </si>
  <si>
    <t>DQ</t>
  </si>
  <si>
    <t>1v</t>
  </si>
  <si>
    <t>2v</t>
  </si>
  <si>
    <t>3v</t>
  </si>
  <si>
    <t>,175,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</si>
  <si>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</si>
  <si>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</si>
  <si>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</si>
  <si>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</si>
  <si>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</si>
  <si>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</si>
  <si>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</si>
  <si>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</si>
  <si>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</si>
  <si>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</si>
  <si>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</si>
  <si>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</si>
  <si>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Janauskas</t>
  </si>
  <si>
    <t>Artūras</t>
  </si>
  <si>
    <t>157</t>
  </si>
  <si>
    <t>L.Grinčikaitė-Samuolė</t>
  </si>
  <si>
    <t>v.j.</t>
  </si>
  <si>
    <t>7,65</t>
  </si>
  <si>
    <t>7,87</t>
  </si>
  <si>
    <t>KSM</t>
  </si>
  <si>
    <t>7,90</t>
  </si>
  <si>
    <t>7,95</t>
  </si>
  <si>
    <t>8,09</t>
  </si>
  <si>
    <t>8,37</t>
  </si>
  <si>
    <t>8,32</t>
  </si>
  <si>
    <t>8,42</t>
  </si>
  <si>
    <t>8,55</t>
  </si>
  <si>
    <t>8,56</t>
  </si>
  <si>
    <t>8,59</t>
  </si>
  <si>
    <t>8,69</t>
  </si>
  <si>
    <t>7,10</t>
  </si>
  <si>
    <t>7,16</t>
  </si>
  <si>
    <t>7,23</t>
  </si>
  <si>
    <t>7,29</t>
  </si>
  <si>
    <t>7,32</t>
  </si>
  <si>
    <t>7,21</t>
  </si>
  <si>
    <t>7,33</t>
  </si>
  <si>
    <t>7,45</t>
  </si>
  <si>
    <t>7,54</t>
  </si>
  <si>
    <t>V.s.</t>
  </si>
  <si>
    <t>205</t>
  </si>
  <si>
    <t>225</t>
  </si>
  <si>
    <t>245</t>
  </si>
  <si>
    <t>265</t>
  </si>
  <si>
    <t>285</t>
  </si>
  <si>
    <t>295</t>
  </si>
  <si>
    <t>305</t>
  </si>
  <si>
    <t>315</t>
  </si>
  <si>
    <t>325</t>
  </si>
  <si>
    <t>335</t>
  </si>
  <si>
    <t>348</t>
  </si>
  <si>
    <t>0</t>
  </si>
  <si>
    <t>xxx</t>
  </si>
  <si>
    <t>x0</t>
  </si>
  <si>
    <t>-</t>
  </si>
  <si>
    <t>430</t>
  </si>
  <si>
    <t>445</t>
  </si>
  <si>
    <t>457</t>
  </si>
  <si>
    <t>xx0</t>
  </si>
  <si>
    <t>x-</t>
  </si>
  <si>
    <t>x</t>
  </si>
  <si>
    <t>Šumskas</t>
  </si>
  <si>
    <t>2018-01-15</t>
  </si>
  <si>
    <t>A.Gavėnas,A.Dobregienė</t>
  </si>
  <si>
    <t>R.Voronkova,A.Gavėnas</t>
  </si>
  <si>
    <t>Petkevičius</t>
  </si>
  <si>
    <t>Dovidas</t>
  </si>
  <si>
    <t>116</t>
  </si>
  <si>
    <t>Plešners</t>
  </si>
  <si>
    <t>Martinš</t>
  </si>
  <si>
    <t>Ainars</t>
  </si>
  <si>
    <t>Azarevičs</t>
  </si>
  <si>
    <t>Verdinš</t>
  </si>
  <si>
    <t>94</t>
  </si>
  <si>
    <t>Kristina</t>
  </si>
  <si>
    <t>Trimakė</t>
  </si>
  <si>
    <t>R.Kančys, L. Kančytė</t>
  </si>
  <si>
    <t>74</t>
  </si>
  <si>
    <t>85</t>
  </si>
  <si>
    <t>Kristerts</t>
  </si>
  <si>
    <t>140</t>
  </si>
  <si>
    <t>145</t>
  </si>
  <si>
    <t>150</t>
  </si>
  <si>
    <t>155</t>
  </si>
  <si>
    <t>160</t>
  </si>
  <si>
    <t>165</t>
  </si>
  <si>
    <t>175</t>
  </si>
  <si>
    <t>180</t>
  </si>
  <si>
    <t>185</t>
  </si>
  <si>
    <t>190</t>
  </si>
  <si>
    <t>195</t>
  </si>
  <si>
    <t>200</t>
  </si>
  <si>
    <t>204</t>
  </si>
  <si>
    <t>208</t>
  </si>
  <si>
    <t>212</t>
  </si>
  <si>
    <t>220</t>
  </si>
  <si>
    <t>Makarevičiūtė</t>
  </si>
  <si>
    <t>Ieva Florijona</t>
  </si>
  <si>
    <t>Čėsnaitė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</si>
</sst>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[$€-2]\ ###,000_);[Red]\([$€-2]\ ###,000\)"/>
    <numFmt numFmtId="174" formatCode="[$-427]yyyy\ &quot;m.&quot;\ mmmm\ d\ &quot;d.&quot;"/>
    <numFmt numFmtId="175" formatCode="yyyy/mm/dd;@"/>
    <numFmt numFmtId="176" formatCode="0.000"/>
    <numFmt numFmtId="177" formatCode="m:ss.00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[m]:ss.00"/>
    <numFmt numFmtId="184" formatCode="hh:mm;@"/>
    <numFmt numFmtId="185" formatCode="#,##0;\-#,##0;&quot;-&quot;"/>
    <numFmt numFmtId="186" formatCode="#,##0.00;\-#,##0.00;&quot;-&quot;"/>
    <numFmt numFmtId="187" formatCode="#,##0%;\-#,##0%;&quot;- &quot;"/>
    <numFmt numFmtId="188" formatCode="#,##0.0%;\-#,##0.0%;&quot;- &quot;"/>
    <numFmt numFmtId="189" formatCode="#,##0.00%;\-#,##0.00%;&quot;- &quot;"/>
    <numFmt numFmtId="190" formatCode="#,##0.0;\-#,##0.0;&quot;-&quot;"/>
    <numFmt numFmtId="191" formatCode="[Red]0%;[Red]\(0%\)"/>
    <numFmt numFmtId="192" formatCode="[$-FC27]yyyy\ &quot;m.&quot;\ mmmm\ d\ &quot;d.&quot;;@"/>
    <numFmt numFmtId="193" formatCode="0%;\(0%\)"/>
    <numFmt numFmtId="194" formatCode="\ \ @"/>
    <numFmt numFmtId="195" formatCode="\ \ \ \ @"/>
    <numFmt numFmtId="196" formatCode="_-&quot;IRL&quot;* #,##0_-;\-&quot;IRL&quot;* #,##0_-;_-&quot;IRL&quot;* &quot;-&quot;_-;_-@_-"/>
    <numFmt numFmtId="197" formatCode="_-&quot;IRL&quot;* #,##0.00_-;\-&quot;IRL&quot;* #,##0.00_-;_-&quot;IRL&quot;* &quot;-&quot;??_-;_-@_-"/>
    <numFmt numFmtId="198" formatCode="#,##0\ &quot;Lt&quot;;[Red]\-#,##0\ &quot;Lt&quot;"/>
    <numFmt numFmtId="199" formatCode="#,##0;\-#,##0;\-"/>
    <numFmt numFmtId="200" formatCode="#,##0.00;\-#,##0.00;\-"/>
    <numFmt numFmtId="201" formatCode="#,##0.0;\-#,##0.0;\-"/>
    <numFmt numFmtId="202" formatCode="0.00\ %"/>
    <numFmt numFmtId="203" formatCode="mmm/yyyy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sz val="7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sz val="9"/>
      <name val="TimesLT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sz val="6"/>
      <name val="TimesLT"/>
      <family val="0"/>
    </font>
    <font>
      <sz val="6"/>
      <name val="Times New Roman"/>
      <family val="1"/>
    </font>
    <font>
      <sz val="11"/>
      <color indexed="14"/>
      <name val="Calibri"/>
      <family val="2"/>
    </font>
    <font>
      <u val="single"/>
      <sz val="10"/>
      <color indexed="25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8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</borders>
  <cellStyleXfs count="1655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6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6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2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62" fillId="4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62" fillId="4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" borderId="0" applyNumberFormat="0" applyBorder="0" applyAlignment="0" applyProtection="0"/>
    <xf numFmtId="0" fontId="62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62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62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7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62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62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62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3" borderId="0" applyNumberFormat="0" applyBorder="0" applyAlignment="0" applyProtection="0"/>
    <xf numFmtId="0" fontId="62" fillId="6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62" fillId="6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62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6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4" fillId="6" borderId="0" applyNumberFormat="0" applyBorder="0" applyAlignment="0" applyProtection="0"/>
    <xf numFmtId="0" fontId="64" fillId="66" borderId="0" applyNumberFormat="0" applyBorder="0" applyAlignment="0" applyProtection="0"/>
    <xf numFmtId="185" fontId="33" fillId="0" borderId="0" applyFill="0" applyBorder="0" applyAlignment="0">
      <protection/>
    </xf>
    <xf numFmtId="199" fontId="33" fillId="0" borderId="0" applyFill="0" applyBorder="0" applyAlignment="0">
      <protection/>
    </xf>
    <xf numFmtId="199" fontId="33" fillId="0" borderId="0" applyFill="0" applyBorder="0" applyAlignment="0">
      <protection/>
    </xf>
    <xf numFmtId="186" fontId="33" fillId="0" borderId="0" applyFill="0" applyBorder="0" applyAlignment="0">
      <protection/>
    </xf>
    <xf numFmtId="200" fontId="33" fillId="0" borderId="0" applyFill="0" applyBorder="0" applyAlignment="0">
      <protection/>
    </xf>
    <xf numFmtId="200" fontId="33" fillId="0" borderId="0" applyFill="0" applyBorder="0" applyAlignment="0">
      <protection/>
    </xf>
    <xf numFmtId="187" fontId="33" fillId="0" borderId="0" applyFill="0" applyBorder="0" applyAlignment="0">
      <protection/>
    </xf>
    <xf numFmtId="188" fontId="33" fillId="0" borderId="0" applyFill="0" applyBorder="0" applyAlignment="0">
      <protection/>
    </xf>
    <xf numFmtId="189" fontId="33" fillId="0" borderId="0" applyFill="0" applyBorder="0" applyAlignment="0">
      <protection/>
    </xf>
    <xf numFmtId="185" fontId="33" fillId="0" borderId="0" applyFill="0" applyBorder="0" applyAlignment="0">
      <protection/>
    </xf>
    <xf numFmtId="199" fontId="33" fillId="0" borderId="0" applyFill="0" applyBorder="0" applyAlignment="0">
      <protection/>
    </xf>
    <xf numFmtId="199" fontId="33" fillId="0" borderId="0" applyFill="0" applyBorder="0" applyAlignment="0">
      <protection/>
    </xf>
    <xf numFmtId="190" fontId="33" fillId="0" borderId="0" applyFill="0" applyBorder="0" applyAlignment="0">
      <protection/>
    </xf>
    <xf numFmtId="201" fontId="33" fillId="0" borderId="0" applyFill="0" applyBorder="0" applyAlignment="0">
      <protection/>
    </xf>
    <xf numFmtId="201" fontId="33" fillId="0" borderId="0" applyFill="0" applyBorder="0" applyAlignment="0">
      <protection/>
    </xf>
    <xf numFmtId="186" fontId="33" fillId="0" borderId="0" applyFill="0" applyBorder="0" applyAlignment="0">
      <protection/>
    </xf>
    <xf numFmtId="200" fontId="33" fillId="0" borderId="0" applyFill="0" applyBorder="0" applyAlignment="0">
      <protection/>
    </xf>
    <xf numFmtId="200" fontId="33" fillId="0" borderId="0" applyFill="0" applyBorder="0" applyAlignment="0">
      <protection/>
    </xf>
    <xf numFmtId="0" fontId="65" fillId="67" borderId="4" applyNumberFormat="0" applyAlignment="0" applyProtection="0"/>
    <xf numFmtId="0" fontId="34" fillId="44" borderId="5" applyNumberFormat="0" applyAlignment="0" applyProtection="0"/>
    <xf numFmtId="0" fontId="34" fillId="44" borderId="5" applyNumberFormat="0" applyAlignment="0" applyProtection="0"/>
    <xf numFmtId="0" fontId="34" fillId="44" borderId="5" applyNumberFormat="0" applyAlignment="0" applyProtection="0"/>
    <xf numFmtId="0" fontId="34" fillId="44" borderId="5" applyNumberFormat="0" applyAlignment="0" applyProtection="0"/>
    <xf numFmtId="0" fontId="66" fillId="68" borderId="6" applyNumberFormat="0" applyAlignment="0" applyProtection="0"/>
    <xf numFmtId="0" fontId="37" fillId="69" borderId="7" applyNumberFormat="0" applyAlignment="0" applyProtection="0"/>
    <xf numFmtId="0" fontId="37" fillId="69" borderId="7" applyNumberFormat="0" applyAlignment="0" applyProtection="0"/>
    <xf numFmtId="0" fontId="37" fillId="69" borderId="7" applyNumberFormat="0" applyAlignment="0" applyProtection="0"/>
    <xf numFmtId="0" fontId="37" fillId="69" borderId="7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ill="0" applyBorder="0" applyAlignment="0" applyProtection="0"/>
    <xf numFmtId="200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4" fontId="33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3" fillId="0" borderId="0" applyFill="0" applyBorder="0" applyAlignment="0">
      <protection/>
    </xf>
    <xf numFmtId="199" fontId="43" fillId="0" borderId="0" applyFill="0" applyBorder="0" applyAlignment="0">
      <protection/>
    </xf>
    <xf numFmtId="199" fontId="43" fillId="0" borderId="0" applyFill="0" applyBorder="0" applyAlignment="0">
      <protection/>
    </xf>
    <xf numFmtId="186" fontId="43" fillId="0" borderId="0" applyFill="0" applyBorder="0" applyAlignment="0">
      <protection/>
    </xf>
    <xf numFmtId="200" fontId="43" fillId="0" borderId="0" applyFill="0" applyBorder="0" applyAlignment="0">
      <protection/>
    </xf>
    <xf numFmtId="200" fontId="43" fillId="0" borderId="0" applyFill="0" applyBorder="0" applyAlignment="0">
      <protection/>
    </xf>
    <xf numFmtId="185" fontId="43" fillId="0" borderId="0" applyFill="0" applyBorder="0" applyAlignment="0">
      <protection/>
    </xf>
    <xf numFmtId="199" fontId="43" fillId="0" borderId="0" applyFill="0" applyBorder="0" applyAlignment="0">
      <protection/>
    </xf>
    <xf numFmtId="199" fontId="43" fillId="0" borderId="0" applyFill="0" applyBorder="0" applyAlignment="0">
      <protection/>
    </xf>
    <xf numFmtId="190" fontId="43" fillId="0" borderId="0" applyFill="0" applyBorder="0" applyAlignment="0">
      <protection/>
    </xf>
    <xf numFmtId="201" fontId="43" fillId="0" borderId="0" applyFill="0" applyBorder="0" applyAlignment="0">
      <protection/>
    </xf>
    <xf numFmtId="201" fontId="43" fillId="0" borderId="0" applyFill="0" applyBorder="0" applyAlignment="0">
      <protection/>
    </xf>
    <xf numFmtId="186" fontId="43" fillId="0" borderId="0" applyFill="0" applyBorder="0" applyAlignment="0">
      <protection/>
    </xf>
    <xf numFmtId="200" fontId="43" fillId="0" borderId="0" applyFill="0" applyBorder="0" applyAlignment="0">
      <protection/>
    </xf>
    <xf numFmtId="200" fontId="43" fillId="0" borderId="0" applyFill="0" applyBorder="0" applyAlignment="0"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9" fillId="70" borderId="0" applyNumberFormat="0" applyBorder="0" applyAlignment="0" applyProtection="0"/>
    <xf numFmtId="38" fontId="44" fillId="44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5" fillId="0" borderId="8" applyNumberFormat="0" applyAlignment="0" applyProtection="0"/>
    <xf numFmtId="0" fontId="45" fillId="0" borderId="9" applyNumberFormat="0" applyAlignment="0" applyProtection="0"/>
    <xf numFmtId="0" fontId="45" fillId="0" borderId="8" applyNumberFormat="0" applyAlignment="0" applyProtection="0"/>
    <xf numFmtId="0" fontId="45" fillId="0" borderId="10">
      <alignment horizontal="left" vertical="center"/>
      <protection/>
    </xf>
    <xf numFmtId="0" fontId="45" fillId="0" borderId="11">
      <alignment horizontal="left" vertical="center"/>
      <protection/>
    </xf>
    <xf numFmtId="0" fontId="45" fillId="0" borderId="10">
      <alignment horizontal="left" vertical="center"/>
      <protection/>
    </xf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70" fillId="0" borderId="1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71" fillId="0" borderId="1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72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3" fillId="72" borderId="4" applyNumberFormat="0" applyAlignment="0" applyProtection="0"/>
    <xf numFmtId="10" fontId="44" fillId="73" borderId="15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73" fillId="72" borderId="4" applyNumberFormat="0" applyAlignment="0" applyProtection="0"/>
    <xf numFmtId="185" fontId="47" fillId="0" borderId="0" applyFill="0" applyBorder="0" applyAlignment="0">
      <protection/>
    </xf>
    <xf numFmtId="199" fontId="47" fillId="0" borderId="0" applyFill="0" applyBorder="0" applyAlignment="0">
      <protection/>
    </xf>
    <xf numFmtId="199" fontId="47" fillId="0" borderId="0" applyFill="0" applyBorder="0" applyAlignment="0">
      <protection/>
    </xf>
    <xf numFmtId="186" fontId="47" fillId="0" borderId="0" applyFill="0" applyBorder="0" applyAlignment="0">
      <protection/>
    </xf>
    <xf numFmtId="200" fontId="47" fillId="0" borderId="0" applyFill="0" applyBorder="0" applyAlignment="0">
      <protection/>
    </xf>
    <xf numFmtId="200" fontId="47" fillId="0" borderId="0" applyFill="0" applyBorder="0" applyAlignment="0">
      <protection/>
    </xf>
    <xf numFmtId="185" fontId="47" fillId="0" borderId="0" applyFill="0" applyBorder="0" applyAlignment="0">
      <protection/>
    </xf>
    <xf numFmtId="199" fontId="47" fillId="0" borderId="0" applyFill="0" applyBorder="0" applyAlignment="0">
      <protection/>
    </xf>
    <xf numFmtId="199" fontId="47" fillId="0" borderId="0" applyFill="0" applyBorder="0" applyAlignment="0">
      <protection/>
    </xf>
    <xf numFmtId="190" fontId="47" fillId="0" borderId="0" applyFill="0" applyBorder="0" applyAlignment="0">
      <protection/>
    </xf>
    <xf numFmtId="201" fontId="47" fillId="0" borderId="0" applyFill="0" applyBorder="0" applyAlignment="0">
      <protection/>
    </xf>
    <xf numFmtId="201" fontId="47" fillId="0" borderId="0" applyFill="0" applyBorder="0" applyAlignment="0">
      <protection/>
    </xf>
    <xf numFmtId="186" fontId="47" fillId="0" borderId="0" applyFill="0" applyBorder="0" applyAlignment="0">
      <protection/>
    </xf>
    <xf numFmtId="200" fontId="47" fillId="0" borderId="0" applyFill="0" applyBorder="0" applyAlignment="0">
      <protection/>
    </xf>
    <xf numFmtId="200" fontId="47" fillId="0" borderId="0" applyFill="0" applyBorder="0" applyAlignment="0">
      <protection/>
    </xf>
    <xf numFmtId="0" fontId="74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75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3" borderId="0" applyNumberFormat="0" applyBorder="0" applyAlignment="0" applyProtection="0"/>
    <xf numFmtId="0" fontId="75" fillId="75" borderId="0" applyNumberFormat="0" applyBorder="0" applyAlignment="0" applyProtection="0"/>
    <xf numFmtId="191" fontId="48" fillId="0" borderId="0">
      <alignment/>
      <protection/>
    </xf>
    <xf numFmtId="191" fontId="48" fillId="0" borderId="0">
      <alignment/>
      <protection/>
    </xf>
    <xf numFmtId="191" fontId="48" fillId="0" borderId="0">
      <alignment/>
      <protection/>
    </xf>
    <xf numFmtId="191" fontId="48" fillId="0" borderId="0">
      <alignment/>
      <protection/>
    </xf>
    <xf numFmtId="191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2" fontId="0" fillId="0" borderId="0">
      <alignment/>
      <protection/>
    </xf>
    <xf numFmtId="192" fontId="0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8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8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1" fontId="1" fillId="0" borderId="0">
      <alignment/>
      <protection/>
    </xf>
    <xf numFmtId="18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41" fontId="1" fillId="0" borderId="0">
      <alignment/>
      <protection/>
    </xf>
    <xf numFmtId="41" fontId="1" fillId="0" borderId="0">
      <alignment/>
      <protection/>
    </xf>
    <xf numFmtId="19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0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21" fontId="0" fillId="0" borderId="0">
      <alignment/>
      <protection/>
    </xf>
    <xf numFmtId="0" fontId="33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21" fontId="0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3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60" fillId="0" borderId="0">
      <alignment/>
      <protection/>
    </xf>
    <xf numFmtId="0" fontId="1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77" borderId="19" applyNumberFormat="0" applyFont="0" applyAlignment="0" applyProtection="0"/>
    <xf numFmtId="0" fontId="0" fillId="73" borderId="20" applyNumberFormat="0" applyFont="0" applyAlignment="0" applyProtection="0"/>
    <xf numFmtId="0" fontId="0" fillId="73" borderId="20" applyNumberFormat="0" applyFont="0" applyAlignment="0" applyProtection="0"/>
    <xf numFmtId="0" fontId="0" fillId="73" borderId="20" applyNumberFormat="0" applyFont="0" applyAlignment="0" applyProtection="0"/>
    <xf numFmtId="0" fontId="0" fillId="76" borderId="20" applyNumberFormat="0" applyFon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77" fillId="67" borderId="2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78" borderId="0" applyNumberFormat="0" applyBorder="0" applyAlignment="0" applyProtection="0"/>
    <xf numFmtId="0" fontId="63" fillId="79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82" borderId="0" applyNumberFormat="0" applyBorder="0" applyAlignment="0" applyProtection="0"/>
    <xf numFmtId="0" fontId="63" fillId="83" borderId="0" applyNumberFormat="0" applyBorder="0" applyAlignment="0" applyProtection="0"/>
    <xf numFmtId="0" fontId="60" fillId="77" borderId="19" applyNumberFormat="0" applyFont="0" applyAlignment="0" applyProtection="0"/>
    <xf numFmtId="0" fontId="1" fillId="73" borderId="20" applyNumberFormat="0" applyFon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0" fontId="0" fillId="0" borderId="0" applyFont="0" applyFill="0" applyBorder="0" applyAlignment="0" applyProtection="0"/>
    <xf numFmtId="202" fontId="0" fillId="0" borderId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2" fontId="0" fillId="0" borderId="0" applyFill="0" applyBorder="0" applyAlignment="0" applyProtection="0"/>
    <xf numFmtId="185" fontId="49" fillId="0" borderId="0" applyFill="0" applyBorder="0" applyAlignment="0">
      <protection/>
    </xf>
    <xf numFmtId="199" fontId="49" fillId="0" borderId="0" applyFill="0" applyBorder="0" applyAlignment="0">
      <protection/>
    </xf>
    <xf numFmtId="199" fontId="49" fillId="0" borderId="0" applyFill="0" applyBorder="0" applyAlignment="0">
      <protection/>
    </xf>
    <xf numFmtId="186" fontId="49" fillId="0" borderId="0" applyFill="0" applyBorder="0" applyAlignment="0">
      <protection/>
    </xf>
    <xf numFmtId="200" fontId="49" fillId="0" borderId="0" applyFill="0" applyBorder="0" applyAlignment="0">
      <protection/>
    </xf>
    <xf numFmtId="200" fontId="49" fillId="0" borderId="0" applyFill="0" applyBorder="0" applyAlignment="0">
      <protection/>
    </xf>
    <xf numFmtId="185" fontId="49" fillId="0" borderId="0" applyFill="0" applyBorder="0" applyAlignment="0">
      <protection/>
    </xf>
    <xf numFmtId="199" fontId="49" fillId="0" borderId="0" applyFill="0" applyBorder="0" applyAlignment="0">
      <protection/>
    </xf>
    <xf numFmtId="199" fontId="49" fillId="0" borderId="0" applyFill="0" applyBorder="0" applyAlignment="0">
      <protection/>
    </xf>
    <xf numFmtId="190" fontId="49" fillId="0" borderId="0" applyFill="0" applyBorder="0" applyAlignment="0">
      <protection/>
    </xf>
    <xf numFmtId="201" fontId="49" fillId="0" borderId="0" applyFill="0" applyBorder="0" applyAlignment="0">
      <protection/>
    </xf>
    <xf numFmtId="201" fontId="49" fillId="0" borderId="0" applyFill="0" applyBorder="0" applyAlignment="0">
      <protection/>
    </xf>
    <xf numFmtId="186" fontId="49" fillId="0" borderId="0" applyFill="0" applyBorder="0" applyAlignment="0">
      <protection/>
    </xf>
    <xf numFmtId="200" fontId="49" fillId="0" borderId="0" applyFill="0" applyBorder="0" applyAlignment="0">
      <protection/>
    </xf>
    <xf numFmtId="200" fontId="49" fillId="0" borderId="0" applyFill="0" applyBorder="0" applyAlignment="0">
      <protection/>
    </xf>
    <xf numFmtId="0" fontId="65" fillId="67" borderId="4" applyNumberFormat="0" applyAlignment="0" applyProtection="0"/>
    <xf numFmtId="0" fontId="5" fillId="0" borderId="22" applyAlignment="0">
      <protection/>
    </xf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74" fillId="0" borderId="17" applyNumberFormat="0" applyFill="0" applyAlignment="0" applyProtection="0"/>
    <xf numFmtId="49" fontId="33" fillId="0" borderId="0" applyFill="0" applyBorder="0" applyAlignment="0">
      <protection/>
    </xf>
    <xf numFmtId="194" fontId="33" fillId="0" borderId="0" applyFill="0" applyBorder="0" applyAlignment="0">
      <protection/>
    </xf>
    <xf numFmtId="49" fontId="33" fillId="0" borderId="0" applyFill="0" applyBorder="0" applyAlignment="0">
      <protection/>
    </xf>
    <xf numFmtId="49" fontId="33" fillId="0" borderId="0" applyFill="0" applyBorder="0" applyAlignment="0">
      <protection/>
    </xf>
    <xf numFmtId="195" fontId="33" fillId="0" borderId="0" applyFill="0" applyBorder="0" applyAlignment="0">
      <protection/>
    </xf>
    <xf numFmtId="49" fontId="33" fillId="0" borderId="0" applyFill="0" applyBorder="0" applyAlignment="0">
      <protection/>
    </xf>
    <xf numFmtId="49" fontId="33" fillId="0" borderId="0" applyFill="0" applyBorder="0" applyAlignment="0">
      <protection/>
    </xf>
    <xf numFmtId="0" fontId="78" fillId="68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80" fillId="0" borderId="24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0" fillId="44" borderId="16" applyNumberFormat="0" applyAlignment="0" applyProtection="0"/>
    <xf numFmtId="0" fontId="30" fillId="44" borderId="16" applyNumberFormat="0" applyAlignment="0" applyProtection="0"/>
    <xf numFmtId="0" fontId="34" fillId="44" borderId="5" applyNumberFormat="0" applyAlignment="0" applyProtection="0"/>
    <xf numFmtId="0" fontId="34" fillId="44" borderId="5" applyNumberFormat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7" fillId="69" borderId="7" applyNumberFormat="0" applyAlignment="0" applyProtection="0"/>
    <xf numFmtId="0" fontId="37" fillId="69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3" borderId="20" applyNumberFormat="0" applyFont="0" applyAlignment="0" applyProtection="0"/>
    <xf numFmtId="0" fontId="0" fillId="73" borderId="20" applyNumberFormat="0" applyFont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5" fillId="0" borderId="22" xfId="1509" applyNumberFormat="1" applyFont="1" applyBorder="1" applyAlignment="1">
      <alignment horizontal="center"/>
      <protection/>
    </xf>
    <xf numFmtId="49" fontId="10" fillId="0" borderId="22" xfId="1509" applyNumberFormat="1" applyFont="1" applyBorder="1" applyAlignment="1">
      <alignment horizontal="center"/>
      <protection/>
    </xf>
    <xf numFmtId="49" fontId="5" fillId="0" borderId="0" xfId="1509" applyNumberFormat="1" applyFont="1" applyAlignment="1">
      <alignment horizontal="center"/>
      <protection/>
    </xf>
    <xf numFmtId="49" fontId="6" fillId="0" borderId="0" xfId="1509" applyNumberFormat="1" applyFont="1" applyAlignment="1">
      <alignment horizontal="left"/>
      <protection/>
    </xf>
    <xf numFmtId="0" fontId="5" fillId="0" borderId="0" xfId="1509" applyFont="1" applyAlignment="1">
      <alignment horizontal="center"/>
      <protection/>
    </xf>
    <xf numFmtId="49" fontId="6" fillId="0" borderId="0" xfId="1509" applyNumberFormat="1" applyFont="1" applyAlignment="1">
      <alignment horizontal="center"/>
      <protection/>
    </xf>
    <xf numFmtId="0" fontId="0" fillId="0" borderId="0" xfId="1509">
      <alignment/>
      <protection/>
    </xf>
    <xf numFmtId="0" fontId="7" fillId="0" borderId="0" xfId="1509" applyFont="1" applyAlignment="1">
      <alignment horizontal="center"/>
      <protection/>
    </xf>
    <xf numFmtId="49" fontId="8" fillId="0" borderId="0" xfId="1509" applyNumberFormat="1" applyFont="1" applyAlignment="1">
      <alignment horizontal="center"/>
      <protection/>
    </xf>
    <xf numFmtId="0" fontId="8" fillId="0" borderId="0" xfId="1509" applyFont="1" applyAlignment="1">
      <alignment horizontal="center"/>
      <protection/>
    </xf>
    <xf numFmtId="49" fontId="5" fillId="0" borderId="0" xfId="1509" applyNumberFormat="1" applyFont="1" applyFill="1" applyAlignment="1">
      <alignment horizontal="right"/>
      <protection/>
    </xf>
    <xf numFmtId="0" fontId="9" fillId="0" borderId="0" xfId="1509" applyFont="1" applyAlignment="1">
      <alignment horizontal="left"/>
      <protection/>
    </xf>
    <xf numFmtId="49" fontId="10" fillId="0" borderId="0" xfId="1509" applyNumberFormat="1" applyFont="1" applyAlignment="1">
      <alignment horizontal="left"/>
      <protection/>
    </xf>
    <xf numFmtId="49" fontId="10" fillId="0" borderId="0" xfId="1509" applyNumberFormat="1" applyFont="1" applyAlignment="1">
      <alignment horizontal="right"/>
      <protection/>
    </xf>
    <xf numFmtId="49" fontId="10" fillId="0" borderId="0" xfId="1509" applyNumberFormat="1" applyFont="1" applyBorder="1" applyAlignment="1">
      <alignment horizontal="left"/>
      <protection/>
    </xf>
    <xf numFmtId="49" fontId="5" fillId="0" borderId="0" xfId="1509" applyNumberFormat="1" applyFont="1" applyBorder="1" applyAlignment="1">
      <alignment horizontal="center"/>
      <protection/>
    </xf>
    <xf numFmtId="0" fontId="11" fillId="0" borderId="0" xfId="1509" applyFont="1" applyAlignment="1">
      <alignment horizontal="left"/>
      <protection/>
    </xf>
    <xf numFmtId="49" fontId="7" fillId="0" borderId="0" xfId="1509" applyNumberFormat="1" applyFont="1" applyBorder="1" applyAlignment="1">
      <alignment horizontal="center"/>
      <protection/>
    </xf>
    <xf numFmtId="0" fontId="12" fillId="0" borderId="25" xfId="1509" applyFont="1" applyBorder="1" applyAlignment="1">
      <alignment horizontal="center"/>
      <protection/>
    </xf>
    <xf numFmtId="0" fontId="12" fillId="0" borderId="8" xfId="1509" applyFont="1" applyBorder="1" applyAlignment="1">
      <alignment horizontal="center"/>
      <protection/>
    </xf>
    <xf numFmtId="0" fontId="12" fillId="0" borderId="26" xfId="1509" applyFont="1" applyBorder="1" applyAlignment="1">
      <alignment horizontal="right"/>
      <protection/>
    </xf>
    <xf numFmtId="0" fontId="12" fillId="0" borderId="27" xfId="1509" applyFont="1" applyBorder="1" applyAlignment="1">
      <alignment horizontal="left"/>
      <protection/>
    </xf>
    <xf numFmtId="49" fontId="12" fillId="0" borderId="28" xfId="1509" applyNumberFormat="1" applyFont="1" applyBorder="1" applyAlignment="1">
      <alignment horizontal="left"/>
      <protection/>
    </xf>
    <xf numFmtId="49" fontId="12" fillId="0" borderId="8" xfId="1509" applyNumberFormat="1" applyFont="1" applyBorder="1" applyAlignment="1">
      <alignment horizontal="left"/>
      <protection/>
    </xf>
    <xf numFmtId="0" fontId="12" fillId="0" borderId="8" xfId="1509" applyFont="1" applyBorder="1" applyAlignment="1">
      <alignment horizontal="left"/>
      <protection/>
    </xf>
    <xf numFmtId="49" fontId="7" fillId="0" borderId="25" xfId="1509" applyNumberFormat="1" applyFont="1" applyBorder="1" applyAlignment="1">
      <alignment horizontal="center"/>
      <protection/>
    </xf>
    <xf numFmtId="49" fontId="12" fillId="0" borderId="27" xfId="1509" applyNumberFormat="1" applyFont="1" applyBorder="1" applyAlignment="1">
      <alignment horizontal="center"/>
      <protection/>
    </xf>
    <xf numFmtId="0" fontId="5" fillId="0" borderId="15" xfId="1509" applyFont="1" applyBorder="1" applyAlignment="1">
      <alignment horizontal="center"/>
      <protection/>
    </xf>
    <xf numFmtId="0" fontId="5" fillId="0" borderId="22" xfId="1509" applyFont="1" applyBorder="1" applyAlignment="1">
      <alignment horizontal="center"/>
      <protection/>
    </xf>
    <xf numFmtId="0" fontId="5" fillId="0" borderId="22" xfId="1509" applyFont="1" applyBorder="1" applyAlignment="1">
      <alignment horizontal="right"/>
      <protection/>
    </xf>
    <xf numFmtId="0" fontId="10" fillId="0" borderId="29" xfId="1509" applyFont="1" applyBorder="1" applyAlignment="1">
      <alignment horizontal="left"/>
      <protection/>
    </xf>
    <xf numFmtId="172" fontId="7" fillId="0" borderId="15" xfId="1509" applyNumberFormat="1" applyFont="1" applyBorder="1" applyAlignment="1">
      <alignment horizontal="left"/>
      <protection/>
    </xf>
    <xf numFmtId="0" fontId="7" fillId="0" borderId="15" xfId="1509" applyFont="1" applyBorder="1" applyAlignment="1">
      <alignment horizontal="left"/>
      <protection/>
    </xf>
    <xf numFmtId="49" fontId="7" fillId="0" borderId="15" xfId="1509" applyNumberFormat="1" applyFont="1" applyBorder="1" applyAlignment="1">
      <alignment horizontal="center"/>
      <protection/>
    </xf>
    <xf numFmtId="2" fontId="2" fillId="0" borderId="15" xfId="404" applyNumberFormat="1" applyFont="1" applyBorder="1" applyAlignment="1">
      <alignment horizontal="center"/>
      <protection/>
    </xf>
    <xf numFmtId="0" fontId="0" fillId="0" borderId="15" xfId="404" applyBorder="1" applyAlignment="1">
      <alignment horizontal="center"/>
      <protection/>
    </xf>
    <xf numFmtId="49" fontId="5" fillId="0" borderId="0" xfId="1509" applyNumberFormat="1" applyFont="1">
      <alignment/>
      <protection/>
    </xf>
    <xf numFmtId="49" fontId="13" fillId="0" borderId="0" xfId="1509" applyNumberFormat="1" applyFont="1" applyAlignment="1">
      <alignment horizontal="right"/>
      <protection/>
    </xf>
    <xf numFmtId="49" fontId="5" fillId="0" borderId="0" xfId="1509" applyNumberFormat="1" applyFont="1" applyAlignment="1">
      <alignment horizontal="left"/>
      <protection/>
    </xf>
    <xf numFmtId="49" fontId="5" fillId="0" borderId="0" xfId="1509" applyNumberFormat="1" applyFont="1" applyAlignment="1">
      <alignment horizontal="right"/>
      <protection/>
    </xf>
    <xf numFmtId="49" fontId="8" fillId="0" borderId="0" xfId="1509" applyNumberFormat="1" applyFont="1">
      <alignment/>
      <protection/>
    </xf>
    <xf numFmtId="49" fontId="11" fillId="0" borderId="0" xfId="1509" applyNumberFormat="1" applyFont="1" applyAlignment="1">
      <alignment horizontal="left"/>
      <protection/>
    </xf>
    <xf numFmtId="49" fontId="14" fillId="0" borderId="0" xfId="1509" applyNumberFormat="1" applyFont="1" applyAlignment="1">
      <alignment horizontal="right"/>
      <protection/>
    </xf>
    <xf numFmtId="49" fontId="10" fillId="0" borderId="15" xfId="1509" applyNumberFormat="1" applyFont="1" applyBorder="1" applyAlignment="1">
      <alignment horizontal="center"/>
      <protection/>
    </xf>
    <xf numFmtId="49" fontId="10" fillId="0" borderId="22" xfId="1509" applyNumberFormat="1" applyFont="1" applyBorder="1" applyAlignment="1">
      <alignment horizontal="right"/>
      <protection/>
    </xf>
    <xf numFmtId="49" fontId="10" fillId="0" borderId="29" xfId="1509" applyNumberFormat="1" applyFont="1" applyBorder="1" applyAlignment="1">
      <alignment horizontal="left"/>
      <protection/>
    </xf>
    <xf numFmtId="49" fontId="12" fillId="0" borderId="15" xfId="1509" applyNumberFormat="1" applyFont="1" applyBorder="1" applyAlignment="1">
      <alignment horizontal="center"/>
      <protection/>
    </xf>
    <xf numFmtId="0" fontId="5" fillId="0" borderId="22" xfId="404" applyFont="1" applyBorder="1" applyAlignment="1">
      <alignment horizontal="right"/>
      <protection/>
    </xf>
    <xf numFmtId="0" fontId="10" fillId="0" borderId="29" xfId="404" applyFont="1" applyBorder="1" applyAlignment="1">
      <alignment horizontal="left"/>
      <protection/>
    </xf>
    <xf numFmtId="172" fontId="7" fillId="0" borderId="29" xfId="404" applyNumberFormat="1" applyFont="1" applyBorder="1" applyAlignment="1">
      <alignment horizontal="left"/>
      <protection/>
    </xf>
    <xf numFmtId="0" fontId="15" fillId="0" borderId="15" xfId="404" applyFont="1" applyBorder="1" applyAlignment="1">
      <alignment horizontal="left"/>
      <protection/>
    </xf>
    <xf numFmtId="176" fontId="5" fillId="0" borderId="15" xfId="1509" applyNumberFormat="1" applyFont="1" applyBorder="1" applyAlignment="1">
      <alignment horizontal="center"/>
      <protection/>
    </xf>
    <xf numFmtId="0" fontId="16" fillId="0" borderId="22" xfId="1509" applyFont="1" applyBorder="1" applyAlignment="1">
      <alignment horizontal="right"/>
      <protection/>
    </xf>
    <xf numFmtId="0" fontId="17" fillId="0" borderId="29" xfId="1509" applyFont="1" applyBorder="1" applyAlignment="1">
      <alignment horizontal="left"/>
      <protection/>
    </xf>
    <xf numFmtId="172" fontId="16" fillId="0" borderId="15" xfId="1509" applyNumberFormat="1" applyFont="1" applyBorder="1" applyAlignment="1">
      <alignment horizontal="center"/>
      <protection/>
    </xf>
    <xf numFmtId="0" fontId="18" fillId="0" borderId="15" xfId="1509" applyFont="1" applyBorder="1" applyAlignment="1">
      <alignment horizontal="left"/>
      <protection/>
    </xf>
    <xf numFmtId="49" fontId="5" fillId="0" borderId="0" xfId="1509" applyNumberFormat="1" applyFont="1" applyAlignment="1">
      <alignment horizontal="left" vertical="center"/>
      <protection/>
    </xf>
    <xf numFmtId="0" fontId="0" fillId="0" borderId="0" xfId="1509" applyFont="1">
      <alignment/>
      <protection/>
    </xf>
    <xf numFmtId="49" fontId="10" fillId="0" borderId="0" xfId="1509" applyNumberFormat="1" applyFont="1" applyAlignment="1">
      <alignment horizontal="left"/>
      <protection/>
    </xf>
    <xf numFmtId="49" fontId="7" fillId="0" borderId="30" xfId="1509" applyNumberFormat="1" applyFont="1" applyBorder="1" applyAlignment="1">
      <alignment horizontal="center"/>
      <protection/>
    </xf>
    <xf numFmtId="49" fontId="7" fillId="0" borderId="8" xfId="1509" applyNumberFormat="1" applyFont="1" applyBorder="1" applyAlignment="1">
      <alignment horizontal="center"/>
      <protection/>
    </xf>
    <xf numFmtId="49" fontId="7" fillId="0" borderId="31" xfId="1509" applyNumberFormat="1" applyFont="1" applyBorder="1" applyAlignment="1">
      <alignment horizontal="center"/>
      <protection/>
    </xf>
    <xf numFmtId="0" fontId="12" fillId="0" borderId="28" xfId="1509" applyFont="1" applyBorder="1" applyAlignment="1">
      <alignment horizontal="left"/>
      <protection/>
    </xf>
    <xf numFmtId="49" fontId="7" fillId="0" borderId="32" xfId="1509" applyNumberFormat="1" applyFont="1" applyBorder="1" applyAlignment="1">
      <alignment horizontal="center"/>
      <protection/>
    </xf>
    <xf numFmtId="2" fontId="7" fillId="0" borderId="15" xfId="1509" applyNumberFormat="1" applyFont="1" applyBorder="1" applyAlignment="1">
      <alignment horizontal="center"/>
      <protection/>
    </xf>
    <xf numFmtId="1" fontId="7" fillId="0" borderId="15" xfId="1509" applyNumberFormat="1" applyFont="1" applyBorder="1" applyAlignment="1">
      <alignment horizontal="center"/>
      <protection/>
    </xf>
    <xf numFmtId="49" fontId="5" fillId="0" borderId="0" xfId="1510" applyNumberFormat="1" applyFont="1">
      <alignment/>
      <protection/>
    </xf>
    <xf numFmtId="49" fontId="6" fillId="0" borderId="0" xfId="1510" applyNumberFormat="1" applyFont="1" applyAlignment="1">
      <alignment horizontal="left"/>
      <protection/>
    </xf>
    <xf numFmtId="49" fontId="6" fillId="0" borderId="0" xfId="1510" applyNumberFormat="1" applyFont="1" applyAlignment="1">
      <alignment horizontal="center"/>
      <protection/>
    </xf>
    <xf numFmtId="49" fontId="13" fillId="0" borderId="0" xfId="1510" applyNumberFormat="1" applyFont="1" applyAlignment="1">
      <alignment horizontal="right"/>
      <protection/>
    </xf>
    <xf numFmtId="49" fontId="5" fillId="0" borderId="0" xfId="1510" applyNumberFormat="1" applyFont="1" applyFill="1">
      <alignment/>
      <protection/>
    </xf>
    <xf numFmtId="49" fontId="5" fillId="0" borderId="0" xfId="1510" applyNumberFormat="1" applyFont="1" applyAlignment="1">
      <alignment horizontal="left"/>
      <protection/>
    </xf>
    <xf numFmtId="49" fontId="5" fillId="0" borderId="0" xfId="1510" applyNumberFormat="1" applyFont="1" applyFill="1" applyAlignment="1">
      <alignment horizontal="right"/>
      <protection/>
    </xf>
    <xf numFmtId="49" fontId="8" fillId="0" borderId="0" xfId="1510" applyNumberFormat="1" applyFont="1">
      <alignment/>
      <protection/>
    </xf>
    <xf numFmtId="49" fontId="11" fillId="0" borderId="0" xfId="1510" applyNumberFormat="1" applyFont="1" applyAlignment="1">
      <alignment horizontal="left"/>
      <protection/>
    </xf>
    <xf numFmtId="49" fontId="14" fillId="0" borderId="0" xfId="1510" applyNumberFormat="1" applyFont="1" applyAlignment="1">
      <alignment horizontal="right"/>
      <protection/>
    </xf>
    <xf numFmtId="49" fontId="8" fillId="0" borderId="0" xfId="1510" applyNumberFormat="1" applyFont="1" applyFill="1">
      <alignment/>
      <protection/>
    </xf>
    <xf numFmtId="49" fontId="10" fillId="0" borderId="0" xfId="1510" applyNumberFormat="1" applyFont="1" applyAlignment="1">
      <alignment horizontal="right"/>
      <protection/>
    </xf>
    <xf numFmtId="49" fontId="5" fillId="0" borderId="0" xfId="1510" applyNumberFormat="1" applyFont="1" applyAlignment="1">
      <alignment horizontal="center"/>
      <protection/>
    </xf>
    <xf numFmtId="49" fontId="10" fillId="0" borderId="0" xfId="1510" applyNumberFormat="1" applyFont="1" applyAlignment="1">
      <alignment horizontal="left"/>
      <protection/>
    </xf>
    <xf numFmtId="49" fontId="10" fillId="0" borderId="15" xfId="1510" applyNumberFormat="1" applyFont="1" applyBorder="1" applyAlignment="1">
      <alignment horizontal="center"/>
      <protection/>
    </xf>
    <xf numFmtId="49" fontId="10" fillId="0" borderId="22" xfId="1510" applyNumberFormat="1" applyFont="1" applyBorder="1" applyAlignment="1">
      <alignment horizontal="right"/>
      <protection/>
    </xf>
    <xf numFmtId="49" fontId="10" fillId="0" borderId="29" xfId="1510" applyNumberFormat="1" applyFont="1" applyBorder="1" applyAlignment="1">
      <alignment horizontal="left"/>
      <protection/>
    </xf>
    <xf numFmtId="49" fontId="12" fillId="0" borderId="15" xfId="1510" applyNumberFormat="1" applyFont="1" applyBorder="1" applyAlignment="1">
      <alignment horizontal="center"/>
      <protection/>
    </xf>
    <xf numFmtId="49" fontId="12" fillId="0" borderId="15" xfId="1510" applyNumberFormat="1" applyFont="1" applyFill="1" applyBorder="1" applyAlignment="1">
      <alignment horizontal="center"/>
      <protection/>
    </xf>
    <xf numFmtId="49" fontId="5" fillId="0" borderId="22" xfId="1510" applyNumberFormat="1" applyFont="1" applyBorder="1" applyAlignment="1">
      <alignment horizontal="center"/>
      <protection/>
    </xf>
    <xf numFmtId="0" fontId="16" fillId="0" borderId="22" xfId="1510" applyFont="1" applyBorder="1" applyAlignment="1">
      <alignment horizontal="right"/>
      <protection/>
    </xf>
    <xf numFmtId="0" fontId="17" fillId="0" borderId="29" xfId="1510" applyFont="1" applyBorder="1" applyAlignment="1">
      <alignment horizontal="left"/>
      <protection/>
    </xf>
    <xf numFmtId="172" fontId="16" fillId="0" borderId="15" xfId="1510" applyNumberFormat="1" applyFont="1" applyBorder="1" applyAlignment="1">
      <alignment horizontal="center"/>
      <protection/>
    </xf>
    <xf numFmtId="0" fontId="18" fillId="0" borderId="15" xfId="1510" applyFont="1" applyBorder="1" applyAlignment="1">
      <alignment horizontal="left"/>
      <protection/>
    </xf>
    <xf numFmtId="176" fontId="5" fillId="0" borderId="15" xfId="1510" applyNumberFormat="1" applyFont="1" applyBorder="1" applyAlignment="1">
      <alignment horizontal="center"/>
      <protection/>
    </xf>
    <xf numFmtId="49" fontId="5" fillId="0" borderId="15" xfId="1510" applyNumberFormat="1" applyFont="1" applyFill="1" applyBorder="1" applyAlignment="1">
      <alignment horizontal="center"/>
      <protection/>
    </xf>
    <xf numFmtId="49" fontId="5" fillId="0" borderId="0" xfId="1510" applyNumberFormat="1" applyFont="1" applyBorder="1" applyAlignment="1">
      <alignment horizontal="center"/>
      <protection/>
    </xf>
    <xf numFmtId="0" fontId="5" fillId="0" borderId="0" xfId="1510" applyFont="1" applyAlignment="1">
      <alignment horizontal="center"/>
      <protection/>
    </xf>
    <xf numFmtId="0" fontId="0" fillId="0" borderId="0" xfId="1510" applyFont="1">
      <alignment/>
      <protection/>
    </xf>
    <xf numFmtId="0" fontId="7" fillId="0" borderId="0" xfId="1510" applyFont="1" applyAlignment="1">
      <alignment horizontal="center"/>
      <protection/>
    </xf>
    <xf numFmtId="49" fontId="5" fillId="0" borderId="0" xfId="1510" applyNumberFormat="1" applyFont="1" applyAlignment="1">
      <alignment horizontal="right"/>
      <protection/>
    </xf>
    <xf numFmtId="49" fontId="8" fillId="0" borderId="0" xfId="1510" applyNumberFormat="1" applyFont="1" applyAlignment="1">
      <alignment horizontal="center"/>
      <protection/>
    </xf>
    <xf numFmtId="0" fontId="8" fillId="0" borderId="0" xfId="1510" applyFont="1" applyAlignment="1">
      <alignment horizontal="center"/>
      <protection/>
    </xf>
    <xf numFmtId="0" fontId="9" fillId="0" borderId="0" xfId="1510" applyFont="1" applyAlignment="1">
      <alignment horizontal="left"/>
      <protection/>
    </xf>
    <xf numFmtId="49" fontId="10" fillId="0" borderId="0" xfId="1510" applyNumberFormat="1" applyFont="1" applyAlignment="1">
      <alignment horizontal="left"/>
      <protection/>
    </xf>
    <xf numFmtId="49" fontId="10" fillId="0" borderId="0" xfId="1510" applyNumberFormat="1" applyFont="1" applyBorder="1" applyAlignment="1">
      <alignment horizontal="left"/>
      <protection/>
    </xf>
    <xf numFmtId="0" fontId="11" fillId="0" borderId="0" xfId="1510" applyFont="1" applyAlignment="1">
      <alignment horizontal="left"/>
      <protection/>
    </xf>
    <xf numFmtId="49" fontId="7" fillId="0" borderId="30" xfId="1510" applyNumberFormat="1" applyFont="1" applyBorder="1" applyAlignment="1">
      <alignment horizontal="center"/>
      <protection/>
    </xf>
    <xf numFmtId="49" fontId="7" fillId="0" borderId="8" xfId="1510" applyNumberFormat="1" applyFont="1" applyBorder="1" applyAlignment="1">
      <alignment horizontal="center"/>
      <protection/>
    </xf>
    <xf numFmtId="49" fontId="7" fillId="0" borderId="31" xfId="1510" applyNumberFormat="1" applyFont="1" applyBorder="1" applyAlignment="1">
      <alignment horizontal="center"/>
      <protection/>
    </xf>
    <xf numFmtId="0" fontId="12" fillId="0" borderId="8" xfId="1510" applyFont="1" applyBorder="1" applyAlignment="1">
      <alignment horizontal="center"/>
      <protection/>
    </xf>
    <xf numFmtId="0" fontId="12" fillId="0" borderId="26" xfId="1510" applyFont="1" applyBorder="1" applyAlignment="1">
      <alignment horizontal="right"/>
      <protection/>
    </xf>
    <xf numFmtId="0" fontId="12" fillId="0" borderId="27" xfId="1510" applyFont="1" applyBorder="1" applyAlignment="1">
      <alignment horizontal="left"/>
      <protection/>
    </xf>
    <xf numFmtId="49" fontId="12" fillId="0" borderId="28" xfId="1510" applyNumberFormat="1" applyFont="1" applyBorder="1" applyAlignment="1">
      <alignment horizontal="left"/>
      <protection/>
    </xf>
    <xf numFmtId="0" fontId="12" fillId="0" borderId="28" xfId="1510" applyFont="1" applyBorder="1" applyAlignment="1">
      <alignment horizontal="left"/>
      <protection/>
    </xf>
    <xf numFmtId="49" fontId="7" fillId="0" borderId="32" xfId="1510" applyNumberFormat="1" applyFont="1" applyBorder="1" applyAlignment="1">
      <alignment horizontal="center"/>
      <protection/>
    </xf>
    <xf numFmtId="49" fontId="12" fillId="0" borderId="27" xfId="1510" applyNumberFormat="1" applyFont="1" applyBorder="1" applyAlignment="1">
      <alignment horizontal="center"/>
      <protection/>
    </xf>
    <xf numFmtId="0" fontId="5" fillId="0" borderId="15" xfId="1510" applyFont="1" applyBorder="1" applyAlignment="1">
      <alignment horizontal="center"/>
      <protection/>
    </xf>
    <xf numFmtId="0" fontId="5" fillId="0" borderId="22" xfId="1510" applyFont="1" applyBorder="1" applyAlignment="1">
      <alignment horizontal="center"/>
      <protection/>
    </xf>
    <xf numFmtId="0" fontId="5" fillId="0" borderId="22" xfId="406" applyFont="1" applyBorder="1" applyAlignment="1">
      <alignment horizontal="right"/>
      <protection/>
    </xf>
    <xf numFmtId="0" fontId="10" fillId="0" borderId="29" xfId="406" applyFont="1" applyBorder="1" applyAlignment="1">
      <alignment horizontal="left"/>
      <protection/>
    </xf>
    <xf numFmtId="172" fontId="7" fillId="0" borderId="29" xfId="404" applyNumberFormat="1" applyFont="1" applyBorder="1" applyAlignment="1">
      <alignment horizontal="left"/>
      <protection/>
    </xf>
    <xf numFmtId="0" fontId="15" fillId="0" borderId="15" xfId="406" applyFont="1" applyBorder="1" applyAlignment="1">
      <alignment horizontal="left"/>
      <protection/>
    </xf>
    <xf numFmtId="0" fontId="7" fillId="0" borderId="15" xfId="406" applyFont="1" applyBorder="1" applyAlignment="1">
      <alignment horizontal="left"/>
      <protection/>
    </xf>
    <xf numFmtId="2" fontId="7" fillId="0" borderId="15" xfId="1510" applyNumberFormat="1" applyFont="1" applyBorder="1" applyAlignment="1">
      <alignment horizontal="center"/>
      <protection/>
    </xf>
    <xf numFmtId="1" fontId="7" fillId="0" borderId="15" xfId="1510" applyNumberFormat="1" applyFont="1" applyBorder="1" applyAlignment="1">
      <alignment horizontal="center"/>
      <protection/>
    </xf>
    <xf numFmtId="0" fontId="5" fillId="0" borderId="22" xfId="1510" applyFont="1" applyBorder="1" applyAlignment="1">
      <alignment horizontal="right"/>
      <protection/>
    </xf>
    <xf numFmtId="0" fontId="10" fillId="0" borderId="29" xfId="1510" applyFont="1" applyBorder="1" applyAlignment="1">
      <alignment horizontal="left"/>
      <protection/>
    </xf>
    <xf numFmtId="172" fontId="7" fillId="0" borderId="15" xfId="1510" applyNumberFormat="1" applyFont="1" applyBorder="1" applyAlignment="1">
      <alignment horizontal="left"/>
      <protection/>
    </xf>
    <xf numFmtId="0" fontId="7" fillId="0" borderId="15" xfId="1510" applyFont="1" applyBorder="1" applyAlignment="1">
      <alignment horizontal="left"/>
      <protection/>
    </xf>
    <xf numFmtId="0" fontId="0" fillId="0" borderId="0" xfId="1510">
      <alignment/>
      <protection/>
    </xf>
    <xf numFmtId="49" fontId="7" fillId="0" borderId="0" xfId="1510" applyNumberFormat="1" applyFont="1" applyBorder="1" applyAlignment="1">
      <alignment horizontal="center"/>
      <protection/>
    </xf>
    <xf numFmtId="49" fontId="12" fillId="0" borderId="8" xfId="1510" applyNumberFormat="1" applyFont="1" applyBorder="1" applyAlignment="1">
      <alignment horizontal="left"/>
      <protection/>
    </xf>
    <xf numFmtId="0" fontId="12" fillId="0" borderId="8" xfId="1510" applyFont="1" applyBorder="1" applyAlignment="1">
      <alignment horizontal="left"/>
      <protection/>
    </xf>
    <xf numFmtId="49" fontId="7" fillId="0" borderId="25" xfId="1510" applyNumberFormat="1" applyFont="1" applyBorder="1" applyAlignment="1">
      <alignment horizontal="center"/>
      <protection/>
    </xf>
    <xf numFmtId="49" fontId="7" fillId="0" borderId="15" xfId="1510" applyNumberFormat="1" applyFont="1" applyBorder="1" applyAlignment="1">
      <alignment horizontal="center"/>
      <protection/>
    </xf>
    <xf numFmtId="0" fontId="7" fillId="0" borderId="22" xfId="1510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49" fontId="10" fillId="0" borderId="22" xfId="1510" applyNumberFormat="1" applyFont="1" applyBorder="1" applyAlignment="1">
      <alignment horizontal="center"/>
      <protection/>
    </xf>
    <xf numFmtId="2" fontId="5" fillId="0" borderId="0" xfId="1510" applyNumberFormat="1" applyFont="1" applyAlignment="1">
      <alignment horizontal="left"/>
      <protection/>
    </xf>
    <xf numFmtId="177" fontId="2" fillId="0" borderId="15" xfId="404" applyNumberFormat="1" applyFont="1" applyBorder="1" applyAlignment="1">
      <alignment horizontal="center"/>
      <protection/>
    </xf>
    <xf numFmtId="177" fontId="2" fillId="0" borderId="33" xfId="404" applyNumberFormat="1" applyFont="1" applyBorder="1" applyAlignment="1">
      <alignment horizontal="center"/>
      <protection/>
    </xf>
    <xf numFmtId="49" fontId="12" fillId="0" borderId="34" xfId="1509" applyNumberFormat="1" applyFont="1" applyBorder="1" applyAlignment="1">
      <alignment horizontal="center"/>
      <protection/>
    </xf>
    <xf numFmtId="0" fontId="5" fillId="0" borderId="22" xfId="403" applyFont="1" applyBorder="1" applyAlignment="1">
      <alignment horizontal="right"/>
      <protection/>
    </xf>
    <xf numFmtId="0" fontId="10" fillId="0" borderId="29" xfId="403" applyFont="1" applyBorder="1" applyAlignment="1">
      <alignment horizontal="left"/>
      <protection/>
    </xf>
    <xf numFmtId="0" fontId="15" fillId="0" borderId="15" xfId="403" applyFont="1" applyBorder="1" applyAlignment="1">
      <alignment horizontal="left"/>
      <protection/>
    </xf>
    <xf numFmtId="0" fontId="7" fillId="0" borderId="15" xfId="403" applyFont="1" applyBorder="1" applyAlignment="1">
      <alignment horizontal="left"/>
      <protection/>
    </xf>
    <xf numFmtId="49" fontId="12" fillId="0" borderId="34" xfId="1510" applyNumberFormat="1" applyFont="1" applyBorder="1" applyAlignment="1">
      <alignment horizontal="center"/>
      <protection/>
    </xf>
    <xf numFmtId="2" fontId="4" fillId="0" borderId="0" xfId="404" applyNumberFormat="1" applyFont="1" applyAlignment="1">
      <alignment horizontal="left"/>
      <protection/>
    </xf>
    <xf numFmtId="0" fontId="4" fillId="0" borderId="0" xfId="404" applyFont="1" applyAlignment="1">
      <alignment horizontal="left"/>
      <protection/>
    </xf>
    <xf numFmtId="0" fontId="3" fillId="0" borderId="0" xfId="404" applyFont="1">
      <alignment/>
      <protection/>
    </xf>
    <xf numFmtId="49" fontId="10" fillId="0" borderId="0" xfId="1509" applyNumberFormat="1" applyFont="1" applyFill="1" applyAlignment="1">
      <alignment horizontal="center" vertical="center"/>
      <protection/>
    </xf>
    <xf numFmtId="49" fontId="8" fillId="0" borderId="0" xfId="1509" applyNumberFormat="1" applyFont="1" applyFill="1">
      <alignment/>
      <protection/>
    </xf>
    <xf numFmtId="49" fontId="10" fillId="0" borderId="15" xfId="1509" applyNumberFormat="1" applyFont="1" applyFill="1" applyBorder="1" applyAlignment="1">
      <alignment horizontal="center"/>
      <protection/>
    </xf>
    <xf numFmtId="49" fontId="10" fillId="0" borderId="0" xfId="1510" applyNumberFormat="1" applyFont="1" applyFill="1" applyAlignment="1">
      <alignment horizontal="right"/>
      <protection/>
    </xf>
    <xf numFmtId="172" fontId="19" fillId="0" borderId="15" xfId="1509" applyNumberFormat="1" applyFont="1" applyBorder="1" applyAlignment="1">
      <alignment horizontal="left" vertical="center"/>
      <protection/>
    </xf>
    <xf numFmtId="2" fontId="0" fillId="0" borderId="15" xfId="0" applyNumberFormat="1" applyBorder="1" applyAlignment="1">
      <alignment horizontal="center"/>
    </xf>
    <xf numFmtId="172" fontId="16" fillId="0" borderId="15" xfId="1510" applyNumberFormat="1" applyFont="1" applyBorder="1" applyAlignment="1">
      <alignment horizontal="left" vertical="center"/>
      <protection/>
    </xf>
    <xf numFmtId="177" fontId="0" fillId="0" borderId="15" xfId="0" applyNumberFormat="1" applyBorder="1" applyAlignment="1">
      <alignment horizontal="center"/>
    </xf>
    <xf numFmtId="177" fontId="20" fillId="0" borderId="15" xfId="0" applyNumberFormat="1" applyFont="1" applyBorder="1" applyAlignment="1">
      <alignment horizontal="center"/>
    </xf>
    <xf numFmtId="172" fontId="18" fillId="0" borderId="15" xfId="1509" applyNumberFormat="1" applyFont="1" applyBorder="1" applyAlignment="1">
      <alignment horizontal="left" vertical="center"/>
      <protection/>
    </xf>
    <xf numFmtId="0" fontId="21" fillId="0" borderId="35" xfId="0" applyNumberFormat="1" applyFont="1" applyBorder="1" applyAlignment="1">
      <alignment horizontal="right"/>
    </xf>
    <xf numFmtId="0" fontId="22" fillId="0" borderId="36" xfId="0" applyNumberFormat="1" applyFont="1" applyBorder="1" applyAlignment="1">
      <alignment horizontal="left"/>
    </xf>
    <xf numFmtId="0" fontId="24" fillId="0" borderId="37" xfId="0" applyNumberFormat="1" applyFont="1" applyBorder="1" applyAlignment="1">
      <alignment horizontal="left"/>
    </xf>
    <xf numFmtId="14" fontId="23" fillId="0" borderId="37" xfId="0" applyNumberFormat="1" applyFont="1" applyBorder="1" applyAlignment="1">
      <alignment horizontal="center" vertical="center"/>
    </xf>
    <xf numFmtId="0" fontId="3" fillId="0" borderId="0" xfId="408" applyFont="1" applyBorder="1">
      <alignment/>
      <protection/>
    </xf>
    <xf numFmtId="0" fontId="3" fillId="0" borderId="0" xfId="408" applyFont="1">
      <alignment/>
      <protection/>
    </xf>
    <xf numFmtId="0" fontId="4" fillId="0" borderId="0" xfId="408" applyFont="1" applyBorder="1">
      <alignment/>
      <protection/>
    </xf>
    <xf numFmtId="0" fontId="4" fillId="0" borderId="0" xfId="408" applyFont="1" applyAlignment="1">
      <alignment horizontal="left" vertical="center"/>
      <protection/>
    </xf>
    <xf numFmtId="0" fontId="52" fillId="0" borderId="15" xfId="1509" applyFont="1" applyBorder="1" applyAlignment="1">
      <alignment horizontal="left"/>
      <protection/>
    </xf>
    <xf numFmtId="0" fontId="53" fillId="0" borderId="15" xfId="403" applyFont="1" applyBorder="1" applyAlignment="1">
      <alignment horizontal="left"/>
      <protection/>
    </xf>
    <xf numFmtId="172" fontId="53" fillId="0" borderId="15" xfId="1510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0" fontId="16" fillId="0" borderId="15" xfId="1510" applyFont="1" applyBorder="1" applyAlignment="1">
      <alignment horizontal="center" vertical="center"/>
      <protection/>
    </xf>
    <xf numFmtId="49" fontId="5" fillId="0" borderId="15" xfId="1510" applyNumberFormat="1" applyFont="1" applyBorder="1">
      <alignment/>
      <protection/>
    </xf>
    <xf numFmtId="172" fontId="16" fillId="0" borderId="15" xfId="1510" applyNumberFormat="1" applyFont="1" applyBorder="1" applyAlignment="1">
      <alignment horizontal="center" vertical="center"/>
      <protection/>
    </xf>
    <xf numFmtId="0" fontId="16" fillId="0" borderId="22" xfId="1510" applyFont="1" applyBorder="1" applyAlignment="1">
      <alignment horizontal="center" vertical="center"/>
      <protection/>
    </xf>
    <xf numFmtId="49" fontId="10" fillId="0" borderId="38" xfId="1509" applyNumberFormat="1" applyFont="1" applyBorder="1" applyAlignment="1">
      <alignment horizontal="right"/>
      <protection/>
    </xf>
    <xf numFmtId="49" fontId="10" fillId="0" borderId="39" xfId="1509" applyNumberFormat="1" applyFont="1" applyBorder="1" applyAlignment="1">
      <alignment horizontal="left"/>
      <protection/>
    </xf>
    <xf numFmtId="0" fontId="17" fillId="0" borderId="22" xfId="1510" applyFont="1" applyBorder="1" applyAlignment="1">
      <alignment vertical="center"/>
      <protection/>
    </xf>
    <xf numFmtId="172" fontId="16" fillId="0" borderId="29" xfId="1510" applyNumberFormat="1" applyFont="1" applyBorder="1" applyAlignment="1">
      <alignment vertical="center"/>
      <protection/>
    </xf>
    <xf numFmtId="172" fontId="16" fillId="0" borderId="29" xfId="1510" applyNumberFormat="1" applyFont="1" applyBorder="1" applyAlignment="1">
      <alignment horizontal="center" vertical="center"/>
      <protection/>
    </xf>
    <xf numFmtId="49" fontId="5" fillId="84" borderId="0" xfId="1510" applyNumberFormat="1" applyFont="1" applyFill="1">
      <alignment/>
      <protection/>
    </xf>
    <xf numFmtId="49" fontId="5" fillId="0" borderId="40" xfId="1509" applyNumberFormat="1" applyFont="1" applyBorder="1" applyAlignment="1">
      <alignment horizontal="center"/>
      <protection/>
    </xf>
    <xf numFmtId="0" fontId="16" fillId="0" borderId="40" xfId="1509" applyFont="1" applyBorder="1" applyAlignment="1">
      <alignment horizontal="right"/>
      <protection/>
    </xf>
    <xf numFmtId="0" fontId="17" fillId="0" borderId="41" xfId="1509" applyFont="1" applyBorder="1" applyAlignment="1">
      <alignment horizontal="left"/>
      <protection/>
    </xf>
    <xf numFmtId="172" fontId="16" fillId="0" borderId="33" xfId="1509" applyNumberFormat="1" applyFont="1" applyBorder="1" applyAlignment="1">
      <alignment horizontal="center"/>
      <protection/>
    </xf>
    <xf numFmtId="172" fontId="18" fillId="0" borderId="33" xfId="1509" applyNumberFormat="1" applyFont="1" applyBorder="1" applyAlignment="1">
      <alignment horizontal="left" vertical="center"/>
      <protection/>
    </xf>
    <xf numFmtId="0" fontId="18" fillId="0" borderId="33" xfId="1509" applyFont="1" applyBorder="1" applyAlignment="1">
      <alignment horizontal="left"/>
      <protection/>
    </xf>
    <xf numFmtId="177" fontId="0" fillId="0" borderId="33" xfId="0" applyNumberFormat="1" applyBorder="1" applyAlignment="1">
      <alignment horizontal="center"/>
    </xf>
    <xf numFmtId="0" fontId="0" fillId="0" borderId="33" xfId="404" applyBorder="1" applyAlignment="1">
      <alignment horizontal="center"/>
      <protection/>
    </xf>
    <xf numFmtId="0" fontId="12" fillId="0" borderId="15" xfId="1509" applyFont="1" applyBorder="1" applyAlignment="1">
      <alignment horizontal="center"/>
      <protection/>
    </xf>
    <xf numFmtId="0" fontId="12" fillId="0" borderId="10" xfId="1509" applyFont="1" applyBorder="1" applyAlignment="1">
      <alignment horizontal="center"/>
      <protection/>
    </xf>
    <xf numFmtId="0" fontId="52" fillId="0" borderId="33" xfId="1509" applyFont="1" applyBorder="1" applyAlignment="1">
      <alignment horizontal="left"/>
      <protection/>
    </xf>
    <xf numFmtId="2" fontId="2" fillId="0" borderId="33" xfId="404" applyNumberFormat="1" applyFont="1" applyBorder="1" applyAlignment="1">
      <alignment horizontal="center"/>
      <protection/>
    </xf>
    <xf numFmtId="0" fontId="21" fillId="0" borderId="42" xfId="0" applyNumberFormat="1" applyFont="1" applyBorder="1" applyAlignment="1">
      <alignment horizontal="right"/>
    </xf>
    <xf numFmtId="49" fontId="10" fillId="0" borderId="10" xfId="1510" applyNumberFormat="1" applyFont="1" applyBorder="1" applyAlignment="1">
      <alignment horizontal="right"/>
      <protection/>
    </xf>
    <xf numFmtId="49" fontId="5" fillId="0" borderId="15" xfId="1510" applyNumberFormat="1" applyFont="1" applyBorder="1" applyAlignment="1">
      <alignment horizontal="center"/>
      <protection/>
    </xf>
    <xf numFmtId="14" fontId="23" fillId="0" borderId="43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right"/>
    </xf>
    <xf numFmtId="0" fontId="22" fillId="0" borderId="45" xfId="0" applyNumberFormat="1" applyFont="1" applyBorder="1" applyAlignment="1">
      <alignment horizontal="left"/>
    </xf>
    <xf numFmtId="0" fontId="21" fillId="0" borderId="15" xfId="0" applyNumberFormat="1" applyFont="1" applyBorder="1" applyAlignment="1">
      <alignment horizontal="right"/>
    </xf>
    <xf numFmtId="0" fontId="22" fillId="0" borderId="15" xfId="0" applyNumberFormat="1" applyFont="1" applyBorder="1" applyAlignment="1">
      <alignment horizontal="left"/>
    </xf>
    <xf numFmtId="2" fontId="10" fillId="0" borderId="15" xfId="1509" applyNumberFormat="1" applyFont="1" applyFill="1" applyBorder="1" applyAlignment="1">
      <alignment horizontal="center"/>
      <protection/>
    </xf>
    <xf numFmtId="2" fontId="10" fillId="0" borderId="15" xfId="1510" applyNumberFormat="1" applyFont="1" applyFill="1" applyBorder="1" applyAlignment="1">
      <alignment horizontal="center"/>
      <protection/>
    </xf>
    <xf numFmtId="49" fontId="5" fillId="0" borderId="40" xfId="1510" applyNumberFormat="1" applyFont="1" applyBorder="1" applyAlignment="1">
      <alignment horizontal="center"/>
      <protection/>
    </xf>
    <xf numFmtId="0" fontId="16" fillId="0" borderId="40" xfId="1510" applyFont="1" applyBorder="1" applyAlignment="1">
      <alignment horizontal="right"/>
      <protection/>
    </xf>
    <xf numFmtId="0" fontId="17" fillId="0" borderId="41" xfId="1510" applyFont="1" applyBorder="1" applyAlignment="1">
      <alignment horizontal="left"/>
      <protection/>
    </xf>
    <xf numFmtId="172" fontId="16" fillId="0" borderId="33" xfId="1510" applyNumberFormat="1" applyFont="1" applyBorder="1" applyAlignment="1">
      <alignment horizontal="center"/>
      <protection/>
    </xf>
    <xf numFmtId="172" fontId="16" fillId="0" borderId="33" xfId="1510" applyNumberFormat="1" applyFont="1" applyBorder="1" applyAlignment="1">
      <alignment horizontal="left" vertical="center"/>
      <protection/>
    </xf>
    <xf numFmtId="0" fontId="18" fillId="0" borderId="33" xfId="1510" applyFont="1" applyBorder="1" applyAlignment="1">
      <alignment horizontal="left"/>
      <protection/>
    </xf>
    <xf numFmtId="0" fontId="0" fillId="0" borderId="33" xfId="0" applyBorder="1" applyAlignment="1">
      <alignment horizontal="center"/>
    </xf>
    <xf numFmtId="0" fontId="18" fillId="0" borderId="22" xfId="1510" applyFont="1" applyBorder="1" applyAlignment="1">
      <alignment horizontal="right"/>
      <protection/>
    </xf>
    <xf numFmtId="0" fontId="0" fillId="0" borderId="0" xfId="1510" applyFont="1">
      <alignment/>
      <protection/>
    </xf>
    <xf numFmtId="49" fontId="5" fillId="0" borderId="22" xfId="1509" applyNumberFormat="1" applyFont="1" applyBorder="1" applyAlignment="1">
      <alignment horizontal="center"/>
      <protection/>
    </xf>
    <xf numFmtId="49" fontId="5" fillId="0" borderId="29" xfId="1509" applyNumberFormat="1" applyFont="1" applyBorder="1" applyAlignment="1">
      <alignment horizontal="center"/>
      <protection/>
    </xf>
    <xf numFmtId="49" fontId="10" fillId="0" borderId="22" xfId="1509" applyNumberFormat="1" applyFont="1" applyBorder="1" applyAlignment="1">
      <alignment horizontal="center"/>
      <protection/>
    </xf>
    <xf numFmtId="49" fontId="10" fillId="0" borderId="29" xfId="1509" applyNumberFormat="1" applyFont="1" applyBorder="1" applyAlignment="1">
      <alignment horizontal="center"/>
      <protection/>
    </xf>
  </cellXfs>
  <cellStyles count="1641">
    <cellStyle name="Normal" xfId="0"/>
    <cellStyle name="1 antraštė 2" xfId="15"/>
    <cellStyle name="1 antraštė 3" xfId="16"/>
    <cellStyle name="1 antraštė 4" xfId="17"/>
    <cellStyle name="2 antraštė 2" xfId="18"/>
    <cellStyle name="2 antraštė 3" xfId="19"/>
    <cellStyle name="2 antraštė 4" xfId="20"/>
    <cellStyle name="20% - Accent1" xfId="21"/>
    <cellStyle name="20% - Accent1 2" xfId="22"/>
    <cellStyle name="20% - Accent1 2 2" xfId="23"/>
    <cellStyle name="20% - Accent1 2 3" xfId="24"/>
    <cellStyle name="20% - Accent1 3" xfId="25"/>
    <cellStyle name="20% - Accent1 4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4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4" xfId="38"/>
    <cellStyle name="20% - Accent4" xfId="39"/>
    <cellStyle name="20% - Accent4 2" xfId="40"/>
    <cellStyle name="20% - Accent4 2 2" xfId="41"/>
    <cellStyle name="20% - Accent4 2 3" xfId="42"/>
    <cellStyle name="20% - Accent4 3" xfId="43"/>
    <cellStyle name="20% - Accent4 4" xfId="44"/>
    <cellStyle name="20% - Accent5" xfId="45"/>
    <cellStyle name="20% - Accent5 2" xfId="46"/>
    <cellStyle name="20% - Accent5 2 2" xfId="47"/>
    <cellStyle name="20% - Accent5 2 3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– paryškinimas 1" xfId="56"/>
    <cellStyle name="20% – paryškinimas 2" xfId="57"/>
    <cellStyle name="20% – paryškinimas 3" xfId="58"/>
    <cellStyle name="20% – paryškinimas 4" xfId="59"/>
    <cellStyle name="20% – paryškinimas 5" xfId="60"/>
    <cellStyle name="20% – paryškinimas 6" xfId="61"/>
    <cellStyle name="20% - Акцент1" xfId="62"/>
    <cellStyle name="20% - Акцент1 2" xfId="63"/>
    <cellStyle name="20% - Акцент2" xfId="64"/>
    <cellStyle name="20% - Акцент2 2" xfId="65"/>
    <cellStyle name="20% - Акцент3" xfId="66"/>
    <cellStyle name="20% - Акцент3 2" xfId="67"/>
    <cellStyle name="20% - Акцент4" xfId="68"/>
    <cellStyle name="20% - Акцент4 2" xfId="69"/>
    <cellStyle name="20% - Акцент5" xfId="70"/>
    <cellStyle name="20% - Акцент5 2" xfId="71"/>
    <cellStyle name="20% - Акцент6" xfId="72"/>
    <cellStyle name="20% - Акцент6 2" xfId="73"/>
    <cellStyle name="3 antraštė 2" xfId="74"/>
    <cellStyle name="3 antraštė 3" xfId="75"/>
    <cellStyle name="3 antraštė 4" xfId="76"/>
    <cellStyle name="4 antraštė 2" xfId="77"/>
    <cellStyle name="4 antraštė 3" xfId="78"/>
    <cellStyle name="4 antraštė 4" xfId="79"/>
    <cellStyle name="40% - Accent1" xfId="80"/>
    <cellStyle name="40% - Accent1 2" xfId="81"/>
    <cellStyle name="40% - Accent1 2 2" xfId="82"/>
    <cellStyle name="40% - Accent1 2 3" xfId="83"/>
    <cellStyle name="40% - Accent1 3" xfId="84"/>
    <cellStyle name="40% - Accent2" xfId="85"/>
    <cellStyle name="40% - Accent2 2" xfId="86"/>
    <cellStyle name="40% - Accent2 2 2" xfId="87"/>
    <cellStyle name="40% - Accent2 2 3" xfId="88"/>
    <cellStyle name="40% - Accent2 3" xfId="89"/>
    <cellStyle name="40% - Accent2 4" xfId="90"/>
    <cellStyle name="40% - Accent3" xfId="91"/>
    <cellStyle name="40% - Accent3 2" xfId="92"/>
    <cellStyle name="40% - Accent3 2 2" xfId="93"/>
    <cellStyle name="40% - Accent3 2 3" xfId="94"/>
    <cellStyle name="40% - Accent3 3" xfId="95"/>
    <cellStyle name="40% - Accent3 4" xfId="96"/>
    <cellStyle name="40% - Accent4" xfId="97"/>
    <cellStyle name="40% - Accent4 2" xfId="98"/>
    <cellStyle name="40% - Accent4 2 2" xfId="99"/>
    <cellStyle name="40% - Accent4 2 3" xfId="100"/>
    <cellStyle name="40% - Accent4 3" xfId="101"/>
    <cellStyle name="40% - Accent5" xfId="102"/>
    <cellStyle name="40% - Accent5 2" xfId="103"/>
    <cellStyle name="40% - Accent5 2 2" xfId="104"/>
    <cellStyle name="40% - Accent5 2 3" xfId="105"/>
    <cellStyle name="40% - Accent5 3" xfId="106"/>
    <cellStyle name="40% - Accent6" xfId="107"/>
    <cellStyle name="40% - Accent6 2" xfId="108"/>
    <cellStyle name="40% - Accent6 2 2" xfId="109"/>
    <cellStyle name="40% - Accent6 2 3" xfId="110"/>
    <cellStyle name="40% - Accent6 3" xfId="111"/>
    <cellStyle name="40% – paryškinimas 1" xfId="112"/>
    <cellStyle name="40% – paryškinimas 2" xfId="113"/>
    <cellStyle name="40% – paryškinimas 3" xfId="114"/>
    <cellStyle name="40% – paryškinimas 4" xfId="115"/>
    <cellStyle name="40% – paryškinimas 5" xfId="116"/>
    <cellStyle name="40% – paryškinimas 6" xfId="117"/>
    <cellStyle name="40% - Акцент1" xfId="118"/>
    <cellStyle name="40% - Акцент1 2" xfId="119"/>
    <cellStyle name="40% - Акцент2" xfId="120"/>
    <cellStyle name="40% - Акцент2 2" xfId="121"/>
    <cellStyle name="40% - Акцент3" xfId="122"/>
    <cellStyle name="40% - Акцент3 2" xfId="123"/>
    <cellStyle name="40% - Акцент4" xfId="124"/>
    <cellStyle name="40% - Акцент4 2" xfId="125"/>
    <cellStyle name="40% - Акцент5" xfId="126"/>
    <cellStyle name="40% - Акцент5 2" xfId="127"/>
    <cellStyle name="40% - Акцент6" xfId="128"/>
    <cellStyle name="40% - Акцент6 2" xfId="129"/>
    <cellStyle name="60% - Accent1" xfId="130"/>
    <cellStyle name="60% - Accent1 2" xfId="131"/>
    <cellStyle name="60% - Accent1 2 2" xfId="132"/>
    <cellStyle name="60% - Accent1 2 3" xfId="133"/>
    <cellStyle name="60% - Accent1 3" xfId="134"/>
    <cellStyle name="60% - Accent2" xfId="135"/>
    <cellStyle name="60% - Accent2 2" xfId="136"/>
    <cellStyle name="60% - Accent2 2 2" xfId="137"/>
    <cellStyle name="60% - Accent2 2 3" xfId="138"/>
    <cellStyle name="60% - Accent2 3" xfId="139"/>
    <cellStyle name="60% - Accent3" xfId="140"/>
    <cellStyle name="60% - Accent3 2" xfId="141"/>
    <cellStyle name="60% - Accent3 2 2" xfId="142"/>
    <cellStyle name="60% - Accent3 2 3" xfId="143"/>
    <cellStyle name="60% - Accent3 3" xfId="144"/>
    <cellStyle name="60% - Accent3 4" xfId="145"/>
    <cellStyle name="60% - Accent4" xfId="146"/>
    <cellStyle name="60% - Accent4 2" xfId="147"/>
    <cellStyle name="60% - Accent4 2 2" xfId="148"/>
    <cellStyle name="60% - Accent4 2 3" xfId="149"/>
    <cellStyle name="60% - Accent4 3" xfId="150"/>
    <cellStyle name="60% - Accent4 4" xfId="151"/>
    <cellStyle name="60% - Accent5" xfId="152"/>
    <cellStyle name="60% - Accent5 2" xfId="153"/>
    <cellStyle name="60% - Accent5 2 2" xfId="154"/>
    <cellStyle name="60% - Accent5 2 3" xfId="155"/>
    <cellStyle name="60% - Accent5 3" xfId="156"/>
    <cellStyle name="60% - Accent6" xfId="157"/>
    <cellStyle name="60% - Accent6 2" xfId="158"/>
    <cellStyle name="60% - Accent6 2 2" xfId="159"/>
    <cellStyle name="60% - Accent6 2 3" xfId="160"/>
    <cellStyle name="60% - Accent6 3" xfId="161"/>
    <cellStyle name="60% - Accent6 4" xfId="162"/>
    <cellStyle name="60% – paryškinimas 1" xfId="163"/>
    <cellStyle name="60% – paryškinimas 2" xfId="164"/>
    <cellStyle name="60% – paryškinimas 3" xfId="165"/>
    <cellStyle name="60% – paryškinimas 4" xfId="166"/>
    <cellStyle name="60% – paryškinimas 5" xfId="167"/>
    <cellStyle name="60% – paryškinimas 6" xfId="168"/>
    <cellStyle name="60% - Акцент1" xfId="169"/>
    <cellStyle name="60% - Акцент1 2" xfId="170"/>
    <cellStyle name="60% - Акцент2" xfId="171"/>
    <cellStyle name="60% - Акцент2 2" xfId="172"/>
    <cellStyle name="60% - Акцент3" xfId="173"/>
    <cellStyle name="60% - Акцент3 2" xfId="174"/>
    <cellStyle name="60% - Акцент4" xfId="175"/>
    <cellStyle name="60% - Акцент4 2" xfId="176"/>
    <cellStyle name="60% - Акцент5" xfId="177"/>
    <cellStyle name="60% - Акцент5 2" xfId="178"/>
    <cellStyle name="60% - Акцент6" xfId="179"/>
    <cellStyle name="60% - Акцент6 2" xfId="180"/>
    <cellStyle name="Accent1" xfId="181"/>
    <cellStyle name="Accent1 2" xfId="182"/>
    <cellStyle name="Accent1 2 2" xfId="183"/>
    <cellStyle name="Accent1 2 3" xfId="184"/>
    <cellStyle name="Accent1 3" xfId="185"/>
    <cellStyle name="Accent2" xfId="186"/>
    <cellStyle name="Accent2 2" xfId="187"/>
    <cellStyle name="Accent2 2 2" xfId="188"/>
    <cellStyle name="Accent2 2 3" xfId="189"/>
    <cellStyle name="Accent2 3" xfId="190"/>
    <cellStyle name="Accent2 4" xfId="191"/>
    <cellStyle name="Accent3" xfId="192"/>
    <cellStyle name="Accent3 2" xfId="193"/>
    <cellStyle name="Accent3 2 2" xfId="194"/>
    <cellStyle name="Accent3 2 3" xfId="195"/>
    <cellStyle name="Accent3 3" xfId="196"/>
    <cellStyle name="Accent3 4" xfId="197"/>
    <cellStyle name="Accent4" xfId="198"/>
    <cellStyle name="Accent4 2" xfId="199"/>
    <cellStyle name="Accent4 2 2" xfId="200"/>
    <cellStyle name="Accent4 2 3" xfId="201"/>
    <cellStyle name="Accent4 3" xfId="202"/>
    <cellStyle name="Accent5" xfId="203"/>
    <cellStyle name="Accent5 2" xfId="204"/>
    <cellStyle name="Accent5 2 2" xfId="205"/>
    <cellStyle name="Accent5 2 3" xfId="206"/>
    <cellStyle name="Accent5 3" xfId="207"/>
    <cellStyle name="Accent6" xfId="208"/>
    <cellStyle name="Accent6 2" xfId="209"/>
    <cellStyle name="Accent6 2 2" xfId="210"/>
    <cellStyle name="Accent6 2 3" xfId="211"/>
    <cellStyle name="Accent6 3" xfId="212"/>
    <cellStyle name="Accent6 4" xfId="213"/>
    <cellStyle name="Aiškinamasis tekstas 2" xfId="214"/>
    <cellStyle name="Aiškinamasis tekstas 3" xfId="215"/>
    <cellStyle name="Aiškinamasis tekstas 4" xfId="216"/>
    <cellStyle name="Bad" xfId="217"/>
    <cellStyle name="Bad 2" xfId="218"/>
    <cellStyle name="Bad 2 2" xfId="219"/>
    <cellStyle name="Bad 2 3" xfId="220"/>
    <cellStyle name="Bad 3" xfId="221"/>
    <cellStyle name="Bad 4" xfId="222"/>
    <cellStyle name="Blogas" xfId="223"/>
    <cellStyle name="Calc Currency (0)" xfId="224"/>
    <cellStyle name="Calc Currency (0) 2" xfId="225"/>
    <cellStyle name="Calc Currency (0)_estafetes" xfId="226"/>
    <cellStyle name="Calc Currency (2)" xfId="227"/>
    <cellStyle name="Calc Currency (2) 2" xfId="228"/>
    <cellStyle name="Calc Currency (2)_estafetes" xfId="229"/>
    <cellStyle name="Calc Percent (0)" xfId="230"/>
    <cellStyle name="Calc Percent (1)" xfId="231"/>
    <cellStyle name="Calc Percent (2)" xfId="232"/>
    <cellStyle name="Calc Units (0)" xfId="233"/>
    <cellStyle name="Calc Units (0) 2" xfId="234"/>
    <cellStyle name="Calc Units (0)_estafetes" xfId="235"/>
    <cellStyle name="Calc Units (1)" xfId="236"/>
    <cellStyle name="Calc Units (1) 2" xfId="237"/>
    <cellStyle name="Calc Units (1)_estafetes" xfId="238"/>
    <cellStyle name="Calc Units (2)" xfId="239"/>
    <cellStyle name="Calc Units (2) 2" xfId="240"/>
    <cellStyle name="Calc Units (2)_estafetes" xfId="241"/>
    <cellStyle name="Calculation" xfId="242"/>
    <cellStyle name="Calculation 2" xfId="243"/>
    <cellStyle name="Calculation 2 2" xfId="244"/>
    <cellStyle name="Calculation 2 3" xfId="245"/>
    <cellStyle name="Calculation 3" xfId="246"/>
    <cellStyle name="Check Cell" xfId="247"/>
    <cellStyle name="Check Cell 2" xfId="248"/>
    <cellStyle name="Check Cell 2 2" xfId="249"/>
    <cellStyle name="Check Cell 2 3" xfId="250"/>
    <cellStyle name="Check Cell 3" xfId="251"/>
    <cellStyle name="Comma" xfId="252"/>
    <cellStyle name="Comma [0]" xfId="253"/>
    <cellStyle name="Comma [00]" xfId="254"/>
    <cellStyle name="Comma [00] 2" xfId="255"/>
    <cellStyle name="Comma [00]_estafetes" xfId="256"/>
    <cellStyle name="Comma 10" xfId="257"/>
    <cellStyle name="Comma 11" xfId="258"/>
    <cellStyle name="Comma 12" xfId="259"/>
    <cellStyle name="Comma 13" xfId="260"/>
    <cellStyle name="Comma 14" xfId="261"/>
    <cellStyle name="Comma 15" xfId="262"/>
    <cellStyle name="Comma 16" xfId="263"/>
    <cellStyle name="Comma 17" xfId="264"/>
    <cellStyle name="Comma 18" xfId="265"/>
    <cellStyle name="Comma 19" xfId="266"/>
    <cellStyle name="Comma 2" xfId="267"/>
    <cellStyle name="Comma 2 2" xfId="268"/>
    <cellStyle name="Comma 2 3" xfId="269"/>
    <cellStyle name="Comma 2 4" xfId="270"/>
    <cellStyle name="Comma 2 5" xfId="271"/>
    <cellStyle name="Comma 2_20140201LLAFTaure" xfId="272"/>
    <cellStyle name="Comma 20" xfId="273"/>
    <cellStyle name="Comma 21" xfId="274"/>
    <cellStyle name="Comma 22" xfId="275"/>
    <cellStyle name="Comma 23" xfId="276"/>
    <cellStyle name="Comma 24" xfId="277"/>
    <cellStyle name="Comma 25" xfId="278"/>
    <cellStyle name="Comma 26" xfId="279"/>
    <cellStyle name="Comma 27" xfId="280"/>
    <cellStyle name="Comma 28" xfId="281"/>
    <cellStyle name="Comma 29" xfId="282"/>
    <cellStyle name="Comma 3" xfId="283"/>
    <cellStyle name="Comma 30" xfId="284"/>
    <cellStyle name="Comma 30 2" xfId="285"/>
    <cellStyle name="Comma 30 3" xfId="286"/>
    <cellStyle name="Comma 30_20140201LLAFTaure" xfId="287"/>
    <cellStyle name="Comma 31" xfId="288"/>
    <cellStyle name="Comma 32" xfId="289"/>
    <cellStyle name="Comma 33" xfId="290"/>
    <cellStyle name="Comma 34" xfId="291"/>
    <cellStyle name="Comma 35" xfId="292"/>
    <cellStyle name="Comma 36" xfId="293"/>
    <cellStyle name="Comma 37" xfId="294"/>
    <cellStyle name="Comma 38" xfId="295"/>
    <cellStyle name="Comma 39" xfId="296"/>
    <cellStyle name="Comma 4" xfId="297"/>
    <cellStyle name="Comma 40" xfId="298"/>
    <cellStyle name="Comma 41" xfId="299"/>
    <cellStyle name="Comma 42" xfId="300"/>
    <cellStyle name="Comma 5" xfId="301"/>
    <cellStyle name="Comma 6" xfId="302"/>
    <cellStyle name="Comma 7" xfId="303"/>
    <cellStyle name="Comma 8" xfId="304"/>
    <cellStyle name="Comma 9" xfId="305"/>
    <cellStyle name="Currency" xfId="306"/>
    <cellStyle name="Currency [0]" xfId="307"/>
    <cellStyle name="Currency [00]" xfId="308"/>
    <cellStyle name="Currency [00] 2" xfId="309"/>
    <cellStyle name="Currency [00]_estafetes" xfId="310"/>
    <cellStyle name="Currency 2" xfId="311"/>
    <cellStyle name="Currency 2 2" xfId="312"/>
    <cellStyle name="Currency 2 3" xfId="313"/>
    <cellStyle name="Date Short" xfId="314"/>
    <cellStyle name="Dziesiętny [0]_PLDT" xfId="315"/>
    <cellStyle name="Dziesiętny_PLDT" xfId="316"/>
    <cellStyle name="Enter Currency (0)" xfId="317"/>
    <cellStyle name="Enter Currency (0) 2" xfId="318"/>
    <cellStyle name="Enter Currency (0)_estafetes" xfId="319"/>
    <cellStyle name="Enter Currency (2)" xfId="320"/>
    <cellStyle name="Enter Currency (2) 2" xfId="321"/>
    <cellStyle name="Enter Currency (2)_estafetes" xfId="322"/>
    <cellStyle name="Enter Units (0)" xfId="323"/>
    <cellStyle name="Enter Units (0) 2" xfId="324"/>
    <cellStyle name="Enter Units (0)_estafetes" xfId="325"/>
    <cellStyle name="Enter Units (1)" xfId="326"/>
    <cellStyle name="Enter Units (1) 2" xfId="327"/>
    <cellStyle name="Enter Units (1)_estafetes" xfId="328"/>
    <cellStyle name="Enter Units (2)" xfId="329"/>
    <cellStyle name="Enter Units (2) 2" xfId="330"/>
    <cellStyle name="Enter Units (2)_estafetes" xfId="331"/>
    <cellStyle name="Excel Built-in Normal" xfId="332"/>
    <cellStyle name="Explanatory Text" xfId="333"/>
    <cellStyle name="Explanatory Text 2" xfId="334"/>
    <cellStyle name="Explanatory Text 2 2" xfId="335"/>
    <cellStyle name="Explanatory Text 2 3" xfId="336"/>
    <cellStyle name="Explanatory Text 3" xfId="337"/>
    <cellStyle name="Explanatory Text 4" xfId="338"/>
    <cellStyle name="Followed Hyperlink" xfId="339"/>
    <cellStyle name="Geras 2" xfId="340"/>
    <cellStyle name="Geras 3" xfId="341"/>
    <cellStyle name="Geras 4" xfId="342"/>
    <cellStyle name="Good" xfId="343"/>
    <cellStyle name="Good 2" xfId="344"/>
    <cellStyle name="Good 2 2" xfId="345"/>
    <cellStyle name="Good 2 3" xfId="346"/>
    <cellStyle name="Good 3" xfId="347"/>
    <cellStyle name="Good 4" xfId="348"/>
    <cellStyle name="Grey" xfId="349"/>
    <cellStyle name="Grey 2" xfId="350"/>
    <cellStyle name="Grey_estafetes" xfId="351"/>
    <cellStyle name="Header1" xfId="352"/>
    <cellStyle name="Header1 2" xfId="353"/>
    <cellStyle name="Header1_100bb M" xfId="354"/>
    <cellStyle name="Header2" xfId="355"/>
    <cellStyle name="Header2 2" xfId="356"/>
    <cellStyle name="Header2_100bb M" xfId="357"/>
    <cellStyle name="Heading 1" xfId="358"/>
    <cellStyle name="Heading 1 2" xfId="359"/>
    <cellStyle name="Heading 1 2 2" xfId="360"/>
    <cellStyle name="Heading 1 2 3" xfId="361"/>
    <cellStyle name="Heading 1 3" xfId="362"/>
    <cellStyle name="Heading 1 4" xfId="363"/>
    <cellStyle name="Heading 2" xfId="364"/>
    <cellStyle name="Heading 2 2" xfId="365"/>
    <cellStyle name="Heading 2 2 2" xfId="366"/>
    <cellStyle name="Heading 2 2 3" xfId="367"/>
    <cellStyle name="Heading 2 3" xfId="368"/>
    <cellStyle name="Heading 2 4" xfId="369"/>
    <cellStyle name="Heading 3" xfId="370"/>
    <cellStyle name="Heading 3 2" xfId="371"/>
    <cellStyle name="Heading 3 2 2" xfId="372"/>
    <cellStyle name="Heading 3 2 3" xfId="373"/>
    <cellStyle name="Heading 3 3" xfId="374"/>
    <cellStyle name="Heading 3 4" xfId="375"/>
    <cellStyle name="Heading 4" xfId="376"/>
    <cellStyle name="Heading 4 2" xfId="377"/>
    <cellStyle name="Heading 4 2 2" xfId="378"/>
    <cellStyle name="Heading 4 2 3" xfId="379"/>
    <cellStyle name="Heading 4 3" xfId="380"/>
    <cellStyle name="Heading 4 4" xfId="381"/>
    <cellStyle name="Hiperłącze" xfId="382"/>
    <cellStyle name="Hiperłącze 2" xfId="383"/>
    <cellStyle name="Hiperłącze 2 2" xfId="384"/>
    <cellStyle name="Hiperłącze 3" xfId="385"/>
    <cellStyle name="Hiperłącze 4" xfId="386"/>
    <cellStyle name="Hiperłącze 5" xfId="387"/>
    <cellStyle name="Hiperłącze 6" xfId="388"/>
    <cellStyle name="Hiperłącze_7kove" xfId="389"/>
    <cellStyle name="Hipersaitas 2" xfId="390"/>
    <cellStyle name="Hyperlink" xfId="391"/>
    <cellStyle name="Input" xfId="392"/>
    <cellStyle name="Input [yellow]" xfId="393"/>
    <cellStyle name="Input [yellow] 2" xfId="394"/>
    <cellStyle name="Input [yellow]_estafetes" xfId="395"/>
    <cellStyle name="Input 2" xfId="396"/>
    <cellStyle name="Input 2 2" xfId="397"/>
    <cellStyle name="Input 2 3" xfId="398"/>
    <cellStyle name="Input 3" xfId="399"/>
    <cellStyle name="Input 4" xfId="400"/>
    <cellStyle name="Input 5" xfId="401"/>
    <cellStyle name="Input 6" xfId="402"/>
    <cellStyle name="Įprastas 2" xfId="403"/>
    <cellStyle name="Įprastas 2 2" xfId="404"/>
    <cellStyle name="Įprastas 2 2 2" xfId="405"/>
    <cellStyle name="Įprastas 2 3" xfId="406"/>
    <cellStyle name="Įprastas 2 4" xfId="407"/>
    <cellStyle name="Įprastas 3" xfId="408"/>
    <cellStyle name="Įprastas 3 2" xfId="409"/>
    <cellStyle name="Įprastas 3 3" xfId="410"/>
    <cellStyle name="Įprastas 4" xfId="411"/>
    <cellStyle name="Įprastas 4 2" xfId="412"/>
    <cellStyle name="Įprastas 5" xfId="413"/>
    <cellStyle name="Įprastas 6" xfId="414"/>
    <cellStyle name="Įprastas 7" xfId="415"/>
    <cellStyle name="Įprastas 8" xfId="416"/>
    <cellStyle name="Įprastas 9" xfId="417"/>
    <cellStyle name="Įspėjimo tekstas 2" xfId="418"/>
    <cellStyle name="Įspėjimo tekstas 3" xfId="419"/>
    <cellStyle name="Įspėjimo tekstas 4" xfId="420"/>
    <cellStyle name="Išvestis 2" xfId="421"/>
    <cellStyle name="Išvestis 3" xfId="422"/>
    <cellStyle name="Išvestis 4" xfId="423"/>
    <cellStyle name="Įvestis" xfId="424"/>
    <cellStyle name="Link Currency (0)" xfId="425"/>
    <cellStyle name="Link Currency (0) 2" xfId="426"/>
    <cellStyle name="Link Currency (0)_estafetes" xfId="427"/>
    <cellStyle name="Link Currency (2)" xfId="428"/>
    <cellStyle name="Link Currency (2) 2" xfId="429"/>
    <cellStyle name="Link Currency (2)_estafetes" xfId="430"/>
    <cellStyle name="Link Units (0)" xfId="431"/>
    <cellStyle name="Link Units (0) 2" xfId="432"/>
    <cellStyle name="Link Units (0)_estafetes" xfId="433"/>
    <cellStyle name="Link Units (1)" xfId="434"/>
    <cellStyle name="Link Units (1) 2" xfId="435"/>
    <cellStyle name="Link Units (1)_estafetes" xfId="436"/>
    <cellStyle name="Link Units (2)" xfId="437"/>
    <cellStyle name="Link Units (2) 2" xfId="438"/>
    <cellStyle name="Link Units (2)_estafetes" xfId="439"/>
    <cellStyle name="Linked Cell" xfId="440"/>
    <cellStyle name="Linked Cell 2" xfId="441"/>
    <cellStyle name="Linked Cell 2 2" xfId="442"/>
    <cellStyle name="Linked Cell 2 3" xfId="443"/>
    <cellStyle name="Linked Cell 3" xfId="444"/>
    <cellStyle name="Neutral" xfId="445"/>
    <cellStyle name="Neutral 2" xfId="446"/>
    <cellStyle name="Neutral 2 2" xfId="447"/>
    <cellStyle name="Neutral 2 3" xfId="448"/>
    <cellStyle name="Neutral 3" xfId="449"/>
    <cellStyle name="Neutral 4" xfId="450"/>
    <cellStyle name="Neutralus" xfId="451"/>
    <cellStyle name="Normal - Style1" xfId="452"/>
    <cellStyle name="Normal - Style1 2" xfId="453"/>
    <cellStyle name="Normal - Style1 3" xfId="454"/>
    <cellStyle name="Normal - Style1 4" xfId="455"/>
    <cellStyle name="Normal - Style1_7kove" xfId="456"/>
    <cellStyle name="Normal 10" xfId="457"/>
    <cellStyle name="Normal 10 10" xfId="458"/>
    <cellStyle name="Normal 10 11" xfId="459"/>
    <cellStyle name="Normal 10 2" xfId="460"/>
    <cellStyle name="Normal 10 2 2" xfId="461"/>
    <cellStyle name="Normal 10 2 2 2" xfId="462"/>
    <cellStyle name="Normal 10 2 2 3" xfId="463"/>
    <cellStyle name="Normal 10 2 2 4" xfId="464"/>
    <cellStyle name="Normal 10 2 2_4x200 V" xfId="465"/>
    <cellStyle name="Normal 10 2 3" xfId="466"/>
    <cellStyle name="Normal 10 2 4" xfId="467"/>
    <cellStyle name="Normal 10 2 5" xfId="468"/>
    <cellStyle name="Normal 10 2_4x200 M" xfId="469"/>
    <cellStyle name="Normal 10 3" xfId="470"/>
    <cellStyle name="Normal 10 3 2" xfId="471"/>
    <cellStyle name="Normal 10 3 3" xfId="472"/>
    <cellStyle name="Normal 10 3 4" xfId="473"/>
    <cellStyle name="Normal 10 3_4x200 M" xfId="474"/>
    <cellStyle name="Normal 10 4" xfId="475"/>
    <cellStyle name="Normal 10 5" xfId="476"/>
    <cellStyle name="Normal 10 5 2" xfId="477"/>
    <cellStyle name="Normal 10 5 3" xfId="478"/>
    <cellStyle name="Normal 10 5 4" xfId="479"/>
    <cellStyle name="Normal 10 5_DALYVIAI" xfId="480"/>
    <cellStyle name="Normal 10 6" xfId="481"/>
    <cellStyle name="Normal 10 7" xfId="482"/>
    <cellStyle name="Normal 10 8" xfId="483"/>
    <cellStyle name="Normal 10 9" xfId="484"/>
    <cellStyle name="Normal 10_4x200 V" xfId="485"/>
    <cellStyle name="Normal 11" xfId="486"/>
    <cellStyle name="Normal 11 10" xfId="487"/>
    <cellStyle name="Normal 11 11" xfId="488"/>
    <cellStyle name="Normal 11 2" xfId="489"/>
    <cellStyle name="Normal 11 2 2" xfId="490"/>
    <cellStyle name="Normal 11 2 3" xfId="491"/>
    <cellStyle name="Normal 11 2 4" xfId="492"/>
    <cellStyle name="Normal 11 2 5" xfId="493"/>
    <cellStyle name="Normal 11 2_4x200 M" xfId="494"/>
    <cellStyle name="Normal 11 3" xfId="495"/>
    <cellStyle name="Normal 11 3 2" xfId="496"/>
    <cellStyle name="Normal 11 3 3" xfId="497"/>
    <cellStyle name="Normal 11 3 4" xfId="498"/>
    <cellStyle name="Normal 11 3_4x200 M" xfId="499"/>
    <cellStyle name="Normal 11 4" xfId="500"/>
    <cellStyle name="Normal 11 5" xfId="501"/>
    <cellStyle name="Normal 11 5 2" xfId="502"/>
    <cellStyle name="Normal 11 5 3" xfId="503"/>
    <cellStyle name="Normal 11 5 4" xfId="504"/>
    <cellStyle name="Normal 11 5_DALYVIAI" xfId="505"/>
    <cellStyle name="Normal 11 6" xfId="506"/>
    <cellStyle name="Normal 11 7" xfId="507"/>
    <cellStyle name="Normal 11 8" xfId="508"/>
    <cellStyle name="Normal 11 9" xfId="509"/>
    <cellStyle name="Normal 11_20140201LLAFTaure" xfId="510"/>
    <cellStyle name="Normal 12" xfId="511"/>
    <cellStyle name="Normal 12 2" xfId="512"/>
    <cellStyle name="Normal 12 2 2" xfId="513"/>
    <cellStyle name="Normal 12 2 3" xfId="514"/>
    <cellStyle name="Normal 12 2 4" xfId="515"/>
    <cellStyle name="Normal 12 2 5" xfId="516"/>
    <cellStyle name="Normal 12 2 6" xfId="517"/>
    <cellStyle name="Normal 12 2_20140201LLAFTaure" xfId="518"/>
    <cellStyle name="Normal 12 3" xfId="519"/>
    <cellStyle name="Normal 12 4" xfId="520"/>
    <cellStyle name="Normal 12 4 2" xfId="521"/>
    <cellStyle name="Normal 12 4 3" xfId="522"/>
    <cellStyle name="Normal 12 4 4" xfId="523"/>
    <cellStyle name="Normal 12 4_DALYVIAI" xfId="524"/>
    <cellStyle name="Normal 12 5" xfId="525"/>
    <cellStyle name="Normal 12 6" xfId="526"/>
    <cellStyle name="Normal 12 7" xfId="527"/>
    <cellStyle name="Normal 12 8" xfId="528"/>
    <cellStyle name="Normal 12_4x200 M" xfId="529"/>
    <cellStyle name="Normal 13" xfId="530"/>
    <cellStyle name="Normal 13 2" xfId="531"/>
    <cellStyle name="Normal 13 2 2" xfId="532"/>
    <cellStyle name="Normal 13 2 2 2" xfId="533"/>
    <cellStyle name="Normal 13 2 2 3" xfId="534"/>
    <cellStyle name="Normal 13 2 2 4" xfId="535"/>
    <cellStyle name="Normal 13 2 2_4x200 M" xfId="536"/>
    <cellStyle name="Normal 13 2 3" xfId="537"/>
    <cellStyle name="Normal 13 2 4" xfId="538"/>
    <cellStyle name="Normal 13 2 5" xfId="539"/>
    <cellStyle name="Normal 13 2 6" xfId="540"/>
    <cellStyle name="Normal 13 2 7" xfId="541"/>
    <cellStyle name="Normal 13 2 8" xfId="542"/>
    <cellStyle name="Normal 13 2_20140201LLAFTaure" xfId="543"/>
    <cellStyle name="Normal 13 3" xfId="544"/>
    <cellStyle name="Normal 13 3 2" xfId="545"/>
    <cellStyle name="Normal 13 3 2 2" xfId="546"/>
    <cellStyle name="Normal 13 3 3" xfId="547"/>
    <cellStyle name="Normal 13 3 4" xfId="548"/>
    <cellStyle name="Normal 13 3 5" xfId="549"/>
    <cellStyle name="Normal 13 3_DALYVIAI" xfId="550"/>
    <cellStyle name="Normal 13 4" xfId="551"/>
    <cellStyle name="Normal 13 5" xfId="552"/>
    <cellStyle name="Normal 13 6" xfId="553"/>
    <cellStyle name="Normal 13_100 M" xfId="554"/>
    <cellStyle name="Normal 14" xfId="555"/>
    <cellStyle name="Normal 14 10" xfId="556"/>
    <cellStyle name="Normal 14 11" xfId="557"/>
    <cellStyle name="Normal 14 2" xfId="558"/>
    <cellStyle name="Normal 14 2 2" xfId="559"/>
    <cellStyle name="Normal 14 2 2 2" xfId="560"/>
    <cellStyle name="Normal 14 2 2 3" xfId="561"/>
    <cellStyle name="Normal 14 2 2 4" xfId="562"/>
    <cellStyle name="Normal 14 2 2_4x200 M" xfId="563"/>
    <cellStyle name="Normal 14 2 3" xfId="564"/>
    <cellStyle name="Normal 14 2 4" xfId="565"/>
    <cellStyle name="Normal 14 2 5" xfId="566"/>
    <cellStyle name="Normal 14 2_DALYVIAI" xfId="567"/>
    <cellStyle name="Normal 14 3" xfId="568"/>
    <cellStyle name="Normal 14 3 2" xfId="569"/>
    <cellStyle name="Normal 14 3 3" xfId="570"/>
    <cellStyle name="Normal 14 3 4" xfId="571"/>
    <cellStyle name="Normal 14 3_DALYVIAI" xfId="572"/>
    <cellStyle name="Normal 14 4" xfId="573"/>
    <cellStyle name="Normal 14 5" xfId="574"/>
    <cellStyle name="Normal 14 6" xfId="575"/>
    <cellStyle name="Normal 14 7" xfId="576"/>
    <cellStyle name="Normal 14 8" xfId="577"/>
    <cellStyle name="Normal 14 9" xfId="578"/>
    <cellStyle name="Normal 14_20140201LLAFTaure" xfId="579"/>
    <cellStyle name="Normal 15" xfId="580"/>
    <cellStyle name="Normal 15 10" xfId="581"/>
    <cellStyle name="Normal 15 2" xfId="582"/>
    <cellStyle name="Normal 15 2 2" xfId="583"/>
    <cellStyle name="Normal 15 2 3" xfId="584"/>
    <cellStyle name="Normal 15 2 4" xfId="585"/>
    <cellStyle name="Normal 15 2_4x200 M" xfId="586"/>
    <cellStyle name="Normal 15 3" xfId="587"/>
    <cellStyle name="Normal 15 4" xfId="588"/>
    <cellStyle name="Normal 15 4 2" xfId="589"/>
    <cellStyle name="Normal 15 4 3" xfId="590"/>
    <cellStyle name="Normal 15 4 4" xfId="591"/>
    <cellStyle name="Normal 15 4_DALYVIAI" xfId="592"/>
    <cellStyle name="Normal 15 5" xfId="593"/>
    <cellStyle name="Normal 15 6" xfId="594"/>
    <cellStyle name="Normal 15 7" xfId="595"/>
    <cellStyle name="Normal 15 8" xfId="596"/>
    <cellStyle name="Normal 15 9" xfId="597"/>
    <cellStyle name="Normal 15_20140201LLAFTaure" xfId="598"/>
    <cellStyle name="Normal 16" xfId="599"/>
    <cellStyle name="Normal 16 10" xfId="600"/>
    <cellStyle name="Normal 16 2" xfId="601"/>
    <cellStyle name="Normal 16 2 2" xfId="602"/>
    <cellStyle name="Normal 16 2 3" xfId="603"/>
    <cellStyle name="Normal 16 2 4" xfId="604"/>
    <cellStyle name="Normal 16 2_4x200 M" xfId="605"/>
    <cellStyle name="Normal 16 3" xfId="606"/>
    <cellStyle name="Normal 16 4" xfId="607"/>
    <cellStyle name="Normal 16 5" xfId="608"/>
    <cellStyle name="Normal 16 6" xfId="609"/>
    <cellStyle name="Normal 16 7" xfId="610"/>
    <cellStyle name="Normal 16 8" xfId="611"/>
    <cellStyle name="Normal 16 9" xfId="612"/>
    <cellStyle name="Normal 16_20140201LLAFTaure" xfId="613"/>
    <cellStyle name="Normal 17" xfId="614"/>
    <cellStyle name="Normal 17 10" xfId="615"/>
    <cellStyle name="Normal 17 2" xfId="616"/>
    <cellStyle name="Normal 17 2 2" xfId="617"/>
    <cellStyle name="Normal 17 2 3" xfId="618"/>
    <cellStyle name="Normal 17 2 4" xfId="619"/>
    <cellStyle name="Normal 17 2_4x200 M" xfId="620"/>
    <cellStyle name="Normal 17 3" xfId="621"/>
    <cellStyle name="Normal 17 4" xfId="622"/>
    <cellStyle name="Normal 17 4 2" xfId="623"/>
    <cellStyle name="Normal 17 4 3" xfId="624"/>
    <cellStyle name="Normal 17 4 4" xfId="625"/>
    <cellStyle name="Normal 17 4_DALYVIAI" xfId="626"/>
    <cellStyle name="Normal 17 5" xfId="627"/>
    <cellStyle name="Normal 17 6" xfId="628"/>
    <cellStyle name="Normal 17 7" xfId="629"/>
    <cellStyle name="Normal 17 8" xfId="630"/>
    <cellStyle name="Normal 17 9" xfId="631"/>
    <cellStyle name="Normal 17_20140201LLAFTaure" xfId="632"/>
    <cellStyle name="Normal 18" xfId="633"/>
    <cellStyle name="Normal 18 10" xfId="634"/>
    <cellStyle name="Normal 18 2" xfId="635"/>
    <cellStyle name="Normal 18 2 2" xfId="636"/>
    <cellStyle name="Normal 18 2 2 2" xfId="637"/>
    <cellStyle name="Normal 18 2 2 3" xfId="638"/>
    <cellStyle name="Normal 18 2 2 4" xfId="639"/>
    <cellStyle name="Normal 18 2 2_4x200 M" xfId="640"/>
    <cellStyle name="Normal 18 2 3" xfId="641"/>
    <cellStyle name="Normal 18 2 4" xfId="642"/>
    <cellStyle name="Normal 18 2 5" xfId="643"/>
    <cellStyle name="Normal 18 2_DALYVIAI" xfId="644"/>
    <cellStyle name="Normal 18 3" xfId="645"/>
    <cellStyle name="Normal 18 3 2" xfId="646"/>
    <cellStyle name="Normal 18 3 3" xfId="647"/>
    <cellStyle name="Normal 18 3 4" xfId="648"/>
    <cellStyle name="Normal 18 3_DALYVIAI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8_20140201LLAFTaure" xfId="656"/>
    <cellStyle name="Normal 19" xfId="657"/>
    <cellStyle name="Normal 19 10" xfId="658"/>
    <cellStyle name="Normal 19 2" xfId="659"/>
    <cellStyle name="Normal 19 2 2" xfId="660"/>
    <cellStyle name="Normal 19 2 2 2" xfId="661"/>
    <cellStyle name="Normal 19 2 2 3" xfId="662"/>
    <cellStyle name="Normal 19 2 2 4" xfId="663"/>
    <cellStyle name="Normal 19 2 2_4x200 M" xfId="664"/>
    <cellStyle name="Normal 19 2 3" xfId="665"/>
    <cellStyle name="Normal 19 2 4" xfId="666"/>
    <cellStyle name="Normal 19 2 5" xfId="667"/>
    <cellStyle name="Normal 19 2_DALYVIAI" xfId="668"/>
    <cellStyle name="Normal 19 3" xfId="669"/>
    <cellStyle name="Normal 19 3 2" xfId="670"/>
    <cellStyle name="Normal 19 3 3" xfId="671"/>
    <cellStyle name="Normal 19 3 4" xfId="672"/>
    <cellStyle name="Normal 19 3_DALYVIAI" xfId="673"/>
    <cellStyle name="Normal 19 4" xfId="674"/>
    <cellStyle name="Normal 19 5" xfId="675"/>
    <cellStyle name="Normal 19 6" xfId="676"/>
    <cellStyle name="Normal 19 7" xfId="677"/>
    <cellStyle name="Normal 19 8" xfId="678"/>
    <cellStyle name="Normal 19 9" xfId="679"/>
    <cellStyle name="Normal 19_20140201LLAFTaure" xfId="680"/>
    <cellStyle name="Normal 2" xfId="681"/>
    <cellStyle name="Normal 2 10" xfId="682"/>
    <cellStyle name="Normal 2 10 2" xfId="683"/>
    <cellStyle name="Normal 2 10 3" xfId="684"/>
    <cellStyle name="Normal 2 11" xfId="685"/>
    <cellStyle name="Normal 2 11 2" xfId="686"/>
    <cellStyle name="Normal 2 12" xfId="687"/>
    <cellStyle name="Normal 2 12 2" xfId="688"/>
    <cellStyle name="Normal 2 13" xfId="689"/>
    <cellStyle name="Normal 2 13 2" xfId="690"/>
    <cellStyle name="Normal 2 14" xfId="691"/>
    <cellStyle name="Normal 2 14 2" xfId="692"/>
    <cellStyle name="Normal 2 15" xfId="693"/>
    <cellStyle name="Normal 2 15 2" xfId="694"/>
    <cellStyle name="Normal 2 16" xfId="695"/>
    <cellStyle name="Normal 2 17" xfId="696"/>
    <cellStyle name="Normal 2 18" xfId="697"/>
    <cellStyle name="Normal 2 19" xfId="698"/>
    <cellStyle name="Normal 2 2" xfId="699"/>
    <cellStyle name="Normal 2 2 10" xfId="700"/>
    <cellStyle name="Normal 2 2 10 2" xfId="701"/>
    <cellStyle name="Normal 2 2 10 3" xfId="702"/>
    <cellStyle name="Normal 2 2 10 4" xfId="703"/>
    <cellStyle name="Normal 2 2 10_4x200 V" xfId="704"/>
    <cellStyle name="Normal 2 2 11" xfId="705"/>
    <cellStyle name="Normal 2 2 12" xfId="706"/>
    <cellStyle name="Normal 2 2 13" xfId="707"/>
    <cellStyle name="Normal 2 2 13 2" xfId="708"/>
    <cellStyle name="Normal 2 2 14" xfId="709"/>
    <cellStyle name="Normal 2 2 15" xfId="710"/>
    <cellStyle name="Normal 2 2 16" xfId="711"/>
    <cellStyle name="Normal 2 2 17" xfId="712"/>
    <cellStyle name="Normal 2 2 18" xfId="713"/>
    <cellStyle name="Normal 2 2 19" xfId="714"/>
    <cellStyle name="Normal 2 2 2" xfId="715"/>
    <cellStyle name="Normal 2 2 2 10" xfId="716"/>
    <cellStyle name="Normal 2 2 2 2" xfId="717"/>
    <cellStyle name="Normal 2 2 2 2 2" xfId="718"/>
    <cellStyle name="Normal 2 2 2 2 3" xfId="719"/>
    <cellStyle name="Normal 2 2 2 2 4" xfId="720"/>
    <cellStyle name="Normal 2 2 2 2 5" xfId="721"/>
    <cellStyle name="Normal 2 2 2 2 5 2" xfId="722"/>
    <cellStyle name="Normal 2 2 2 2 5 2 2" xfId="723"/>
    <cellStyle name="Normal 2 2 2 2 5 3" xfId="724"/>
    <cellStyle name="Normal 2 2 2 2 5 3 2" xfId="725"/>
    <cellStyle name="Normal 2 2 2 2 5 4" xfId="726"/>
    <cellStyle name="Normal 2 2 2 2 5_4x200 V" xfId="727"/>
    <cellStyle name="Normal 2 2 2 2_4x200 V" xfId="728"/>
    <cellStyle name="Normal 2 2 2 3" xfId="729"/>
    <cellStyle name="Normal 2 2 2 4" xfId="730"/>
    <cellStyle name="Normal 2 2 2 4 2" xfId="731"/>
    <cellStyle name="Normal 2 2 2 4 3" xfId="732"/>
    <cellStyle name="Normal 2 2 2 4 4" xfId="733"/>
    <cellStyle name="Normal 2 2 2 4_4x200 M" xfId="734"/>
    <cellStyle name="Normal 2 2 2 5" xfId="735"/>
    <cellStyle name="Normal 2 2 2 6" xfId="736"/>
    <cellStyle name="Normal 2 2 2 7" xfId="737"/>
    <cellStyle name="Normal 2 2 2 8" xfId="738"/>
    <cellStyle name="Normal 2 2 2 9" xfId="739"/>
    <cellStyle name="Normal 2 2 2_4x200 V" xfId="740"/>
    <cellStyle name="Normal 2 2 20" xfId="741"/>
    <cellStyle name="Normal 2 2 21" xfId="742"/>
    <cellStyle name="Normal 2 2 22" xfId="743"/>
    <cellStyle name="Normal 2 2 23" xfId="744"/>
    <cellStyle name="Normal 2 2 24" xfId="745"/>
    <cellStyle name="Normal 2 2 25" xfId="746"/>
    <cellStyle name="Normal 2 2 26" xfId="747"/>
    <cellStyle name="Normal 2 2 27" xfId="748"/>
    <cellStyle name="Normal 2 2 28" xfId="749"/>
    <cellStyle name="Normal 2 2 29" xfId="750"/>
    <cellStyle name="Normal 2 2 3" xfId="751"/>
    <cellStyle name="Normal 2 2 3 10" xfId="752"/>
    <cellStyle name="Normal 2 2 3 11" xfId="753"/>
    <cellStyle name="Normal 2 2 3 12" xfId="754"/>
    <cellStyle name="Normal 2 2 3 2" xfId="755"/>
    <cellStyle name="Normal 2 2 3 2 10" xfId="756"/>
    <cellStyle name="Normal 2 2 3 2 2" xfId="757"/>
    <cellStyle name="Normal 2 2 3 2 2 2" xfId="758"/>
    <cellStyle name="Normal 2 2 3 2 2 2 2" xfId="759"/>
    <cellStyle name="Normal 2 2 3 2 2 2 3" xfId="760"/>
    <cellStyle name="Normal 2 2 3 2 2 2 4" xfId="761"/>
    <cellStyle name="Normal 2 2 3 2 2 2_4x200 M" xfId="762"/>
    <cellStyle name="Normal 2 2 3 2 2 3" xfId="763"/>
    <cellStyle name="Normal 2 2 3 2 2 3 2" xfId="764"/>
    <cellStyle name="Normal 2 2 3 2 2 3 3" xfId="765"/>
    <cellStyle name="Normal 2 2 3 2 2 3 4" xfId="766"/>
    <cellStyle name="Normal 2 2 3 2 2 3_4x200 M" xfId="767"/>
    <cellStyle name="Normal 2 2 3 2 2 4" xfId="768"/>
    <cellStyle name="Normal 2 2 3 2 2 4 2" xfId="769"/>
    <cellStyle name="Normal 2 2 3 2 2 4 3" xfId="770"/>
    <cellStyle name="Normal 2 2 3 2 2 4 4" xfId="771"/>
    <cellStyle name="Normal 2 2 3 2 2 4_4x200 M" xfId="772"/>
    <cellStyle name="Normal 2 2 3 2 2 5" xfId="773"/>
    <cellStyle name="Normal 2 2 3 2 2 5 2" xfId="774"/>
    <cellStyle name="Normal 2 2 3 2 2 5 3" xfId="775"/>
    <cellStyle name="Normal 2 2 3 2 2 5 4" xfId="776"/>
    <cellStyle name="Normal 2 2 3 2 2 5_4x200 M" xfId="777"/>
    <cellStyle name="Normal 2 2 3 2 2 6" xfId="778"/>
    <cellStyle name="Normal 2 2 3 2 2 7" xfId="779"/>
    <cellStyle name="Normal 2 2 3 2 2 8" xfId="780"/>
    <cellStyle name="Normal 2 2 3 2 2_4x200 M" xfId="781"/>
    <cellStyle name="Normal 2 2 3 2 3" xfId="782"/>
    <cellStyle name="Normal 2 2 3 2 4" xfId="783"/>
    <cellStyle name="Normal 2 2 3 2 5" xfId="784"/>
    <cellStyle name="Normal 2 2 3 2 6" xfId="785"/>
    <cellStyle name="Normal 2 2 3 2 7" xfId="786"/>
    <cellStyle name="Normal 2 2 3 2 8" xfId="787"/>
    <cellStyle name="Normal 2 2 3 2 9" xfId="788"/>
    <cellStyle name="Normal 2 2 3 2_4x200 M" xfId="789"/>
    <cellStyle name="Normal 2 2 3 3" xfId="790"/>
    <cellStyle name="Normal 2 2 3 3 10" xfId="791"/>
    <cellStyle name="Normal 2 2 3 3 2" xfId="792"/>
    <cellStyle name="Normal 2 2 3 3 2 2" xfId="793"/>
    <cellStyle name="Normal 2 2 3 3 2 3" xfId="794"/>
    <cellStyle name="Normal 2 2 3 3 2 4" xfId="795"/>
    <cellStyle name="Normal 2 2 3 3 2_4x200 M" xfId="796"/>
    <cellStyle name="Normal 2 2 3 3 3" xfId="797"/>
    <cellStyle name="Normal 2 2 3 3 3 2" xfId="798"/>
    <cellStyle name="Normal 2 2 3 3 3 3" xfId="799"/>
    <cellStyle name="Normal 2 2 3 3 3 4" xfId="800"/>
    <cellStyle name="Normal 2 2 3 3 3_4x200 M" xfId="801"/>
    <cellStyle name="Normal 2 2 3 3 4" xfId="802"/>
    <cellStyle name="Normal 2 2 3 3 5" xfId="803"/>
    <cellStyle name="Normal 2 2 3 3 6" xfId="804"/>
    <cellStyle name="Normal 2 2 3 3 7" xfId="805"/>
    <cellStyle name="Normal 2 2 3 3 8" xfId="806"/>
    <cellStyle name="Normal 2 2 3 3 9" xfId="807"/>
    <cellStyle name="Normal 2 2 3 3_4x200 M" xfId="808"/>
    <cellStyle name="Normal 2 2 3 4" xfId="809"/>
    <cellStyle name="Normal 2 2 3 4 10" xfId="810"/>
    <cellStyle name="Normal 2 2 3 4 2" xfId="811"/>
    <cellStyle name="Normal 2 2 3 4 2 2" xfId="812"/>
    <cellStyle name="Normal 2 2 3 4 2 2 2" xfId="813"/>
    <cellStyle name="Normal 2 2 3 4 2 2 3" xfId="814"/>
    <cellStyle name="Normal 2 2 3 4 2 2 4" xfId="815"/>
    <cellStyle name="Normal 2 2 3 4 2 2_4x200 M" xfId="816"/>
    <cellStyle name="Normal 2 2 3 4 2 3" xfId="817"/>
    <cellStyle name="Normal 2 2 3 4 2 3 2" xfId="818"/>
    <cellStyle name="Normal 2 2 3 4 2 3 3" xfId="819"/>
    <cellStyle name="Normal 2 2 3 4 2 3 4" xfId="820"/>
    <cellStyle name="Normal 2 2 3 4 2 3_4x200 M" xfId="821"/>
    <cellStyle name="Normal 2 2 3 4 2 4" xfId="822"/>
    <cellStyle name="Normal 2 2 3 4 2 5" xfId="823"/>
    <cellStyle name="Normal 2 2 3 4 2 6" xfId="824"/>
    <cellStyle name="Normal 2 2 3 4 2_4x200 M" xfId="825"/>
    <cellStyle name="Normal 2 2 3 4 3" xfId="826"/>
    <cellStyle name="Normal 2 2 3 4 4" xfId="827"/>
    <cellStyle name="Normal 2 2 3 4 5" xfId="828"/>
    <cellStyle name="Normal 2 2 3 4 6" xfId="829"/>
    <cellStyle name="Normal 2 2 3 4 7" xfId="830"/>
    <cellStyle name="Normal 2 2 3 4 8" xfId="831"/>
    <cellStyle name="Normal 2 2 3 4 9" xfId="832"/>
    <cellStyle name="Normal 2 2 3 4_4x200 M" xfId="833"/>
    <cellStyle name="Normal 2 2 3 5" xfId="834"/>
    <cellStyle name="Normal 2 2 3 5 2" xfId="835"/>
    <cellStyle name="Normal 2 2 3 5 2 2" xfId="836"/>
    <cellStyle name="Normal 2 2 3 5 2 3" xfId="837"/>
    <cellStyle name="Normal 2 2 3 5 2 4" xfId="838"/>
    <cellStyle name="Normal 2 2 3 5 2_4x200 M" xfId="839"/>
    <cellStyle name="Normal 2 2 3 5 3" xfId="840"/>
    <cellStyle name="Normal 2 2 3 5 3 2" xfId="841"/>
    <cellStyle name="Normal 2 2 3 5 3 3" xfId="842"/>
    <cellStyle name="Normal 2 2 3 5 3 4" xfId="843"/>
    <cellStyle name="Normal 2 2 3 5 3_4x200 M" xfId="844"/>
    <cellStyle name="Normal 2 2 3 5 4" xfId="845"/>
    <cellStyle name="Normal 2 2 3 5 4 2" xfId="846"/>
    <cellStyle name="Normal 2 2 3 5 4 3" xfId="847"/>
    <cellStyle name="Normal 2 2 3 5 4 4" xfId="848"/>
    <cellStyle name="Normal 2 2 3 5 4_4x200 M" xfId="849"/>
    <cellStyle name="Normal 2 2 3 5 5" xfId="850"/>
    <cellStyle name="Normal 2 2 3 5 5 2" xfId="851"/>
    <cellStyle name="Normal 2 2 3 5 5 3" xfId="852"/>
    <cellStyle name="Normal 2 2 3 5 5 4" xfId="853"/>
    <cellStyle name="Normal 2 2 3 5 5_4x200 M" xfId="854"/>
    <cellStyle name="Normal 2 2 3 5 6" xfId="855"/>
    <cellStyle name="Normal 2 2 3 5 7" xfId="856"/>
    <cellStyle name="Normal 2 2 3 5 8" xfId="857"/>
    <cellStyle name="Normal 2 2 3 5_4x200 M" xfId="858"/>
    <cellStyle name="Normal 2 2 3 6" xfId="859"/>
    <cellStyle name="Normal 2 2 3 6 10" xfId="860"/>
    <cellStyle name="Normal 2 2 3 6 11" xfId="861"/>
    <cellStyle name="Normal 2 2 3 6 12" xfId="862"/>
    <cellStyle name="Normal 2 2 3 6 13" xfId="863"/>
    <cellStyle name="Normal 2 2 3 6 2" xfId="864"/>
    <cellStyle name="Normal 2 2 3 6 2 2" xfId="865"/>
    <cellStyle name="Normal 2 2 3 6 2 2 2" xfId="866"/>
    <cellStyle name="Normal 2 2 3 6 2 2_7kove" xfId="867"/>
    <cellStyle name="Normal 2 2 3 6 2_4x200 M" xfId="868"/>
    <cellStyle name="Normal 2 2 3 6 3" xfId="869"/>
    <cellStyle name="Normal 2 2 3 6 3 2" xfId="870"/>
    <cellStyle name="Normal 2 2 3 6 3 2 10" xfId="871"/>
    <cellStyle name="Normal 2 2 3 6 3 2 11" xfId="872"/>
    <cellStyle name="Normal 2 2 3 6 3 2 2" xfId="873"/>
    <cellStyle name="Normal 2 2 3 6 3 2 3" xfId="874"/>
    <cellStyle name="Normal 2 2 3 6 3 2 4" xfId="875"/>
    <cellStyle name="Normal 2 2 3 6 3 2 5" xfId="876"/>
    <cellStyle name="Normal 2 2 3 6 3 2 6" xfId="877"/>
    <cellStyle name="Normal 2 2 3 6 3 2 7" xfId="878"/>
    <cellStyle name="Normal 2 2 3 6 3 2 8" xfId="879"/>
    <cellStyle name="Normal 2 2 3 6 3 2 9" xfId="880"/>
    <cellStyle name="Normal 2 2 3 6 3 2_Copy of rezultatai" xfId="881"/>
    <cellStyle name="Normal 2 2 3 6 3 3" xfId="882"/>
    <cellStyle name="Normal 2 2 3 6 3 4" xfId="883"/>
    <cellStyle name="Normal 2 2 3 6 3_4x200 M" xfId="884"/>
    <cellStyle name="Normal 2 2 3 6 4" xfId="885"/>
    <cellStyle name="Normal 2 2 3 6 5" xfId="886"/>
    <cellStyle name="Normal 2 2 3 6 6" xfId="887"/>
    <cellStyle name="Normal 2 2 3 6 7" xfId="888"/>
    <cellStyle name="Normal 2 2 3 6 8" xfId="889"/>
    <cellStyle name="Normal 2 2 3 6 9" xfId="890"/>
    <cellStyle name="Normal 2 2 3 6_4x200 M" xfId="891"/>
    <cellStyle name="Normal 2 2 3 7" xfId="892"/>
    <cellStyle name="Normal 2 2 3 8" xfId="893"/>
    <cellStyle name="Normal 2 2 3 9" xfId="894"/>
    <cellStyle name="Normal 2 2 3_4x200 M" xfId="895"/>
    <cellStyle name="Normal 2 2 30" xfId="896"/>
    <cellStyle name="Normal 2 2 31" xfId="897"/>
    <cellStyle name="Normal 2 2 32" xfId="898"/>
    <cellStyle name="Normal 2 2 33" xfId="899"/>
    <cellStyle name="Normal 2 2 34" xfId="900"/>
    <cellStyle name="Normal 2 2 35" xfId="901"/>
    <cellStyle name="Normal 2 2 36" xfId="902"/>
    <cellStyle name="Normal 2 2 37" xfId="903"/>
    <cellStyle name="Normal 2 2 38" xfId="904"/>
    <cellStyle name="Normal 2 2 4" xfId="905"/>
    <cellStyle name="Normal 2 2 4 2" xfId="906"/>
    <cellStyle name="Normal 2 2 4 2 2" xfId="907"/>
    <cellStyle name="Normal 2 2 4 2 3" xfId="908"/>
    <cellStyle name="Normal 2 2 4 2 4" xfId="909"/>
    <cellStyle name="Normal 2 2 4 2 5" xfId="910"/>
    <cellStyle name="Normal 2 2 4 2_4x200 M" xfId="911"/>
    <cellStyle name="Normal 2 2 4 3" xfId="912"/>
    <cellStyle name="Normal 2 2 4 4" xfId="913"/>
    <cellStyle name="Normal 2 2 4 5" xfId="914"/>
    <cellStyle name="Normal 2 2 4 6" xfId="915"/>
    <cellStyle name="Normal 2 2 4 7" xfId="916"/>
    <cellStyle name="Normal 2 2 4_4x200 M" xfId="917"/>
    <cellStyle name="Normal 2 2 5" xfId="918"/>
    <cellStyle name="Normal 2 2 5 10" xfId="919"/>
    <cellStyle name="Normal 2 2 5 2" xfId="920"/>
    <cellStyle name="Normal 2 2 5 2 2" xfId="921"/>
    <cellStyle name="Normal 2 2 5 2 2 2" xfId="922"/>
    <cellStyle name="Normal 2 2 5 2 2 3" xfId="923"/>
    <cellStyle name="Normal 2 2 5 2 2 4" xfId="924"/>
    <cellStyle name="Normal 2 2 5 2 2_4x200 M" xfId="925"/>
    <cellStyle name="Normal 2 2 5 2 3" xfId="926"/>
    <cellStyle name="Normal 2 2 5 2 3 2" xfId="927"/>
    <cellStyle name="Normal 2 2 5 2 3 3" xfId="928"/>
    <cellStyle name="Normal 2 2 5 2 3 4" xfId="929"/>
    <cellStyle name="Normal 2 2 5 2 3_4x200 M" xfId="930"/>
    <cellStyle name="Normal 2 2 5 2 4" xfId="931"/>
    <cellStyle name="Normal 2 2 5 2 5" xfId="932"/>
    <cellStyle name="Normal 2 2 5 2 6" xfId="933"/>
    <cellStyle name="Normal 2 2 5 2_4x200 M" xfId="934"/>
    <cellStyle name="Normal 2 2 5 3" xfId="935"/>
    <cellStyle name="Normal 2 2 5 4" xfId="936"/>
    <cellStyle name="Normal 2 2 5 5" xfId="937"/>
    <cellStyle name="Normal 2 2 5 6" xfId="938"/>
    <cellStyle name="Normal 2 2 5 7" xfId="939"/>
    <cellStyle name="Normal 2 2 5 8" xfId="940"/>
    <cellStyle name="Normal 2 2 5 9" xfId="941"/>
    <cellStyle name="Normal 2 2 5_4x200 M" xfId="942"/>
    <cellStyle name="Normal 2 2 6" xfId="943"/>
    <cellStyle name="Normal 2 2 6 2" xfId="944"/>
    <cellStyle name="Normal 2 2 6 3" xfId="945"/>
    <cellStyle name="Normal 2 2 6 4" xfId="946"/>
    <cellStyle name="Normal 2 2 6 5" xfId="947"/>
    <cellStyle name="Normal 2 2 6_4x200 M" xfId="948"/>
    <cellStyle name="Normal 2 2 7" xfId="949"/>
    <cellStyle name="Normal 2 2 7 2" xfId="950"/>
    <cellStyle name="Normal 2 2 7 3" xfId="951"/>
    <cellStyle name="Normal 2 2 7 4" xfId="952"/>
    <cellStyle name="Normal 2 2 7_4x200 M" xfId="953"/>
    <cellStyle name="Normal 2 2 8" xfId="954"/>
    <cellStyle name="Normal 2 2 8 2" xfId="955"/>
    <cellStyle name="Normal 2 2 8 3" xfId="956"/>
    <cellStyle name="Normal 2 2 8 4" xfId="957"/>
    <cellStyle name="Normal 2 2 8_4x200 M" xfId="958"/>
    <cellStyle name="Normal 2 2 9" xfId="959"/>
    <cellStyle name="Normal 2 2_20140201LLAFTaure" xfId="960"/>
    <cellStyle name="Normal 2 20" xfId="961"/>
    <cellStyle name="Normal 2 21" xfId="962"/>
    <cellStyle name="Normal 2 22" xfId="963"/>
    <cellStyle name="Normal 2 23" xfId="964"/>
    <cellStyle name="Normal 2 24" xfId="965"/>
    <cellStyle name="Normal 2 25" xfId="966"/>
    <cellStyle name="Normal 2 25 2" xfId="967"/>
    <cellStyle name="Normal 2 26" xfId="968"/>
    <cellStyle name="Normal 2 27" xfId="969"/>
    <cellStyle name="Normal 2 28" xfId="970"/>
    <cellStyle name="Normal 2 29" xfId="971"/>
    <cellStyle name="Normal 2 3" xfId="972"/>
    <cellStyle name="Normal 2 3 2" xfId="973"/>
    <cellStyle name="Normal 2 3 2 2" xfId="974"/>
    <cellStyle name="Normal 2 3 2 3" xfId="975"/>
    <cellStyle name="Normal 2 3 3" xfId="976"/>
    <cellStyle name="Normal 2 3_20140201LLAFTaure" xfId="977"/>
    <cellStyle name="Normal 2 4" xfId="978"/>
    <cellStyle name="Normal 2 4 10" xfId="979"/>
    <cellStyle name="Normal 2 4 2" xfId="980"/>
    <cellStyle name="Normal 2 4 2 2" xfId="981"/>
    <cellStyle name="Normal 2 4 3" xfId="982"/>
    <cellStyle name="Normal 2 4 3 2" xfId="983"/>
    <cellStyle name="Normal 2 4 3 3" xfId="984"/>
    <cellStyle name="Normal 2 4 3 4" xfId="985"/>
    <cellStyle name="Normal 2 4 3_4x200 V" xfId="986"/>
    <cellStyle name="Normal 2 4 4" xfId="987"/>
    <cellStyle name="Normal 2 4 5" xfId="988"/>
    <cellStyle name="Normal 2 4 6" xfId="989"/>
    <cellStyle name="Normal 2 4 7" xfId="990"/>
    <cellStyle name="Normal 2 4 8" xfId="991"/>
    <cellStyle name="Normal 2 4 9" xfId="992"/>
    <cellStyle name="Normal 2 4_20140201LLAFTaure" xfId="993"/>
    <cellStyle name="Normal 2 5" xfId="994"/>
    <cellStyle name="Normal 2 5 2" xfId="995"/>
    <cellStyle name="Normal 2 5_20140201LLAFTaure" xfId="996"/>
    <cellStyle name="Normal 2 6" xfId="997"/>
    <cellStyle name="Normal 2 6 2" xfId="998"/>
    <cellStyle name="Normal 2 7" xfId="999"/>
    <cellStyle name="Normal 2 7 2" xfId="1000"/>
    <cellStyle name="Normal 2 7 3" xfId="1001"/>
    <cellStyle name="Normal 2 7 4" xfId="1002"/>
    <cellStyle name="Normal 2 7_DALYVIAI" xfId="1003"/>
    <cellStyle name="Normal 2 8" xfId="1004"/>
    <cellStyle name="Normal 2 9" xfId="1005"/>
    <cellStyle name="Normal 2_06-22-23 LJcP" xfId="1006"/>
    <cellStyle name="Normal 20" xfId="1007"/>
    <cellStyle name="Normal 20 10" xfId="1008"/>
    <cellStyle name="Normal 20 2" xfId="1009"/>
    <cellStyle name="Normal 20 2 2" xfId="1010"/>
    <cellStyle name="Normal 20 2 2 2" xfId="1011"/>
    <cellStyle name="Normal 20 2 2 3" xfId="1012"/>
    <cellStyle name="Normal 20 2 2 4" xfId="1013"/>
    <cellStyle name="Normal 20 2 2_4x200 M" xfId="1014"/>
    <cellStyle name="Normal 20 2 3" xfId="1015"/>
    <cellStyle name="Normal 20 2 4" xfId="1016"/>
    <cellStyle name="Normal 20 2 5" xfId="1017"/>
    <cellStyle name="Normal 20 2_DALYVIAI" xfId="1018"/>
    <cellStyle name="Normal 20 3" xfId="1019"/>
    <cellStyle name="Normal 20 3 2" xfId="1020"/>
    <cellStyle name="Normal 20 3 3" xfId="1021"/>
    <cellStyle name="Normal 20 3 4" xfId="1022"/>
    <cellStyle name="Normal 20 3_DALYVIAI" xfId="1023"/>
    <cellStyle name="Normal 20 4" xfId="1024"/>
    <cellStyle name="Normal 20 5" xfId="1025"/>
    <cellStyle name="Normal 20 6" xfId="1026"/>
    <cellStyle name="Normal 20 7" xfId="1027"/>
    <cellStyle name="Normal 20 8" xfId="1028"/>
    <cellStyle name="Normal 20 9" xfId="1029"/>
    <cellStyle name="Normal 20_20140201LLAFTaure" xfId="1030"/>
    <cellStyle name="Normal 21" xfId="1031"/>
    <cellStyle name="Normal 21 2" xfId="1032"/>
    <cellStyle name="Normal 21 2 2" xfId="1033"/>
    <cellStyle name="Normal 21 2 2 2" xfId="1034"/>
    <cellStyle name="Normal 21 2 2 3" xfId="1035"/>
    <cellStyle name="Normal 21 2 2 4" xfId="1036"/>
    <cellStyle name="Normal 21 2 2_4x200 V" xfId="1037"/>
    <cellStyle name="Normal 21 2 3" xfId="1038"/>
    <cellStyle name="Normal 21 2 4" xfId="1039"/>
    <cellStyle name="Normal 21 2 5" xfId="1040"/>
    <cellStyle name="Normal 21 2_DALYVIAI" xfId="1041"/>
    <cellStyle name="Normal 21 3" xfId="1042"/>
    <cellStyle name="Normal 21 3 2" xfId="1043"/>
    <cellStyle name="Normal 21 3 3" xfId="1044"/>
    <cellStyle name="Normal 21 3 4" xfId="1045"/>
    <cellStyle name="Normal 21 3_DALYVIAI" xfId="1046"/>
    <cellStyle name="Normal 21 4" xfId="1047"/>
    <cellStyle name="Normal 21 5" xfId="1048"/>
    <cellStyle name="Normal 21 6" xfId="1049"/>
    <cellStyle name="Normal 21_4x200 V" xfId="1050"/>
    <cellStyle name="Normal 22" xfId="1051"/>
    <cellStyle name="Normal 22 10" xfId="1052"/>
    <cellStyle name="Normal 22 2" xfId="1053"/>
    <cellStyle name="Normal 22 2 2" xfId="1054"/>
    <cellStyle name="Normal 22 2 2 2" xfId="1055"/>
    <cellStyle name="Normal 22 2 2 3" xfId="1056"/>
    <cellStyle name="Normal 22 2 2 4" xfId="1057"/>
    <cellStyle name="Normal 22 2 2_4x200 M" xfId="1058"/>
    <cellStyle name="Normal 22 2 3" xfId="1059"/>
    <cellStyle name="Normal 22 2 4" xfId="1060"/>
    <cellStyle name="Normal 22 2 5" xfId="1061"/>
    <cellStyle name="Normal 22 2_DALYVIAI" xfId="1062"/>
    <cellStyle name="Normal 22 3" xfId="1063"/>
    <cellStyle name="Normal 22 3 2" xfId="1064"/>
    <cellStyle name="Normal 22 3 3" xfId="1065"/>
    <cellStyle name="Normal 22 3 4" xfId="1066"/>
    <cellStyle name="Normal 22 3_DALYVIAI" xfId="1067"/>
    <cellStyle name="Normal 22 4" xfId="1068"/>
    <cellStyle name="Normal 22 5" xfId="1069"/>
    <cellStyle name="Normal 22 6" xfId="1070"/>
    <cellStyle name="Normal 22 7" xfId="1071"/>
    <cellStyle name="Normal 22 8" xfId="1072"/>
    <cellStyle name="Normal 22 9" xfId="1073"/>
    <cellStyle name="Normal 22_20140201LLAFTaure" xfId="1074"/>
    <cellStyle name="Normal 23" xfId="1075"/>
    <cellStyle name="Normal 23 2" xfId="1076"/>
    <cellStyle name="Normal 23 2 2" xfId="1077"/>
    <cellStyle name="Normal 23 3" xfId="1078"/>
    <cellStyle name="Normal 23 4" xfId="1079"/>
    <cellStyle name="Normal 23 5" xfId="1080"/>
    <cellStyle name="Normal 23_20140201LLAFTaure" xfId="1081"/>
    <cellStyle name="Normal 24" xfId="1082"/>
    <cellStyle name="Normal 24 2" xfId="1083"/>
    <cellStyle name="Normal 24 3" xfId="1084"/>
    <cellStyle name="Normal 24 4" xfId="1085"/>
    <cellStyle name="Normal 24 5" xfId="1086"/>
    <cellStyle name="Normal 24 6" xfId="1087"/>
    <cellStyle name="Normal 24_DALYVIAI" xfId="1088"/>
    <cellStyle name="Normal 25" xfId="1089"/>
    <cellStyle name="Normal 25 2" xfId="1090"/>
    <cellStyle name="Normal 25 3" xfId="1091"/>
    <cellStyle name="Normal 25 4" xfId="1092"/>
    <cellStyle name="Normal 25 5" xfId="1093"/>
    <cellStyle name="Normal 25_20140201LLAFTaure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_20140201LLAFTaure" xfId="1102"/>
    <cellStyle name="Normal 27" xfId="1103"/>
    <cellStyle name="Normal 27 2" xfId="1104"/>
    <cellStyle name="Normal 28" xfId="1105"/>
    <cellStyle name="Normal 28 2" xfId="1106"/>
    <cellStyle name="Normal 29" xfId="1107"/>
    <cellStyle name="Normal 3" xfId="1108"/>
    <cellStyle name="Normal 3 10" xfId="1109"/>
    <cellStyle name="Normal 3 11" xfId="1110"/>
    <cellStyle name="Normal 3 12" xfId="1111"/>
    <cellStyle name="Normal 3 12 2" xfId="1112"/>
    <cellStyle name="Normal 3 12 2 2" xfId="1113"/>
    <cellStyle name="Normal 3 12 3" xfId="1114"/>
    <cellStyle name="Normal 3 12 4" xfId="1115"/>
    <cellStyle name="Normal 3 12_DALYVIAI" xfId="1116"/>
    <cellStyle name="Normal 3 13" xfId="1117"/>
    <cellStyle name="Normal 3 14" xfId="1118"/>
    <cellStyle name="Normal 3 15" xfId="1119"/>
    <cellStyle name="Normal 3 16" xfId="1120"/>
    <cellStyle name="Normal 3 17" xfId="1121"/>
    <cellStyle name="Normal 3 18" xfId="1122"/>
    <cellStyle name="Normal 3 19" xfId="1123"/>
    <cellStyle name="Normal 3 2" xfId="1124"/>
    <cellStyle name="Normal 3 2 2" xfId="1125"/>
    <cellStyle name="Normal 3 2 3" xfId="1126"/>
    <cellStyle name="Normal 3 2 4" xfId="1127"/>
    <cellStyle name="Normal 3 20" xfId="1128"/>
    <cellStyle name="Normal 3 21" xfId="1129"/>
    <cellStyle name="Normal 3 22" xfId="1130"/>
    <cellStyle name="Normal 3 23" xfId="1131"/>
    <cellStyle name="Normal 3 24" xfId="1132"/>
    <cellStyle name="Normal 3 25" xfId="1133"/>
    <cellStyle name="Normal 3 26" xfId="1134"/>
    <cellStyle name="Normal 3 27" xfId="1135"/>
    <cellStyle name="Normal 3 28" xfId="1136"/>
    <cellStyle name="Normal 3 29" xfId="1137"/>
    <cellStyle name="Normal 3 3" xfId="1138"/>
    <cellStyle name="Normal 3 3 2" xfId="1139"/>
    <cellStyle name="Normal 3 3 3" xfId="1140"/>
    <cellStyle name="Normal 3 3 4" xfId="1141"/>
    <cellStyle name="Normal 3 3_4x200 V" xfId="1142"/>
    <cellStyle name="Normal 3 30" xfId="1143"/>
    <cellStyle name="Normal 3 31" xfId="1144"/>
    <cellStyle name="Normal 3 32" xfId="1145"/>
    <cellStyle name="Normal 3 33" xfId="1146"/>
    <cellStyle name="Normal 3 34" xfId="1147"/>
    <cellStyle name="Normal 3 35" xfId="1148"/>
    <cellStyle name="Normal 3 36" xfId="1149"/>
    <cellStyle name="Normal 3 37" xfId="1150"/>
    <cellStyle name="Normal 3 38" xfId="1151"/>
    <cellStyle name="Normal 3 39" xfId="1152"/>
    <cellStyle name="Normal 3 4" xfId="1153"/>
    <cellStyle name="Normal 3 4 2" xfId="1154"/>
    <cellStyle name="Normal 3 4 3" xfId="1155"/>
    <cellStyle name="Normal 3 4_4x200 V" xfId="1156"/>
    <cellStyle name="Normal 3 40" xfId="1157"/>
    <cellStyle name="Normal 3 41" xfId="1158"/>
    <cellStyle name="Normal 3 42" xfId="1159"/>
    <cellStyle name="Normal 3 5" xfId="1160"/>
    <cellStyle name="Normal 3 5 2" xfId="1161"/>
    <cellStyle name="Normal 3 5 3" xfId="1162"/>
    <cellStyle name="Normal 3 5_4x200 V" xfId="1163"/>
    <cellStyle name="Normal 3 6" xfId="1164"/>
    <cellStyle name="Normal 3 6 2" xfId="1165"/>
    <cellStyle name="Normal 3 7" xfId="1166"/>
    <cellStyle name="Normal 3 8" xfId="1167"/>
    <cellStyle name="Normal 3 8 2" xfId="1168"/>
    <cellStyle name="Normal 3 8_4x200 V" xfId="1169"/>
    <cellStyle name="Normal 3 9" xfId="1170"/>
    <cellStyle name="Normal 3 9 2" xfId="1171"/>
    <cellStyle name="Normal 3 9_4x200 V" xfId="1172"/>
    <cellStyle name="Normal 3_100 M" xfId="1173"/>
    <cellStyle name="Normal 30" xfId="1174"/>
    <cellStyle name="Normal 31" xfId="1175"/>
    <cellStyle name="Normal 32" xfId="1176"/>
    <cellStyle name="Normal 32 2" xfId="1177"/>
    <cellStyle name="Normal 32 3" xfId="1178"/>
    <cellStyle name="Normal 32 4" xfId="1179"/>
    <cellStyle name="Normal 33" xfId="1180"/>
    <cellStyle name="Normal 33 2" xfId="1181"/>
    <cellStyle name="Normal 33 3" xfId="1182"/>
    <cellStyle name="Normal 34" xfId="1183"/>
    <cellStyle name="Normal 34 2" xfId="1184"/>
    <cellStyle name="Normal 34 2 2" xfId="1185"/>
    <cellStyle name="Normal 35" xfId="1186"/>
    <cellStyle name="Normal 36" xfId="1187"/>
    <cellStyle name="Normal 37" xfId="1188"/>
    <cellStyle name="Normal 37 2" xfId="1189"/>
    <cellStyle name="Normal 38" xfId="1190"/>
    <cellStyle name="Normal 38 2" xfId="1191"/>
    <cellStyle name="Normal 39" xfId="1192"/>
    <cellStyle name="Normal 4" xfId="1193"/>
    <cellStyle name="Normal 4 10" xfId="1194"/>
    <cellStyle name="Normal 4 11" xfId="1195"/>
    <cellStyle name="Normal 4 11 2" xfId="1196"/>
    <cellStyle name="Normal 4 11 3" xfId="1197"/>
    <cellStyle name="Normal 4 11 4" xfId="1198"/>
    <cellStyle name="Normal 4 11_DALYVIAI" xfId="1199"/>
    <cellStyle name="Normal 4 12" xfId="1200"/>
    <cellStyle name="Normal 4 13" xfId="1201"/>
    <cellStyle name="Normal 4 14" xfId="1202"/>
    <cellStyle name="Normal 4 14 2" xfId="1203"/>
    <cellStyle name="Normal 4 15" xfId="1204"/>
    <cellStyle name="Normal 4 16" xfId="1205"/>
    <cellStyle name="Normal 4 17" xfId="1206"/>
    <cellStyle name="Normal 4 18" xfId="1207"/>
    <cellStyle name="Normal 4 19" xfId="1208"/>
    <cellStyle name="Normal 4 2" xfId="1209"/>
    <cellStyle name="Normal 4 2 10" xfId="1210"/>
    <cellStyle name="Normal 4 2 11" xfId="1211"/>
    <cellStyle name="Normal 4 2 12" xfId="1212"/>
    <cellStyle name="Normal 4 2 13" xfId="1213"/>
    <cellStyle name="Normal 4 2 2" xfId="1214"/>
    <cellStyle name="Normal 4 2 2 2" xfId="1215"/>
    <cellStyle name="Normal 4 2 2 3" xfId="1216"/>
    <cellStyle name="Normal 4 2 2 4" xfId="1217"/>
    <cellStyle name="Normal 4 2 2_4x200 M" xfId="1218"/>
    <cellStyle name="Normal 4 2 3" xfId="1219"/>
    <cellStyle name="Normal 4 2 3 2" xfId="1220"/>
    <cellStyle name="Normal 4 2 3 3" xfId="1221"/>
    <cellStyle name="Normal 4 2 3 4" xfId="1222"/>
    <cellStyle name="Normal 4 2 3_4x200 M" xfId="1223"/>
    <cellStyle name="Normal 4 2 4" xfId="1224"/>
    <cellStyle name="Normal 4 2 5" xfId="1225"/>
    <cellStyle name="Normal 4 2 6" xfId="1226"/>
    <cellStyle name="Normal 4 2 7" xfId="1227"/>
    <cellStyle name="Normal 4 2 7 2" xfId="1228"/>
    <cellStyle name="Normal 4 2 8" xfId="1229"/>
    <cellStyle name="Normal 4 2 9" xfId="1230"/>
    <cellStyle name="Normal 4 2_20140201LLAFTaure" xfId="1231"/>
    <cellStyle name="Normal 4 20" xfId="1232"/>
    <cellStyle name="Normal 4 21" xfId="1233"/>
    <cellStyle name="Normal 4 22" xfId="1234"/>
    <cellStyle name="Normal 4 23" xfId="1235"/>
    <cellStyle name="Normal 4 24" xfId="1236"/>
    <cellStyle name="Normal 4 25" xfId="1237"/>
    <cellStyle name="Normal 4 26" xfId="1238"/>
    <cellStyle name="Normal 4 27" xfId="1239"/>
    <cellStyle name="Normal 4 28" xfId="1240"/>
    <cellStyle name="Normal 4 29" xfId="1241"/>
    <cellStyle name="Normal 4 3" xfId="1242"/>
    <cellStyle name="Normal 4 3 2" xfId="1243"/>
    <cellStyle name="Normal 4 3 3" xfId="1244"/>
    <cellStyle name="Normal 4 3 4" xfId="1245"/>
    <cellStyle name="Normal 4 3 5" xfId="1246"/>
    <cellStyle name="Normal 4 3_4x200 M" xfId="1247"/>
    <cellStyle name="Normal 4 30" xfId="1248"/>
    <cellStyle name="Normal 4 31" xfId="1249"/>
    <cellStyle name="Normal 4 32" xfId="1250"/>
    <cellStyle name="Normal 4 33" xfId="1251"/>
    <cellStyle name="Normal 4 34" xfId="1252"/>
    <cellStyle name="Normal 4 35" xfId="1253"/>
    <cellStyle name="Normal 4 36" xfId="1254"/>
    <cellStyle name="Normal 4 37" xfId="1255"/>
    <cellStyle name="Normal 4 38" xfId="1256"/>
    <cellStyle name="Normal 4 39" xfId="1257"/>
    <cellStyle name="Normal 4 4" xfId="1258"/>
    <cellStyle name="Normal 4 4 2" xfId="1259"/>
    <cellStyle name="Normal 4 4 3" xfId="1260"/>
    <cellStyle name="Normal 4 4 4" xfId="1261"/>
    <cellStyle name="Normal 4 4 5" xfId="1262"/>
    <cellStyle name="Normal 4 4_4x200 M" xfId="1263"/>
    <cellStyle name="Normal 4 40" xfId="1264"/>
    <cellStyle name="Normal 4 41" xfId="1265"/>
    <cellStyle name="Normal 4 42" xfId="1266"/>
    <cellStyle name="Normal 4 43" xfId="1267"/>
    <cellStyle name="Normal 4 44" xfId="1268"/>
    <cellStyle name="Normal 4 45" xfId="1269"/>
    <cellStyle name="Normal 4 46" xfId="1270"/>
    <cellStyle name="Normal 4 5" xfId="1271"/>
    <cellStyle name="Normal 4 5 2" xfId="1272"/>
    <cellStyle name="Normal 4 5 3" xfId="1273"/>
    <cellStyle name="Normal 4 5 4" xfId="1274"/>
    <cellStyle name="Normal 4 5 5" xfId="1275"/>
    <cellStyle name="Normal 4 5_4x200 M" xfId="1276"/>
    <cellStyle name="Normal 4 6" xfId="1277"/>
    <cellStyle name="Normal 4 6 2" xfId="1278"/>
    <cellStyle name="Normal 4 6 3" xfId="1279"/>
    <cellStyle name="Normal 4 6 4" xfId="1280"/>
    <cellStyle name="Normal 4 6 5" xfId="1281"/>
    <cellStyle name="Normal 4 6_4x200 M" xfId="1282"/>
    <cellStyle name="Normal 4 7" xfId="1283"/>
    <cellStyle name="Normal 4 7 2" xfId="1284"/>
    <cellStyle name="Normal 4 7 3" xfId="1285"/>
    <cellStyle name="Normal 4 7 4" xfId="1286"/>
    <cellStyle name="Normal 4 7 5" xfId="1287"/>
    <cellStyle name="Normal 4 7_4x200 M" xfId="1288"/>
    <cellStyle name="Normal 4 8" xfId="1289"/>
    <cellStyle name="Normal 4 8 2" xfId="1290"/>
    <cellStyle name="Normal 4 8 3" xfId="1291"/>
    <cellStyle name="Normal 4 8 4" xfId="1292"/>
    <cellStyle name="Normal 4 8 5" xfId="1293"/>
    <cellStyle name="Normal 4 8_4x200 M" xfId="1294"/>
    <cellStyle name="Normal 4 9" xfId="1295"/>
    <cellStyle name="Normal 4 9 10" xfId="1296"/>
    <cellStyle name="Normal 4 9 2" xfId="1297"/>
    <cellStyle name="Normal 4 9 2 2" xfId="1298"/>
    <cellStyle name="Normal 4 9 2 3" xfId="1299"/>
    <cellStyle name="Normal 4 9 2 4" xfId="1300"/>
    <cellStyle name="Normal 4 9 2_4x200 M" xfId="1301"/>
    <cellStyle name="Normal 4 9 3" xfId="1302"/>
    <cellStyle name="Normal 4 9 3 2" xfId="1303"/>
    <cellStyle name="Normal 4 9 3 3" xfId="1304"/>
    <cellStyle name="Normal 4 9 3 4" xfId="1305"/>
    <cellStyle name="Normal 4 9 3_4x200 M" xfId="1306"/>
    <cellStyle name="Normal 4 9 4" xfId="1307"/>
    <cellStyle name="Normal 4 9 4 2" xfId="1308"/>
    <cellStyle name="Normal 4 9 4 3" xfId="1309"/>
    <cellStyle name="Normal 4 9 4 4" xfId="1310"/>
    <cellStyle name="Normal 4 9 4_4x200 M" xfId="1311"/>
    <cellStyle name="Normal 4 9 5" xfId="1312"/>
    <cellStyle name="Normal 4 9 5 2" xfId="1313"/>
    <cellStyle name="Normal 4 9 5 3" xfId="1314"/>
    <cellStyle name="Normal 4 9 5 4" xfId="1315"/>
    <cellStyle name="Normal 4 9 5_4x200 M" xfId="1316"/>
    <cellStyle name="Normal 4 9 6" xfId="1317"/>
    <cellStyle name="Normal 4 9 6 2" xfId="1318"/>
    <cellStyle name="Normal 4 9 6 3" xfId="1319"/>
    <cellStyle name="Normal 4 9 6 4" xfId="1320"/>
    <cellStyle name="Normal 4 9 6_4x200 M" xfId="1321"/>
    <cellStyle name="Normal 4 9 7" xfId="1322"/>
    <cellStyle name="Normal 4 9 8" xfId="1323"/>
    <cellStyle name="Normal 4 9 9" xfId="1324"/>
    <cellStyle name="Normal 4 9_4x200 M" xfId="1325"/>
    <cellStyle name="Normal 4_20140201LLAFTaure" xfId="1326"/>
    <cellStyle name="Normal 40" xfId="1327"/>
    <cellStyle name="Normal 41" xfId="1328"/>
    <cellStyle name="Normal 42" xfId="1329"/>
    <cellStyle name="Normal 43" xfId="1330"/>
    <cellStyle name="Normal 44" xfId="1331"/>
    <cellStyle name="Normal 45" xfId="1332"/>
    <cellStyle name="Normal 46" xfId="1333"/>
    <cellStyle name="Normal 46 2" xfId="1334"/>
    <cellStyle name="Normal 47" xfId="1335"/>
    <cellStyle name="Normal 48" xfId="1336"/>
    <cellStyle name="Normal 49" xfId="1337"/>
    <cellStyle name="Normal 5" xfId="1338"/>
    <cellStyle name="Normal 5 10" xfId="1339"/>
    <cellStyle name="Normal 5 2" xfId="1340"/>
    <cellStyle name="Normal 5 2 10" xfId="1341"/>
    <cellStyle name="Normal 5 2 2" xfId="1342"/>
    <cellStyle name="Normal 5 2 2 2" xfId="1343"/>
    <cellStyle name="Normal 5 2 2 3" xfId="1344"/>
    <cellStyle name="Normal 5 2 2 4" xfId="1345"/>
    <cellStyle name="Normal 5 2 2_4x200 M" xfId="1346"/>
    <cellStyle name="Normal 5 2 3" xfId="1347"/>
    <cellStyle name="Normal 5 2 4" xfId="1348"/>
    <cellStyle name="Normal 5 2 5" xfId="1349"/>
    <cellStyle name="Normal 5 2 6" xfId="1350"/>
    <cellStyle name="Normal 5 2 7" xfId="1351"/>
    <cellStyle name="Normal 5 2 8" xfId="1352"/>
    <cellStyle name="Normal 5 2 9" xfId="1353"/>
    <cellStyle name="Normal 5 2_DALYVIAI" xfId="1354"/>
    <cellStyle name="Normal 5 3" xfId="1355"/>
    <cellStyle name="Normal 5 3 2" xfId="1356"/>
    <cellStyle name="Normal 5 3 3" xfId="1357"/>
    <cellStyle name="Normal 5 3 4" xfId="1358"/>
    <cellStyle name="Normal 5 3_DALYVIAI" xfId="1359"/>
    <cellStyle name="Normal 5 4" xfId="1360"/>
    <cellStyle name="Normal 5 5" xfId="1361"/>
    <cellStyle name="Normal 5 6" xfId="1362"/>
    <cellStyle name="Normal 5 7" xfId="1363"/>
    <cellStyle name="Normal 5 8" xfId="1364"/>
    <cellStyle name="Normal 5 9" xfId="1365"/>
    <cellStyle name="Normal 5_20140201LLAFTaure" xfId="1366"/>
    <cellStyle name="Normal 50" xfId="1367"/>
    <cellStyle name="Normal 51" xfId="1368"/>
    <cellStyle name="Normal 52" xfId="1369"/>
    <cellStyle name="Normal 53" xfId="1370"/>
    <cellStyle name="Normal 54" xfId="1371"/>
    <cellStyle name="Normal 55" xfId="1372"/>
    <cellStyle name="Normal 56" xfId="1373"/>
    <cellStyle name="Normal 57" xfId="1374"/>
    <cellStyle name="Normal 58" xfId="1375"/>
    <cellStyle name="Normal 59" xfId="1376"/>
    <cellStyle name="Normal 6" xfId="1377"/>
    <cellStyle name="Normal 6 10" xfId="1378"/>
    <cellStyle name="Normal 6 11" xfId="1379"/>
    <cellStyle name="Normal 6 12" xfId="1380"/>
    <cellStyle name="Normal 6 2" xfId="1381"/>
    <cellStyle name="Normal 6 2 2" xfId="1382"/>
    <cellStyle name="Normal 6 2 3" xfId="1383"/>
    <cellStyle name="Normal 6 2 4" xfId="1384"/>
    <cellStyle name="Normal 6 2 5" xfId="1385"/>
    <cellStyle name="Normal 6 2_4x200 M" xfId="1386"/>
    <cellStyle name="Normal 6 3" xfId="1387"/>
    <cellStyle name="Normal 6 3 2" xfId="1388"/>
    <cellStyle name="Normal 6 3 3" xfId="1389"/>
    <cellStyle name="Normal 6 3 4" xfId="1390"/>
    <cellStyle name="Normal 6 3_4x200 M" xfId="1391"/>
    <cellStyle name="Normal 6 4" xfId="1392"/>
    <cellStyle name="Normal 6 4 2" xfId="1393"/>
    <cellStyle name="Normal 6 4 3" xfId="1394"/>
    <cellStyle name="Normal 6 4 4" xfId="1395"/>
    <cellStyle name="Normal 6 4_4x200 M" xfId="1396"/>
    <cellStyle name="Normal 6 5" xfId="1397"/>
    <cellStyle name="Normal 6 6" xfId="1398"/>
    <cellStyle name="Normal 6 6 2" xfId="1399"/>
    <cellStyle name="Normal 6 6 3" xfId="1400"/>
    <cellStyle name="Normal 6 6 4" xfId="1401"/>
    <cellStyle name="Normal 6 6_DALYVIAI" xfId="1402"/>
    <cellStyle name="Normal 6 7" xfId="1403"/>
    <cellStyle name="Normal 6 8" xfId="1404"/>
    <cellStyle name="Normal 6 9" xfId="1405"/>
    <cellStyle name="Normal 6_4x200 M" xfId="1406"/>
    <cellStyle name="Normal 60" xfId="1407"/>
    <cellStyle name="Normal 61" xfId="1408"/>
    <cellStyle name="Normal 61 2" xfId="1409"/>
    <cellStyle name="Normal 62" xfId="1410"/>
    <cellStyle name="Normal 63" xfId="1411"/>
    <cellStyle name="Normal 64" xfId="1412"/>
    <cellStyle name="Normal 68" xfId="1413"/>
    <cellStyle name="Normal 7" xfId="1414"/>
    <cellStyle name="Normal 7 10" xfId="1415"/>
    <cellStyle name="Normal 7 11" xfId="1416"/>
    <cellStyle name="Normal 7 12" xfId="1417"/>
    <cellStyle name="Normal 7 2" xfId="1418"/>
    <cellStyle name="Normal 7 2 10" xfId="1419"/>
    <cellStyle name="Normal 7 2 2" xfId="1420"/>
    <cellStyle name="Normal 7 2 2 2" xfId="1421"/>
    <cellStyle name="Normal 7 2 2 3" xfId="1422"/>
    <cellStyle name="Normal 7 2 2 4" xfId="1423"/>
    <cellStyle name="Normal 7 2 2_DALYVIAI" xfId="1424"/>
    <cellStyle name="Normal 7 2 3" xfId="1425"/>
    <cellStyle name="Normal 7 2 4" xfId="1426"/>
    <cellStyle name="Normal 7 2 5" xfId="1427"/>
    <cellStyle name="Normal 7 2 6" xfId="1428"/>
    <cellStyle name="Normal 7 2 7" xfId="1429"/>
    <cellStyle name="Normal 7 2 8" xfId="1430"/>
    <cellStyle name="Normal 7 2 9" xfId="1431"/>
    <cellStyle name="Normal 7 2_4x200 M" xfId="1432"/>
    <cellStyle name="Normal 7 3" xfId="1433"/>
    <cellStyle name="Normal 7 4" xfId="1434"/>
    <cellStyle name="Normal 7 5" xfId="1435"/>
    <cellStyle name="Normal 7 6" xfId="1436"/>
    <cellStyle name="Normal 7 7" xfId="1437"/>
    <cellStyle name="Normal 7 8" xfId="1438"/>
    <cellStyle name="Normal 7 9" xfId="1439"/>
    <cellStyle name="Normal 7_20140201LLAFTaure" xfId="1440"/>
    <cellStyle name="Normal 8" xfId="1441"/>
    <cellStyle name="Normal 8 10" xfId="1442"/>
    <cellStyle name="Normal 8 2" xfId="1443"/>
    <cellStyle name="Normal 8 2 10" xfId="1444"/>
    <cellStyle name="Normal 8 2 2" xfId="1445"/>
    <cellStyle name="Normal 8 2 2 2" xfId="1446"/>
    <cellStyle name="Normal 8 2 2 3" xfId="1447"/>
    <cellStyle name="Normal 8 2 2 4" xfId="1448"/>
    <cellStyle name="Normal 8 2 2_4x200 M" xfId="1449"/>
    <cellStyle name="Normal 8 2 3" xfId="1450"/>
    <cellStyle name="Normal 8 2 4" xfId="1451"/>
    <cellStyle name="Normal 8 2 5" xfId="1452"/>
    <cellStyle name="Normal 8 2 6" xfId="1453"/>
    <cellStyle name="Normal 8 2 7" xfId="1454"/>
    <cellStyle name="Normal 8 2 8" xfId="1455"/>
    <cellStyle name="Normal 8 2 9" xfId="1456"/>
    <cellStyle name="Normal 8 2_4x200 M" xfId="1457"/>
    <cellStyle name="Normal 8 3" xfId="1458"/>
    <cellStyle name="Normal 8 4" xfId="1459"/>
    <cellStyle name="Normal 8 4 2" xfId="1460"/>
    <cellStyle name="Normal 8 4 3" xfId="1461"/>
    <cellStyle name="Normal 8 4 4" xfId="1462"/>
    <cellStyle name="Normal 8 4_DALYVIAI" xfId="1463"/>
    <cellStyle name="Normal 8 5" xfId="1464"/>
    <cellStyle name="Normal 8 6" xfId="1465"/>
    <cellStyle name="Normal 8 7" xfId="1466"/>
    <cellStyle name="Normal 8 8" xfId="1467"/>
    <cellStyle name="Normal 8 9" xfId="1468"/>
    <cellStyle name="Normal 8_20140201LLAFTaure" xfId="1469"/>
    <cellStyle name="Normal 83" xfId="1470"/>
    <cellStyle name="Normal 9" xfId="1471"/>
    <cellStyle name="Normal 9 10" xfId="1472"/>
    <cellStyle name="Normal 9 11" xfId="1473"/>
    <cellStyle name="Normal 9 2" xfId="1474"/>
    <cellStyle name="Normal 9 2 2" xfId="1475"/>
    <cellStyle name="Normal 9 2 3" xfId="1476"/>
    <cellStyle name="Normal 9 2 4" xfId="1477"/>
    <cellStyle name="Normal 9 2 5" xfId="1478"/>
    <cellStyle name="Normal 9 2_4x200 M" xfId="1479"/>
    <cellStyle name="Normal 9 3" xfId="1480"/>
    <cellStyle name="Normal 9 3 2" xfId="1481"/>
    <cellStyle name="Normal 9 3 2 2" xfId="1482"/>
    <cellStyle name="Normal 9 3 2 3" xfId="1483"/>
    <cellStyle name="Normal 9 3 2 4" xfId="1484"/>
    <cellStyle name="Normal 9 3 2_4x200 M" xfId="1485"/>
    <cellStyle name="Normal 9 3 3" xfId="1486"/>
    <cellStyle name="Normal 9 3 4" xfId="1487"/>
    <cellStyle name="Normal 9 3 5" xfId="1488"/>
    <cellStyle name="Normal 9 3_4x200 M" xfId="1489"/>
    <cellStyle name="Normal 9 4" xfId="1490"/>
    <cellStyle name="Normal 9 4 2" xfId="1491"/>
    <cellStyle name="Normal 9 4 3" xfId="1492"/>
    <cellStyle name="Normal 9 4 4" xfId="1493"/>
    <cellStyle name="Normal 9 4_4x200 M" xfId="1494"/>
    <cellStyle name="Normal 9 5" xfId="1495"/>
    <cellStyle name="Normal 9 5 2" xfId="1496"/>
    <cellStyle name="Normal 9 5 3" xfId="1497"/>
    <cellStyle name="Normal 9 5 4" xfId="1498"/>
    <cellStyle name="Normal 9 5_4x200 M" xfId="1499"/>
    <cellStyle name="Normal 9 6" xfId="1500"/>
    <cellStyle name="Normal 9 7" xfId="1501"/>
    <cellStyle name="Normal 9 7 2" xfId="1502"/>
    <cellStyle name="Normal 9 7 3" xfId="1503"/>
    <cellStyle name="Normal 9 7 4" xfId="1504"/>
    <cellStyle name="Normal 9 7_DALYVIAI" xfId="1505"/>
    <cellStyle name="Normal 9 8" xfId="1506"/>
    <cellStyle name="Normal 9 9" xfId="1507"/>
    <cellStyle name="Normal 9_4x200 M" xfId="1508"/>
    <cellStyle name="Normal_2013-01-15" xfId="1509"/>
    <cellStyle name="Normal_2013-01-15 2" xfId="1510"/>
    <cellStyle name="Normale_Foglio1" xfId="1511"/>
    <cellStyle name="Note" xfId="1512"/>
    <cellStyle name="Note 2" xfId="1513"/>
    <cellStyle name="Note 2 2" xfId="1514"/>
    <cellStyle name="Note 3" xfId="1515"/>
    <cellStyle name="Note 4" xfId="1516"/>
    <cellStyle name="Output" xfId="1517"/>
    <cellStyle name="Output 2" xfId="1518"/>
    <cellStyle name="Output 2 2" xfId="1519"/>
    <cellStyle name="Output 2 3" xfId="1520"/>
    <cellStyle name="Output 3" xfId="1521"/>
    <cellStyle name="Output 4" xfId="1522"/>
    <cellStyle name="Paprastas 2" xfId="1523"/>
    <cellStyle name="Paprastas 2 2" xfId="1524"/>
    <cellStyle name="Paprastas 2 2 2" xfId="1525"/>
    <cellStyle name="Paprastas 2 3" xfId="1526"/>
    <cellStyle name="Paprastas 2 4" xfId="1527"/>
    <cellStyle name="Paprastas 3" xfId="1528"/>
    <cellStyle name="Paprastas 3 2" xfId="1529"/>
    <cellStyle name="Paprastas 3 3" xfId="1530"/>
    <cellStyle name="Paprastas 3_20140201LLAFTaure" xfId="1531"/>
    <cellStyle name="Paprastas 5" xfId="1532"/>
    <cellStyle name="Paprastas_100 V" xfId="1533"/>
    <cellStyle name="Paryškinimas 1" xfId="1534"/>
    <cellStyle name="Paryškinimas 2" xfId="1535"/>
    <cellStyle name="Paryškinimas 3" xfId="1536"/>
    <cellStyle name="Paryškinimas 4" xfId="1537"/>
    <cellStyle name="Paryškinimas 5" xfId="1538"/>
    <cellStyle name="Paryškinimas 6" xfId="1539"/>
    <cellStyle name="Pastaba" xfId="1540"/>
    <cellStyle name="Pastaba 2" xfId="1541"/>
    <cellStyle name="Pavadinimas 2" xfId="1542"/>
    <cellStyle name="Pavadinimas 3" xfId="1543"/>
    <cellStyle name="Pavadinimas 4" xfId="1544"/>
    <cellStyle name="Percent" xfId="1545"/>
    <cellStyle name="Percent [0]" xfId="1546"/>
    <cellStyle name="Percent [0] 2" xfId="1547"/>
    <cellStyle name="Percent [0]_estafetes" xfId="1548"/>
    <cellStyle name="Percent [00]" xfId="1549"/>
    <cellStyle name="Percent [00] 2" xfId="1550"/>
    <cellStyle name="Percent [00]_estafetes" xfId="1551"/>
    <cellStyle name="Percent [2]" xfId="1552"/>
    <cellStyle name="Percent [2] 2" xfId="1553"/>
    <cellStyle name="Percent [2] 2 2" xfId="1554"/>
    <cellStyle name="Percent [2] 3" xfId="1555"/>
    <cellStyle name="Percent [2] 4" xfId="1556"/>
    <cellStyle name="Percent [2] 5" xfId="1557"/>
    <cellStyle name="Percent [2]_estafetes" xfId="1558"/>
    <cellStyle name="PrePop Currency (0)" xfId="1559"/>
    <cellStyle name="PrePop Currency (0) 2" xfId="1560"/>
    <cellStyle name="PrePop Currency (0)_estafetes" xfId="1561"/>
    <cellStyle name="PrePop Currency (2)" xfId="1562"/>
    <cellStyle name="PrePop Currency (2) 2" xfId="1563"/>
    <cellStyle name="PrePop Currency (2)_estafetes" xfId="1564"/>
    <cellStyle name="PrePop Units (0)" xfId="1565"/>
    <cellStyle name="PrePop Units (0) 2" xfId="1566"/>
    <cellStyle name="PrePop Units (0)_estafetes" xfId="1567"/>
    <cellStyle name="PrePop Units (1)" xfId="1568"/>
    <cellStyle name="PrePop Units (1) 2" xfId="1569"/>
    <cellStyle name="PrePop Units (1)_estafetes" xfId="1570"/>
    <cellStyle name="PrePop Units (2)" xfId="1571"/>
    <cellStyle name="PrePop Units (2) 2" xfId="1572"/>
    <cellStyle name="PrePop Units (2)_estafetes" xfId="1573"/>
    <cellStyle name="Skaičiavimas" xfId="1574"/>
    <cellStyle name="Style 111111" xfId="1575"/>
    <cellStyle name="Suma 2" xfId="1576"/>
    <cellStyle name="Suma 3" xfId="1577"/>
    <cellStyle name="Suma 4" xfId="1578"/>
    <cellStyle name="Susietas langelis" xfId="1579"/>
    <cellStyle name="Text Indent A" xfId="1580"/>
    <cellStyle name="Text Indent B" xfId="1581"/>
    <cellStyle name="Text Indent B 2" xfId="1582"/>
    <cellStyle name="Text Indent B_estafetes" xfId="1583"/>
    <cellStyle name="Text Indent C" xfId="1584"/>
    <cellStyle name="Text Indent C 2" xfId="1585"/>
    <cellStyle name="Text Indent C_estafetes" xfId="1586"/>
    <cellStyle name="Tikrinimo langelis" xfId="1587"/>
    <cellStyle name="Title" xfId="1588"/>
    <cellStyle name="Title 2" xfId="1589"/>
    <cellStyle name="Title 2 2" xfId="1590"/>
    <cellStyle name="Title 2 3" xfId="1591"/>
    <cellStyle name="Title 3" xfId="1592"/>
    <cellStyle name="Title 4" xfId="1593"/>
    <cellStyle name="Total" xfId="1594"/>
    <cellStyle name="Total 2" xfId="1595"/>
    <cellStyle name="Total 2 2" xfId="1596"/>
    <cellStyle name="Total 2 3" xfId="1597"/>
    <cellStyle name="Total 3" xfId="1598"/>
    <cellStyle name="Total 4" xfId="1599"/>
    <cellStyle name="Walutowy [0]_PLDT" xfId="1600"/>
    <cellStyle name="Walutowy_PLDT" xfId="1601"/>
    <cellStyle name="Warning Text" xfId="1602"/>
    <cellStyle name="Warning Text 2" xfId="1603"/>
    <cellStyle name="Warning Text 2 2" xfId="1604"/>
    <cellStyle name="Warning Text 2 3" xfId="1605"/>
    <cellStyle name="Warning Text 3" xfId="1606"/>
    <cellStyle name="Warning Text 4" xfId="1607"/>
    <cellStyle name="Акцент1" xfId="1608"/>
    <cellStyle name="Акцент1 2" xfId="1609"/>
    <cellStyle name="Акцент2" xfId="1610"/>
    <cellStyle name="Акцент2 2" xfId="1611"/>
    <cellStyle name="Акцент3" xfId="1612"/>
    <cellStyle name="Акцент3 2" xfId="1613"/>
    <cellStyle name="Акцент4" xfId="1614"/>
    <cellStyle name="Акцент4 2" xfId="1615"/>
    <cellStyle name="Акцент5" xfId="1616"/>
    <cellStyle name="Акцент5 2" xfId="1617"/>
    <cellStyle name="Акцент6" xfId="1618"/>
    <cellStyle name="Акцент6 2" xfId="1619"/>
    <cellStyle name="Ввод " xfId="1620"/>
    <cellStyle name="Ввод  2" xfId="1621"/>
    <cellStyle name="Вывод" xfId="1622"/>
    <cellStyle name="Вывод 2" xfId="1623"/>
    <cellStyle name="Вычисление" xfId="1624"/>
    <cellStyle name="Вычисление 2" xfId="1625"/>
    <cellStyle name="Заголовок 1" xfId="1626"/>
    <cellStyle name="Заголовок 1 2" xfId="1627"/>
    <cellStyle name="Заголовок 2" xfId="1628"/>
    <cellStyle name="Заголовок 2 2" xfId="1629"/>
    <cellStyle name="Заголовок 3" xfId="1630"/>
    <cellStyle name="Заголовок 3 2" xfId="1631"/>
    <cellStyle name="Заголовок 4" xfId="1632"/>
    <cellStyle name="Заголовок 4 2" xfId="1633"/>
    <cellStyle name="Итог" xfId="1634"/>
    <cellStyle name="Итог 2" xfId="1635"/>
    <cellStyle name="Контрольная ячейка" xfId="1636"/>
    <cellStyle name="Контрольная ячейка 2" xfId="1637"/>
    <cellStyle name="Название" xfId="1638"/>
    <cellStyle name="Название 2" xfId="1639"/>
    <cellStyle name="Нейтральный" xfId="1640"/>
    <cellStyle name="Нейтральный 2" xfId="1641"/>
    <cellStyle name="Обычный_Итоговый спартакиады 1991-92 г" xfId="1642"/>
    <cellStyle name="Плохой" xfId="1643"/>
    <cellStyle name="Плохой 2" xfId="1644"/>
    <cellStyle name="Пояснение" xfId="1645"/>
    <cellStyle name="Пояснение 2" xfId="1646"/>
    <cellStyle name="Примечание" xfId="1647"/>
    <cellStyle name="Примечание 2" xfId="1648"/>
    <cellStyle name="Связанная ячейка" xfId="1649"/>
    <cellStyle name="Связанная ячейка 2" xfId="1650"/>
    <cellStyle name="Текст предупреждения" xfId="1651"/>
    <cellStyle name="Текст предупреждения 2" xfId="1652"/>
    <cellStyle name="Хороший" xfId="1653"/>
    <cellStyle name="Хороший 2" xfId="16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15</xdr:row>
      <xdr:rowOff>190500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3295650" y="3038475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32</xdr:row>
      <xdr:rowOff>190500</xdr:rowOff>
    </xdr:from>
    <xdr:ext cx="609600" cy="371475"/>
    <xdr:sp>
      <xdr:nvSpPr>
        <xdr:cNvPr id="1" name="AutoShape 2"/>
        <xdr:cNvSpPr>
          <a:spLocks noChangeAspect="1"/>
        </xdr:cNvSpPr>
      </xdr:nvSpPr>
      <xdr:spPr>
        <a:xfrm>
          <a:off x="3581400" y="634365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421875" style="67" customWidth="1"/>
    <col min="2" max="2" width="10.421875" style="67" customWidth="1"/>
    <col min="3" max="3" width="17.28125" style="67" customWidth="1"/>
    <col min="4" max="4" width="10.28125" style="67" customWidth="1"/>
    <col min="5" max="5" width="11.140625" style="67" bestFit="1" customWidth="1"/>
    <col min="6" max="6" width="22.57421875" style="67" bestFit="1" customWidth="1"/>
    <col min="7" max="7" width="6.00390625" style="67" customWidth="1"/>
    <col min="8" max="8" width="5.28125" style="67" customWidth="1"/>
    <col min="9" max="9" width="5.00390625" style="71" customWidth="1"/>
    <col min="10" max="10" width="5.00390625" style="67" customWidth="1"/>
    <col min="11" max="11" width="5.421875" style="67" customWidth="1"/>
    <col min="12" max="16384" width="9.140625" style="67" customWidth="1"/>
  </cols>
  <sheetData>
    <row r="1" spans="2:6" ht="18.75">
      <c r="B1" s="68" t="s">
        <v>12</v>
      </c>
      <c r="D1" s="69"/>
      <c r="E1" s="69"/>
      <c r="F1" s="70"/>
    </row>
    <row r="2" spans="1:9" ht="18.75">
      <c r="A2" s="72" t="s">
        <v>8</v>
      </c>
      <c r="B2" s="68"/>
      <c r="D2" s="69"/>
      <c r="E2" s="69"/>
      <c r="I2" s="11" t="s">
        <v>632</v>
      </c>
    </row>
    <row r="3" spans="2:9" s="74" customFormat="1" ht="5.25">
      <c r="B3" s="75"/>
      <c r="F3" s="76"/>
      <c r="I3" s="77"/>
    </row>
    <row r="4" spans="2:10" ht="12.75">
      <c r="B4" s="78" t="s">
        <v>33</v>
      </c>
      <c r="C4" s="79"/>
      <c r="D4" s="78" t="s">
        <v>14</v>
      </c>
      <c r="E4" s="78" t="s">
        <v>24</v>
      </c>
      <c r="F4" s="80" t="s">
        <v>34</v>
      </c>
      <c r="G4" s="72"/>
      <c r="H4" s="72"/>
      <c r="I4" s="73"/>
      <c r="J4" s="72"/>
    </row>
    <row r="5" spans="2:9" s="74" customFormat="1" ht="5.25">
      <c r="B5" s="75"/>
      <c r="F5" s="76"/>
      <c r="I5" s="77"/>
    </row>
    <row r="6" spans="1:11" ht="12.75">
      <c r="A6" s="81" t="s">
        <v>25</v>
      </c>
      <c r="B6" s="82" t="s">
        <v>4</v>
      </c>
      <c r="C6" s="83" t="s">
        <v>5</v>
      </c>
      <c r="D6" s="81" t="s">
        <v>6</v>
      </c>
      <c r="E6" s="81" t="s">
        <v>16</v>
      </c>
      <c r="F6" s="81" t="s">
        <v>7</v>
      </c>
      <c r="G6" s="84" t="s">
        <v>21</v>
      </c>
      <c r="H6" s="84" t="s">
        <v>22</v>
      </c>
      <c r="I6" s="85" t="s">
        <v>35</v>
      </c>
      <c r="J6" s="84" t="s">
        <v>22</v>
      </c>
      <c r="K6" s="47" t="s">
        <v>23</v>
      </c>
    </row>
    <row r="7" spans="1:11" ht="17.25" customHeight="1">
      <c r="A7" s="86" t="s">
        <v>24</v>
      </c>
      <c r="B7" s="158" t="s">
        <v>121</v>
      </c>
      <c r="C7" s="159" t="s">
        <v>349</v>
      </c>
      <c r="D7" s="161" t="s">
        <v>350</v>
      </c>
      <c r="E7" s="160" t="s">
        <v>351</v>
      </c>
      <c r="F7" s="160" t="s">
        <v>352</v>
      </c>
      <c r="G7" s="153">
        <v>8.9</v>
      </c>
      <c r="H7" s="91">
        <v>0.171</v>
      </c>
      <c r="I7" s="92"/>
      <c r="J7" s="91"/>
      <c r="K7" s="134" t="str">
        <f>IF(ISBLANK(G7),"",IF(G7&gt;9.04,"",IF(G7&lt;=7.25,"TSM",IF(G7&lt;=7.45,"SM",IF(G7&lt;=7.7,"KSM",IF(G7&lt;=8,"I A",IF(G7&lt;=8.44,"II A",IF(G7&lt;=9.04,"III A"))))))))</f>
        <v>III A</v>
      </c>
    </row>
    <row r="8" spans="1:11" ht="17.25" customHeight="1">
      <c r="A8" s="86" t="s">
        <v>9</v>
      </c>
      <c r="B8" s="158" t="s">
        <v>69</v>
      </c>
      <c r="C8" s="159" t="s">
        <v>278</v>
      </c>
      <c r="D8" s="161" t="s">
        <v>323</v>
      </c>
      <c r="E8" s="160" t="s">
        <v>8</v>
      </c>
      <c r="F8" s="160" t="s">
        <v>315</v>
      </c>
      <c r="G8" s="153">
        <v>8.82</v>
      </c>
      <c r="H8" s="91">
        <v>0.19</v>
      </c>
      <c r="I8" s="92"/>
      <c r="J8" s="91"/>
      <c r="K8" s="134" t="str">
        <f aca="true" t="shared" si="0" ref="K8:K33">IF(ISBLANK(G8),"",IF(G8&gt;9.04,"",IF(G8&lt;=7.25,"TSM",IF(G8&lt;=7.45,"SM",IF(G8&lt;=7.7,"KSM",IF(G8&lt;=8,"I A",IF(G8&lt;=8.44,"II A",IF(G8&lt;=9.04,"III A"))))))))</f>
        <v>III A</v>
      </c>
    </row>
    <row r="9" spans="1:11" ht="17.25" customHeight="1">
      <c r="A9" s="86" t="s">
        <v>10</v>
      </c>
      <c r="B9" s="158" t="s">
        <v>86</v>
      </c>
      <c r="C9" s="159" t="s">
        <v>154</v>
      </c>
      <c r="D9" s="161" t="s">
        <v>256</v>
      </c>
      <c r="E9" s="160" t="s">
        <v>8</v>
      </c>
      <c r="F9" s="160" t="s">
        <v>156</v>
      </c>
      <c r="G9" s="153">
        <v>8.02</v>
      </c>
      <c r="H9" s="91">
        <v>0.168</v>
      </c>
      <c r="I9" s="92"/>
      <c r="J9" s="91"/>
      <c r="K9" s="134" t="str">
        <f t="shared" si="0"/>
        <v>II A</v>
      </c>
    </row>
    <row r="10" spans="1:11" ht="17.25" customHeight="1">
      <c r="A10" s="86" t="s">
        <v>26</v>
      </c>
      <c r="B10" s="158" t="s">
        <v>53</v>
      </c>
      <c r="C10" s="159" t="s">
        <v>244</v>
      </c>
      <c r="D10" s="161" t="s">
        <v>245</v>
      </c>
      <c r="E10" s="160" t="s">
        <v>8</v>
      </c>
      <c r="F10" s="160" t="s">
        <v>237</v>
      </c>
      <c r="G10" s="153">
        <v>9.12</v>
      </c>
      <c r="H10" s="91">
        <v>0.233</v>
      </c>
      <c r="I10" s="92"/>
      <c r="J10" s="91"/>
      <c r="K10" s="134">
        <f t="shared" si="0"/>
      </c>
    </row>
    <row r="11" spans="1:11" ht="17.25" customHeight="1">
      <c r="A11" s="86" t="s">
        <v>11</v>
      </c>
      <c r="B11" s="158" t="s">
        <v>234</v>
      </c>
      <c r="C11" s="159" t="s">
        <v>235</v>
      </c>
      <c r="D11" s="161" t="s">
        <v>236</v>
      </c>
      <c r="E11" s="160" t="s">
        <v>8</v>
      </c>
      <c r="F11" s="160" t="s">
        <v>237</v>
      </c>
      <c r="G11" s="153">
        <v>8.28</v>
      </c>
      <c r="H11" s="91">
        <v>0.155</v>
      </c>
      <c r="I11" s="92"/>
      <c r="J11" s="91"/>
      <c r="K11" s="134" t="str">
        <f t="shared" si="0"/>
        <v>II A</v>
      </c>
    </row>
    <row r="12" spans="1:11" ht="17.25" customHeight="1">
      <c r="A12" s="86" t="s">
        <v>32</v>
      </c>
      <c r="B12" s="158" t="s">
        <v>503</v>
      </c>
      <c r="C12" s="159" t="s">
        <v>504</v>
      </c>
      <c r="D12" s="161">
        <v>37045</v>
      </c>
      <c r="E12" s="160" t="s">
        <v>8</v>
      </c>
      <c r="F12" s="160" t="s">
        <v>501</v>
      </c>
      <c r="G12" s="153">
        <v>9.31</v>
      </c>
      <c r="H12" s="91">
        <v>0.362</v>
      </c>
      <c r="I12" s="92"/>
      <c r="J12" s="91"/>
      <c r="K12" s="134">
        <f t="shared" si="0"/>
      </c>
    </row>
    <row r="13" spans="2:10" ht="12.75">
      <c r="B13" s="78"/>
      <c r="C13" s="79"/>
      <c r="D13" s="78"/>
      <c r="E13" s="78" t="s">
        <v>9</v>
      </c>
      <c r="F13" s="80" t="s">
        <v>34</v>
      </c>
      <c r="G13" s="72"/>
      <c r="H13" s="72"/>
      <c r="I13" s="73"/>
      <c r="J13" s="72"/>
    </row>
    <row r="14" spans="1:11" ht="17.25" customHeight="1">
      <c r="A14" s="86" t="s">
        <v>24</v>
      </c>
      <c r="B14" s="158" t="s">
        <v>201</v>
      </c>
      <c r="C14" s="159" t="s">
        <v>98</v>
      </c>
      <c r="D14" s="161" t="s">
        <v>202</v>
      </c>
      <c r="E14" s="160" t="s">
        <v>8</v>
      </c>
      <c r="F14" s="160" t="s">
        <v>159</v>
      </c>
      <c r="G14" s="134">
        <v>8.59</v>
      </c>
      <c r="H14" s="91">
        <v>0.172</v>
      </c>
      <c r="I14" s="92"/>
      <c r="J14" s="91"/>
      <c r="K14" s="134" t="str">
        <f t="shared" si="0"/>
        <v>III A</v>
      </c>
    </row>
    <row r="15" spans="1:11" ht="17.25" customHeight="1">
      <c r="A15" s="86" t="s">
        <v>9</v>
      </c>
      <c r="B15" s="158" t="s">
        <v>100</v>
      </c>
      <c r="C15" s="159" t="s">
        <v>101</v>
      </c>
      <c r="D15" s="161" t="s">
        <v>102</v>
      </c>
      <c r="E15" s="160" t="s">
        <v>8</v>
      </c>
      <c r="F15" s="160" t="s">
        <v>106</v>
      </c>
      <c r="G15" s="134">
        <v>8.46</v>
      </c>
      <c r="H15" s="91">
        <v>0.332</v>
      </c>
      <c r="I15" s="92"/>
      <c r="J15" s="91"/>
      <c r="K15" s="134" t="str">
        <f t="shared" si="0"/>
        <v>III A</v>
      </c>
    </row>
    <row r="16" spans="1:11" ht="17.25" customHeight="1">
      <c r="A16" s="86" t="s">
        <v>10</v>
      </c>
      <c r="B16" s="158" t="s">
        <v>86</v>
      </c>
      <c r="C16" s="159" t="s">
        <v>87</v>
      </c>
      <c r="D16" s="161" t="s">
        <v>88</v>
      </c>
      <c r="E16" s="160" t="s">
        <v>8</v>
      </c>
      <c r="F16" s="160" t="s">
        <v>315</v>
      </c>
      <c r="G16" s="153">
        <v>8.67</v>
      </c>
      <c r="H16" s="91">
        <v>0.218</v>
      </c>
      <c r="I16" s="92"/>
      <c r="J16" s="91"/>
      <c r="K16" s="134" t="str">
        <f t="shared" si="0"/>
        <v>III A</v>
      </c>
    </row>
    <row r="17" spans="1:11" ht="17.25" customHeight="1">
      <c r="A17" s="86" t="s">
        <v>26</v>
      </c>
      <c r="B17" s="158" t="s">
        <v>253</v>
      </c>
      <c r="C17" s="159" t="s">
        <v>254</v>
      </c>
      <c r="D17" s="161" t="s">
        <v>255</v>
      </c>
      <c r="E17" s="160" t="s">
        <v>8</v>
      </c>
      <c r="F17" s="160" t="s">
        <v>237</v>
      </c>
      <c r="G17" s="134">
        <v>7.71</v>
      </c>
      <c r="H17" s="91">
        <v>0.146</v>
      </c>
      <c r="I17" s="92"/>
      <c r="J17" s="91"/>
      <c r="K17" s="134" t="str">
        <f t="shared" si="0"/>
        <v>I A</v>
      </c>
    </row>
    <row r="18" spans="1:11" ht="17.25" customHeight="1">
      <c r="A18" s="86" t="s">
        <v>11</v>
      </c>
      <c r="B18" s="158" t="s">
        <v>234</v>
      </c>
      <c r="C18" s="159" t="s">
        <v>248</v>
      </c>
      <c r="D18" s="161" t="s">
        <v>249</v>
      </c>
      <c r="E18" s="160" t="s">
        <v>8</v>
      </c>
      <c r="F18" s="160" t="s">
        <v>237</v>
      </c>
      <c r="G18" s="153">
        <v>8.72</v>
      </c>
      <c r="H18" s="91">
        <v>0.155</v>
      </c>
      <c r="I18" s="92"/>
      <c r="J18" s="91"/>
      <c r="K18" s="134" t="str">
        <f t="shared" si="0"/>
        <v>III A</v>
      </c>
    </row>
    <row r="19" spans="1:11" ht="17.25" customHeight="1">
      <c r="A19" s="86" t="s">
        <v>32</v>
      </c>
      <c r="B19" s="158" t="s">
        <v>69</v>
      </c>
      <c r="C19" s="159" t="s">
        <v>519</v>
      </c>
      <c r="D19" s="161" t="s">
        <v>520</v>
      </c>
      <c r="E19" s="160" t="s">
        <v>8</v>
      </c>
      <c r="F19" s="160" t="s">
        <v>521</v>
      </c>
      <c r="G19" s="134">
        <v>7.92</v>
      </c>
      <c r="H19" s="91">
        <v>0.133</v>
      </c>
      <c r="I19" s="92"/>
      <c r="J19" s="91"/>
      <c r="K19" s="134" t="str">
        <f t="shared" si="0"/>
        <v>I A</v>
      </c>
    </row>
    <row r="20" spans="2:9" s="74" customFormat="1" ht="12.75">
      <c r="B20" s="78"/>
      <c r="C20" s="79"/>
      <c r="D20" s="78"/>
      <c r="E20" s="78" t="s">
        <v>10</v>
      </c>
      <c r="F20" s="80" t="s">
        <v>34</v>
      </c>
      <c r="I20" s="77"/>
    </row>
    <row r="21" spans="1:11" ht="17.25" customHeight="1">
      <c r="A21" s="86" t="s">
        <v>24</v>
      </c>
      <c r="B21" s="158" t="s">
        <v>187</v>
      </c>
      <c r="C21" s="159" t="s">
        <v>246</v>
      </c>
      <c r="D21" s="161" t="s">
        <v>247</v>
      </c>
      <c r="E21" s="160" t="s">
        <v>8</v>
      </c>
      <c r="F21" s="160" t="s">
        <v>237</v>
      </c>
      <c r="G21" s="153">
        <v>9.28</v>
      </c>
      <c r="H21" s="91">
        <v>0.215</v>
      </c>
      <c r="I21" s="92"/>
      <c r="J21" s="91"/>
      <c r="K21" s="134">
        <f t="shared" si="0"/>
      </c>
    </row>
    <row r="22" spans="1:11" ht="17.25" customHeight="1">
      <c r="A22" s="86" t="s">
        <v>9</v>
      </c>
      <c r="B22" s="158" t="s">
        <v>66</v>
      </c>
      <c r="C22" s="159" t="s">
        <v>318</v>
      </c>
      <c r="D22" s="161" t="s">
        <v>319</v>
      </c>
      <c r="E22" s="160" t="s">
        <v>8</v>
      </c>
      <c r="F22" s="160" t="s">
        <v>315</v>
      </c>
      <c r="G22" s="153">
        <v>9.09</v>
      </c>
      <c r="H22" s="91">
        <v>0.156</v>
      </c>
      <c r="I22" s="92"/>
      <c r="J22" s="91"/>
      <c r="K22" s="134">
        <f t="shared" si="0"/>
      </c>
    </row>
    <row r="23" spans="1:11" ht="17.25" customHeight="1">
      <c r="A23" s="86" t="s">
        <v>10</v>
      </c>
      <c r="B23" s="158" t="s">
        <v>78</v>
      </c>
      <c r="C23" s="159" t="s">
        <v>278</v>
      </c>
      <c r="D23" s="161">
        <v>37220</v>
      </c>
      <c r="E23" s="160" t="s">
        <v>8</v>
      </c>
      <c r="F23" s="160" t="s">
        <v>138</v>
      </c>
      <c r="G23" s="153" t="s">
        <v>543</v>
      </c>
      <c r="H23" s="91"/>
      <c r="I23" s="92"/>
      <c r="J23" s="91"/>
      <c r="K23" s="134">
        <f t="shared" si="0"/>
      </c>
    </row>
    <row r="24" spans="1:11" ht="17.25" customHeight="1">
      <c r="A24" s="86" t="s">
        <v>26</v>
      </c>
      <c r="B24" s="158" t="s">
        <v>164</v>
      </c>
      <c r="C24" s="159" t="s">
        <v>329</v>
      </c>
      <c r="D24" s="161" t="s">
        <v>330</v>
      </c>
      <c r="E24" s="160" t="s">
        <v>8</v>
      </c>
      <c r="F24" s="160" t="s">
        <v>325</v>
      </c>
      <c r="G24" s="153">
        <v>8.84</v>
      </c>
      <c r="H24" s="91">
        <v>0.238</v>
      </c>
      <c r="I24" s="92"/>
      <c r="J24" s="91"/>
      <c r="K24" s="134" t="str">
        <f t="shared" si="0"/>
        <v>III A</v>
      </c>
    </row>
    <row r="25" spans="1:11" ht="17.25" customHeight="1">
      <c r="A25" s="86" t="s">
        <v>11</v>
      </c>
      <c r="B25" s="158" t="s">
        <v>97</v>
      </c>
      <c r="C25" s="159" t="s">
        <v>229</v>
      </c>
      <c r="D25" s="161" t="s">
        <v>230</v>
      </c>
      <c r="E25" s="160" t="s">
        <v>213</v>
      </c>
      <c r="F25" s="160" t="s">
        <v>106</v>
      </c>
      <c r="G25" s="153">
        <v>8</v>
      </c>
      <c r="H25" s="91">
        <v>0.155</v>
      </c>
      <c r="I25" s="92"/>
      <c r="J25" s="91"/>
      <c r="K25" s="134" t="str">
        <f t="shared" si="0"/>
        <v>I A</v>
      </c>
    </row>
    <row r="26" spans="1:11" ht="17.25" customHeight="1">
      <c r="A26" s="86" t="s">
        <v>32</v>
      </c>
      <c r="B26" s="158" t="s">
        <v>467</v>
      </c>
      <c r="C26" s="159" t="s">
        <v>529</v>
      </c>
      <c r="D26" s="161">
        <v>36893</v>
      </c>
      <c r="E26" s="160" t="s">
        <v>8</v>
      </c>
      <c r="F26" s="160" t="s">
        <v>528</v>
      </c>
      <c r="G26" s="134">
        <v>8.77</v>
      </c>
      <c r="H26" s="91">
        <v>0.163</v>
      </c>
      <c r="I26" s="92"/>
      <c r="J26" s="91"/>
      <c r="K26" s="134" t="str">
        <f t="shared" si="0"/>
        <v>III A</v>
      </c>
    </row>
    <row r="27" spans="2:9" s="74" customFormat="1" ht="12.75">
      <c r="B27" s="78"/>
      <c r="C27" s="79"/>
      <c r="D27" s="78"/>
      <c r="E27" s="78" t="s">
        <v>26</v>
      </c>
      <c r="F27" s="80" t="s">
        <v>34</v>
      </c>
      <c r="I27" s="77"/>
    </row>
    <row r="28" spans="1:12" ht="17.25" customHeight="1">
      <c r="A28" s="86" t="s">
        <v>24</v>
      </c>
      <c r="B28" s="158" t="s">
        <v>69</v>
      </c>
      <c r="C28" s="159" t="s">
        <v>250</v>
      </c>
      <c r="D28" s="161" t="s">
        <v>251</v>
      </c>
      <c r="E28" s="160" t="s">
        <v>8</v>
      </c>
      <c r="F28" s="160" t="s">
        <v>237</v>
      </c>
      <c r="G28" s="134">
        <v>9.46</v>
      </c>
      <c r="H28" s="91">
        <v>0.155</v>
      </c>
      <c r="I28" s="92"/>
      <c r="J28" s="91"/>
      <c r="K28" s="134">
        <f t="shared" si="0"/>
      </c>
      <c r="L28" s="74"/>
    </row>
    <row r="29" spans="1:12" ht="17.25" customHeight="1">
      <c r="A29" s="86" t="s">
        <v>9</v>
      </c>
      <c r="B29" s="158" t="s">
        <v>326</v>
      </c>
      <c r="C29" s="159" t="s">
        <v>327</v>
      </c>
      <c r="D29" s="161" t="s">
        <v>328</v>
      </c>
      <c r="E29" s="160" t="s">
        <v>8</v>
      </c>
      <c r="F29" s="160" t="s">
        <v>325</v>
      </c>
      <c r="G29" s="153" t="s">
        <v>543</v>
      </c>
      <c r="H29" s="91"/>
      <c r="I29" s="92"/>
      <c r="J29" s="91"/>
      <c r="K29" s="134">
        <f t="shared" si="0"/>
      </c>
      <c r="L29" s="74"/>
    </row>
    <row r="30" spans="1:12" ht="17.25" customHeight="1">
      <c r="A30" s="86" t="s">
        <v>10</v>
      </c>
      <c r="B30" s="158" t="s">
        <v>78</v>
      </c>
      <c r="C30" s="159" t="s">
        <v>182</v>
      </c>
      <c r="D30" s="161" t="s">
        <v>347</v>
      </c>
      <c r="E30" s="160" t="s">
        <v>8</v>
      </c>
      <c r="F30" s="160" t="s">
        <v>99</v>
      </c>
      <c r="G30" s="134">
        <v>8.44</v>
      </c>
      <c r="H30" s="91">
        <v>0.165</v>
      </c>
      <c r="I30" s="92"/>
      <c r="J30" s="91"/>
      <c r="K30" s="134" t="str">
        <f t="shared" si="0"/>
        <v>II A</v>
      </c>
      <c r="L30" s="74"/>
    </row>
    <row r="31" spans="1:12" ht="17.25" customHeight="1">
      <c r="A31" s="86" t="s">
        <v>26</v>
      </c>
      <c r="B31" s="158" t="s">
        <v>320</v>
      </c>
      <c r="C31" s="159" t="s">
        <v>321</v>
      </c>
      <c r="D31" s="161" t="s">
        <v>322</v>
      </c>
      <c r="E31" s="160" t="s">
        <v>8</v>
      </c>
      <c r="F31" s="160" t="s">
        <v>315</v>
      </c>
      <c r="G31" s="134">
        <v>8.78</v>
      </c>
      <c r="H31" s="91">
        <v>0.159</v>
      </c>
      <c r="I31" s="92"/>
      <c r="J31" s="91"/>
      <c r="K31" s="134" t="str">
        <f t="shared" si="0"/>
        <v>III A</v>
      </c>
      <c r="L31" s="74"/>
    </row>
    <row r="32" spans="1:12" ht="17.25" customHeight="1">
      <c r="A32" s="86" t="s">
        <v>11</v>
      </c>
      <c r="B32" s="158" t="s">
        <v>148</v>
      </c>
      <c r="C32" s="159" t="s">
        <v>149</v>
      </c>
      <c r="D32" s="161">
        <v>36363</v>
      </c>
      <c r="E32" s="160" t="s">
        <v>8</v>
      </c>
      <c r="F32" s="160" t="s">
        <v>99</v>
      </c>
      <c r="G32" s="134">
        <v>8.75</v>
      </c>
      <c r="H32" s="91">
        <v>0.178</v>
      </c>
      <c r="I32" s="92"/>
      <c r="J32" s="91"/>
      <c r="K32" s="134" t="str">
        <f t="shared" si="0"/>
        <v>III A</v>
      </c>
      <c r="L32" s="74"/>
    </row>
    <row r="33" spans="1:12" ht="17.25" customHeight="1">
      <c r="A33" s="86" t="s">
        <v>32</v>
      </c>
      <c r="B33" s="158" t="s">
        <v>526</v>
      </c>
      <c r="C33" s="159" t="s">
        <v>527</v>
      </c>
      <c r="D33" s="161">
        <v>36739</v>
      </c>
      <c r="E33" s="160" t="s">
        <v>8</v>
      </c>
      <c r="F33" s="160" t="s">
        <v>528</v>
      </c>
      <c r="G33" s="134">
        <v>8.45</v>
      </c>
      <c r="H33" s="91">
        <v>0.132</v>
      </c>
      <c r="I33" s="92"/>
      <c r="J33" s="91"/>
      <c r="K33" s="134" t="str">
        <f t="shared" si="0"/>
        <v>III A</v>
      </c>
      <c r="L33" s="74"/>
    </row>
    <row r="34" spans="2:9" s="74" customFormat="1" ht="12.75">
      <c r="B34" s="78"/>
      <c r="C34" s="79"/>
      <c r="D34" s="78"/>
      <c r="E34" s="78" t="s">
        <v>11</v>
      </c>
      <c r="F34" s="80" t="s">
        <v>34</v>
      </c>
      <c r="I34" s="77"/>
    </row>
    <row r="35" spans="1:12" ht="17.25" customHeight="1">
      <c r="A35" s="86" t="s">
        <v>24</v>
      </c>
      <c r="B35" s="158" t="s">
        <v>69</v>
      </c>
      <c r="C35" s="159" t="s">
        <v>316</v>
      </c>
      <c r="D35" s="161" t="s">
        <v>317</v>
      </c>
      <c r="E35" s="160" t="s">
        <v>8</v>
      </c>
      <c r="F35" s="160" t="s">
        <v>315</v>
      </c>
      <c r="G35" s="134">
        <v>8.87</v>
      </c>
      <c r="H35" s="91">
        <v>0.21</v>
      </c>
      <c r="I35" s="92"/>
      <c r="J35" s="91"/>
      <c r="K35" s="134" t="str">
        <f aca="true" t="shared" si="1" ref="K35:K40">IF(ISBLANK(G35),"",IF(G35&gt;9.04,"",IF(G35&lt;=7.25,"TSM",IF(G35&lt;=7.45,"SM",IF(G35&lt;=7.7,"KSM",IF(G35&lt;=8,"I A",IF(G35&lt;=8.44,"II A",IF(G35&lt;=9.04,"III A"))))))))</f>
        <v>III A</v>
      </c>
      <c r="L35" s="74"/>
    </row>
    <row r="36" spans="1:12" ht="17.25" customHeight="1">
      <c r="A36" s="86" t="s">
        <v>9</v>
      </c>
      <c r="B36" s="158" t="s">
        <v>118</v>
      </c>
      <c r="C36" s="159" t="s">
        <v>220</v>
      </c>
      <c r="D36" s="161" t="s">
        <v>221</v>
      </c>
      <c r="E36" s="160" t="s">
        <v>8</v>
      </c>
      <c r="F36" s="160" t="s">
        <v>106</v>
      </c>
      <c r="G36" s="153">
        <v>8.5</v>
      </c>
      <c r="H36" s="91">
        <v>0.163</v>
      </c>
      <c r="I36" s="92"/>
      <c r="J36" s="91"/>
      <c r="K36" s="134" t="str">
        <f t="shared" si="1"/>
        <v>III A</v>
      </c>
      <c r="L36" s="74"/>
    </row>
    <row r="37" spans="1:12" ht="17.25" customHeight="1">
      <c r="A37" s="86" t="s">
        <v>10</v>
      </c>
      <c r="B37" s="158" t="s">
        <v>78</v>
      </c>
      <c r="C37" s="159" t="s">
        <v>171</v>
      </c>
      <c r="D37" s="161" t="s">
        <v>172</v>
      </c>
      <c r="E37" s="160" t="s">
        <v>8</v>
      </c>
      <c r="F37" s="160" t="s">
        <v>173</v>
      </c>
      <c r="G37" s="134">
        <v>8.99</v>
      </c>
      <c r="H37" s="91">
        <v>0.274</v>
      </c>
      <c r="I37" s="92"/>
      <c r="J37" s="91"/>
      <c r="K37" s="134" t="str">
        <f t="shared" si="1"/>
        <v>III A</v>
      </c>
      <c r="L37" s="74"/>
    </row>
    <row r="38" spans="1:12" ht="17.25" customHeight="1">
      <c r="A38" s="86" t="s">
        <v>26</v>
      </c>
      <c r="B38" s="158" t="s">
        <v>312</v>
      </c>
      <c r="C38" s="159" t="s">
        <v>313</v>
      </c>
      <c r="D38" s="161" t="s">
        <v>314</v>
      </c>
      <c r="E38" s="160" t="s">
        <v>8</v>
      </c>
      <c r="F38" s="160" t="s">
        <v>177</v>
      </c>
      <c r="G38" s="134">
        <v>8.81</v>
      </c>
      <c r="H38" s="91">
        <v>0.175</v>
      </c>
      <c r="I38" s="92"/>
      <c r="J38" s="91"/>
      <c r="K38" s="134" t="str">
        <f t="shared" si="1"/>
        <v>III A</v>
      </c>
      <c r="L38" s="74"/>
    </row>
    <row r="39" spans="1:12" ht="17.25" customHeight="1">
      <c r="A39" s="86" t="s">
        <v>11</v>
      </c>
      <c r="B39" s="158" t="s">
        <v>231</v>
      </c>
      <c r="C39" s="159" t="s">
        <v>232</v>
      </c>
      <c r="D39" s="161" t="s">
        <v>233</v>
      </c>
      <c r="E39" s="160" t="s">
        <v>8</v>
      </c>
      <c r="F39" s="160" t="s">
        <v>106</v>
      </c>
      <c r="G39" s="134">
        <v>8.11</v>
      </c>
      <c r="H39" s="91">
        <v>0.162</v>
      </c>
      <c r="I39" s="92"/>
      <c r="J39" s="91"/>
      <c r="K39" s="134" t="str">
        <f t="shared" si="1"/>
        <v>II A</v>
      </c>
      <c r="L39" s="74"/>
    </row>
    <row r="40" spans="1:12" ht="17.25" customHeight="1">
      <c r="A40" s="86" t="s">
        <v>32</v>
      </c>
      <c r="B40" s="87"/>
      <c r="C40" s="88"/>
      <c r="D40" s="89"/>
      <c r="E40" s="89"/>
      <c r="F40" s="90"/>
      <c r="G40" s="134"/>
      <c r="H40" s="91"/>
      <c r="I40" s="92"/>
      <c r="J40" s="91"/>
      <c r="K40" s="134">
        <f t="shared" si="1"/>
      </c>
      <c r="L40" s="7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2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8515625" style="67" customWidth="1"/>
    <col min="2" max="2" width="3.57421875" style="67" customWidth="1"/>
    <col min="3" max="3" width="3.8515625" style="67" customWidth="1"/>
    <col min="4" max="4" width="11.140625" style="67" bestFit="1" customWidth="1"/>
    <col min="5" max="5" width="10.7109375" style="67" customWidth="1"/>
    <col min="6" max="6" width="10.28125" style="67" customWidth="1"/>
    <col min="7" max="7" width="16.421875" style="67" customWidth="1"/>
    <col min="8" max="8" width="23.140625" style="67" customWidth="1"/>
    <col min="9" max="9" width="7.57421875" style="67" customWidth="1"/>
    <col min="10" max="10" width="6.7109375" style="67" customWidth="1"/>
    <col min="11" max="16384" width="9.140625" style="67" customWidth="1"/>
  </cols>
  <sheetData>
    <row r="1" spans="4:8" ht="18.75">
      <c r="D1" s="68" t="s">
        <v>12</v>
      </c>
      <c r="F1" s="69"/>
      <c r="G1" s="69"/>
      <c r="H1" s="70"/>
    </row>
    <row r="2" spans="1:9" ht="18.75">
      <c r="A2" s="72" t="s">
        <v>8</v>
      </c>
      <c r="B2" s="72"/>
      <c r="C2" s="72"/>
      <c r="D2" s="68"/>
      <c r="F2" s="69"/>
      <c r="G2" s="69"/>
      <c r="I2" s="11" t="s">
        <v>431</v>
      </c>
    </row>
    <row r="3" spans="4:8" s="74" customFormat="1" ht="5.25">
      <c r="D3" s="75"/>
      <c r="H3" s="76"/>
    </row>
    <row r="4" spans="4:9" ht="12.75">
      <c r="D4" s="78" t="s">
        <v>2</v>
      </c>
      <c r="E4" s="79"/>
      <c r="F4" s="78" t="s">
        <v>27</v>
      </c>
      <c r="G4" s="78" t="s">
        <v>24</v>
      </c>
      <c r="H4" s="80" t="s">
        <v>34</v>
      </c>
      <c r="I4" s="72"/>
    </row>
    <row r="5" spans="4:8" s="74" customFormat="1" ht="5.25">
      <c r="D5" s="75"/>
      <c r="H5" s="76"/>
    </row>
    <row r="6" spans="1:10" ht="12.75">
      <c r="A6" s="190" t="s">
        <v>561</v>
      </c>
      <c r="B6" s="191" t="s">
        <v>586</v>
      </c>
      <c r="C6" s="135" t="s">
        <v>40</v>
      </c>
      <c r="D6" s="82" t="s">
        <v>4</v>
      </c>
      <c r="E6" s="83" t="s">
        <v>5</v>
      </c>
      <c r="F6" s="81" t="s">
        <v>6</v>
      </c>
      <c r="G6" s="81" t="s">
        <v>16</v>
      </c>
      <c r="H6" s="81" t="s">
        <v>7</v>
      </c>
      <c r="I6" s="84" t="s">
        <v>21</v>
      </c>
      <c r="J6" s="47" t="s">
        <v>23</v>
      </c>
    </row>
    <row r="7" spans="1:10" ht="17.25" customHeight="1">
      <c r="A7" s="204" t="s">
        <v>24</v>
      </c>
      <c r="B7" s="204"/>
      <c r="C7" s="204" t="s">
        <v>647</v>
      </c>
      <c r="D7" s="205" t="s">
        <v>492</v>
      </c>
      <c r="E7" s="206" t="s">
        <v>493</v>
      </c>
      <c r="F7" s="207" t="s">
        <v>518</v>
      </c>
      <c r="G7" s="208" t="s">
        <v>8</v>
      </c>
      <c r="H7" s="209" t="s">
        <v>99</v>
      </c>
      <c r="I7" s="188">
        <v>0.0015287037037037038</v>
      </c>
      <c r="J7" s="210" t="str">
        <f aca="true" t="shared" si="0" ref="J7:J15">IF(ISBLANK(I7),"",IF(I7&gt;0.00164351851851852,"",IF(I7&lt;=0.00125578703703704,"TSM",IF(I7&lt;=0.00129050925925926,"SM",IF(I7&lt;=0.00134259259259259,"KSM",IF(I7&lt;=0.00142361111111111,"I A",IF(I7&lt;=0.00152777777777778,"II A",IF(I7&lt;=0.00164351851851852,"III A"))))))))</f>
        <v>III A</v>
      </c>
    </row>
    <row r="8" spans="1:10" ht="17.25" customHeight="1">
      <c r="A8" s="86" t="s">
        <v>9</v>
      </c>
      <c r="B8" s="86"/>
      <c r="C8" s="86">
        <v>48</v>
      </c>
      <c r="D8" s="87" t="s">
        <v>400</v>
      </c>
      <c r="E8" s="88" t="s">
        <v>399</v>
      </c>
      <c r="F8" s="89">
        <v>37076</v>
      </c>
      <c r="G8" s="154" t="s">
        <v>403</v>
      </c>
      <c r="H8" s="90" t="s">
        <v>380</v>
      </c>
      <c r="I8" s="155">
        <v>0.0015358796296296294</v>
      </c>
      <c r="J8" s="134" t="str">
        <f t="shared" si="0"/>
        <v>III A</v>
      </c>
    </row>
    <row r="9" spans="1:10" ht="17.25" customHeight="1">
      <c r="A9" s="86" t="s">
        <v>10</v>
      </c>
      <c r="B9" s="86"/>
      <c r="C9" s="86">
        <v>44</v>
      </c>
      <c r="D9" s="87" t="s">
        <v>390</v>
      </c>
      <c r="E9" s="88" t="s">
        <v>389</v>
      </c>
      <c r="F9" s="89">
        <v>36925</v>
      </c>
      <c r="G9" s="154" t="s">
        <v>403</v>
      </c>
      <c r="H9" s="90" t="s">
        <v>379</v>
      </c>
      <c r="I9" s="155">
        <v>0.001540509259259259</v>
      </c>
      <c r="J9" s="134" t="str">
        <f t="shared" si="0"/>
        <v>III A</v>
      </c>
    </row>
    <row r="10" spans="1:10" ht="17.25" customHeight="1">
      <c r="A10" s="86" t="s">
        <v>26</v>
      </c>
      <c r="B10" s="86"/>
      <c r="C10" s="86">
        <v>56</v>
      </c>
      <c r="D10" s="87" t="s">
        <v>639</v>
      </c>
      <c r="E10" s="88" t="s">
        <v>638</v>
      </c>
      <c r="F10" s="89">
        <v>37304</v>
      </c>
      <c r="G10" s="154" t="s">
        <v>420</v>
      </c>
      <c r="H10" s="90" t="s">
        <v>404</v>
      </c>
      <c r="I10" s="155">
        <v>0.001696064814814815</v>
      </c>
      <c r="J10" s="134">
        <f t="shared" si="0"/>
      </c>
    </row>
    <row r="11" spans="1:10" ht="17.25" customHeight="1">
      <c r="A11" s="86" t="s">
        <v>11</v>
      </c>
      <c r="B11" s="86"/>
      <c r="C11" s="86">
        <v>70</v>
      </c>
      <c r="D11" s="87" t="s">
        <v>136</v>
      </c>
      <c r="E11" s="88" t="s">
        <v>137</v>
      </c>
      <c r="F11" s="89">
        <v>36447</v>
      </c>
      <c r="G11" s="154" t="s">
        <v>8</v>
      </c>
      <c r="H11" s="90" t="s">
        <v>138</v>
      </c>
      <c r="I11" s="155">
        <v>0.0017104166666666667</v>
      </c>
      <c r="J11" s="134">
        <f t="shared" si="0"/>
      </c>
    </row>
    <row r="12" spans="1:10" ht="17.25" customHeight="1">
      <c r="A12" s="86" t="s">
        <v>32</v>
      </c>
      <c r="B12" s="86"/>
      <c r="C12" s="86" t="s">
        <v>637</v>
      </c>
      <c r="D12" s="87" t="s">
        <v>642</v>
      </c>
      <c r="E12" s="88" t="s">
        <v>649</v>
      </c>
      <c r="F12" s="89">
        <v>36921</v>
      </c>
      <c r="G12" s="154" t="s">
        <v>420</v>
      </c>
      <c r="H12" s="90" t="s">
        <v>404</v>
      </c>
      <c r="I12" s="155">
        <v>0.0017524305555555555</v>
      </c>
      <c r="J12" s="134">
        <f t="shared" si="0"/>
      </c>
    </row>
    <row r="13" spans="1:10" ht="17.25" customHeight="1">
      <c r="A13" s="86" t="s">
        <v>36</v>
      </c>
      <c r="B13" s="86"/>
      <c r="C13" s="86">
        <v>55</v>
      </c>
      <c r="D13" s="87" t="s">
        <v>419</v>
      </c>
      <c r="E13" s="88" t="s">
        <v>418</v>
      </c>
      <c r="F13" s="89">
        <v>37547</v>
      </c>
      <c r="G13" s="154" t="s">
        <v>420</v>
      </c>
      <c r="H13" s="90" t="s">
        <v>404</v>
      </c>
      <c r="I13" s="155">
        <v>0.0017844907407407408</v>
      </c>
      <c r="J13" s="134">
        <f t="shared" si="0"/>
      </c>
    </row>
    <row r="14" spans="1:10" ht="17.25" customHeight="1">
      <c r="A14" s="86" t="s">
        <v>37</v>
      </c>
      <c r="B14" s="86"/>
      <c r="C14" s="86">
        <v>57</v>
      </c>
      <c r="D14" s="87" t="s">
        <v>640</v>
      </c>
      <c r="E14" s="88" t="s">
        <v>641</v>
      </c>
      <c r="F14" s="89">
        <v>37145</v>
      </c>
      <c r="G14" s="154" t="s">
        <v>420</v>
      </c>
      <c r="H14" s="90" t="s">
        <v>404</v>
      </c>
      <c r="I14" s="155">
        <v>0.0017854166666666663</v>
      </c>
      <c r="J14" s="134">
        <f t="shared" si="0"/>
      </c>
    </row>
    <row r="15" spans="1:10" ht="17.25" customHeight="1">
      <c r="A15" s="86"/>
      <c r="B15" s="86"/>
      <c r="C15" s="86">
        <v>114</v>
      </c>
      <c r="D15" s="87" t="s">
        <v>490</v>
      </c>
      <c r="E15" s="88" t="s">
        <v>491</v>
      </c>
      <c r="F15" s="89" t="s">
        <v>517</v>
      </c>
      <c r="G15" s="154" t="s">
        <v>8</v>
      </c>
      <c r="H15" s="90" t="s">
        <v>99</v>
      </c>
      <c r="I15" s="155" t="s">
        <v>543</v>
      </c>
      <c r="J15" s="134">
        <f t="shared" si="0"/>
      </c>
    </row>
    <row r="16" spans="4:9" ht="12.75">
      <c r="D16" s="78"/>
      <c r="E16" s="79"/>
      <c r="F16" s="78"/>
      <c r="G16" s="78" t="s">
        <v>9</v>
      </c>
      <c r="H16" s="80" t="s">
        <v>34</v>
      </c>
      <c r="I16" s="72"/>
    </row>
    <row r="17" spans="1:10" ht="17.25" customHeight="1">
      <c r="A17" s="86" t="s">
        <v>24</v>
      </c>
      <c r="B17" s="86"/>
      <c r="C17" s="86">
        <v>69</v>
      </c>
      <c r="D17" s="87" t="s">
        <v>47</v>
      </c>
      <c r="E17" s="88" t="s">
        <v>113</v>
      </c>
      <c r="F17" s="89" t="s">
        <v>283</v>
      </c>
      <c r="G17" s="154" t="s">
        <v>8</v>
      </c>
      <c r="H17" s="90" t="s">
        <v>110</v>
      </c>
      <c r="I17" s="155">
        <v>0.0014355324074074073</v>
      </c>
      <c r="J17" s="134" t="str">
        <f aca="true" t="shared" si="1" ref="J17:J24">IF(ISBLANK(I17),"",IF(I17&gt;0.00164351851851852,"",IF(I17&lt;=0.00125578703703704,"TSM",IF(I17&lt;=0.00129050925925926,"SM",IF(I17&lt;=0.00134259259259259,"KSM",IF(I17&lt;=0.00142361111111111,"I A",IF(I17&lt;=0.00152777777777778,"II A",IF(I17&lt;=0.00164351851851852,"III A"))))))))</f>
        <v>II A</v>
      </c>
    </row>
    <row r="18" spans="1:10" ht="17.25" customHeight="1">
      <c r="A18" s="86" t="s">
        <v>9</v>
      </c>
      <c r="B18" s="86"/>
      <c r="C18" s="86">
        <v>79</v>
      </c>
      <c r="D18" s="87" t="s">
        <v>82</v>
      </c>
      <c r="E18" s="88" t="s">
        <v>96</v>
      </c>
      <c r="F18" s="89">
        <v>35263</v>
      </c>
      <c r="G18" s="154" t="s">
        <v>8</v>
      </c>
      <c r="H18" s="90" t="s">
        <v>153</v>
      </c>
      <c r="I18" s="155">
        <v>0.0014431712962962963</v>
      </c>
      <c r="J18" s="134" t="str">
        <f t="shared" si="1"/>
        <v>II A</v>
      </c>
    </row>
    <row r="19" spans="1:10" ht="17.25" customHeight="1">
      <c r="A19" s="86" t="s">
        <v>10</v>
      </c>
      <c r="B19" s="86"/>
      <c r="C19" s="86">
        <v>95</v>
      </c>
      <c r="D19" s="87" t="s">
        <v>442</v>
      </c>
      <c r="E19" s="88" t="s">
        <v>443</v>
      </c>
      <c r="F19" s="89">
        <v>35627</v>
      </c>
      <c r="G19" s="154" t="s">
        <v>444</v>
      </c>
      <c r="H19" s="90" t="s">
        <v>445</v>
      </c>
      <c r="I19" s="155">
        <v>0.0014524305555555555</v>
      </c>
      <c r="J19" s="134" t="str">
        <f t="shared" si="1"/>
        <v>II A</v>
      </c>
    </row>
    <row r="20" spans="1:10" ht="17.25" customHeight="1">
      <c r="A20" s="86" t="s">
        <v>26</v>
      </c>
      <c r="B20" s="86"/>
      <c r="C20" s="86">
        <v>72</v>
      </c>
      <c r="D20" s="87" t="s">
        <v>150</v>
      </c>
      <c r="E20" s="88" t="s">
        <v>151</v>
      </c>
      <c r="F20" s="89">
        <v>36406</v>
      </c>
      <c r="G20" s="154" t="s">
        <v>8</v>
      </c>
      <c r="H20" s="90" t="s">
        <v>99</v>
      </c>
      <c r="I20" s="155">
        <v>0.0014767361111111112</v>
      </c>
      <c r="J20" s="134" t="str">
        <f t="shared" si="1"/>
        <v>II A</v>
      </c>
    </row>
    <row r="21" spans="1:10" ht="17.25" customHeight="1">
      <c r="A21" s="86" t="s">
        <v>11</v>
      </c>
      <c r="B21" s="86"/>
      <c r="C21" s="86">
        <v>84</v>
      </c>
      <c r="D21" s="87" t="s">
        <v>290</v>
      </c>
      <c r="E21" s="88" t="s">
        <v>291</v>
      </c>
      <c r="F21" s="89" t="s">
        <v>292</v>
      </c>
      <c r="G21" s="154" t="s">
        <v>8</v>
      </c>
      <c r="H21" s="90" t="s">
        <v>110</v>
      </c>
      <c r="I21" s="155">
        <v>0.0015262731481481483</v>
      </c>
      <c r="J21" s="134" t="str">
        <f t="shared" si="1"/>
        <v>II A</v>
      </c>
    </row>
    <row r="22" spans="1:10" ht="17.25" customHeight="1">
      <c r="A22" s="86" t="s">
        <v>32</v>
      </c>
      <c r="B22" s="86"/>
      <c r="C22" s="86">
        <v>78</v>
      </c>
      <c r="D22" s="87" t="s">
        <v>45</v>
      </c>
      <c r="E22" s="88" t="s">
        <v>96</v>
      </c>
      <c r="F22" s="89">
        <v>36290</v>
      </c>
      <c r="G22" s="154" t="s">
        <v>8</v>
      </c>
      <c r="H22" s="90" t="s">
        <v>153</v>
      </c>
      <c r="I22" s="155">
        <v>0.0015364583333333333</v>
      </c>
      <c r="J22" s="134" t="str">
        <f t="shared" si="1"/>
        <v>III A</v>
      </c>
    </row>
    <row r="23" spans="1:10" ht="17.25" customHeight="1">
      <c r="A23" s="86" t="s">
        <v>36</v>
      </c>
      <c r="B23" s="86"/>
      <c r="C23" s="86">
        <v>59</v>
      </c>
      <c r="D23" s="87" t="s">
        <v>356</v>
      </c>
      <c r="E23" s="88" t="s">
        <v>357</v>
      </c>
      <c r="F23" s="89" t="s">
        <v>358</v>
      </c>
      <c r="G23" s="154" t="s">
        <v>351</v>
      </c>
      <c r="H23" s="90" t="s">
        <v>359</v>
      </c>
      <c r="I23" s="155">
        <v>0.001558564814814815</v>
      </c>
      <c r="J23" s="134" t="str">
        <f t="shared" si="1"/>
        <v>III A</v>
      </c>
    </row>
    <row r="24" spans="1:10" ht="17.25" customHeight="1">
      <c r="A24" s="86" t="s">
        <v>37</v>
      </c>
      <c r="B24" s="86"/>
      <c r="C24" s="86">
        <v>45</v>
      </c>
      <c r="D24" s="87" t="s">
        <v>394</v>
      </c>
      <c r="E24" s="88" t="s">
        <v>393</v>
      </c>
      <c r="F24" s="89">
        <v>36337</v>
      </c>
      <c r="G24" s="154" t="s">
        <v>403</v>
      </c>
      <c r="H24" s="90" t="s">
        <v>380</v>
      </c>
      <c r="I24" s="155">
        <v>0.0015866087962962962</v>
      </c>
      <c r="J24" s="134" t="str">
        <f t="shared" si="1"/>
        <v>III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2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8515625" style="67" customWidth="1"/>
    <col min="2" max="2" width="3.57421875" style="67" customWidth="1"/>
    <col min="3" max="3" width="3.8515625" style="67" customWidth="1"/>
    <col min="4" max="4" width="11.140625" style="67" bestFit="1" customWidth="1"/>
    <col min="5" max="5" width="10.7109375" style="67" customWidth="1"/>
    <col min="6" max="6" width="10.28125" style="67" customWidth="1"/>
    <col min="7" max="7" width="16.421875" style="67" customWidth="1"/>
    <col min="8" max="8" width="21.57421875" style="67" customWidth="1"/>
    <col min="9" max="9" width="7.57421875" style="67" customWidth="1"/>
    <col min="10" max="10" width="6.7109375" style="67" customWidth="1"/>
    <col min="11" max="16384" width="9.140625" style="67" customWidth="1"/>
  </cols>
  <sheetData>
    <row r="1" spans="4:8" ht="18.75">
      <c r="D1" s="68" t="s">
        <v>12</v>
      </c>
      <c r="F1" s="69"/>
      <c r="G1" s="69"/>
      <c r="H1" s="70"/>
    </row>
    <row r="2" spans="1:9" ht="18.75">
      <c r="A2" s="72" t="s">
        <v>8</v>
      </c>
      <c r="B2" s="72"/>
      <c r="C2" s="72"/>
      <c r="D2" s="68"/>
      <c r="F2" s="69"/>
      <c r="G2" s="69"/>
      <c r="I2" s="11" t="s">
        <v>431</v>
      </c>
    </row>
    <row r="3" spans="4:8" s="74" customFormat="1" ht="5.25">
      <c r="D3" s="75"/>
      <c r="H3" s="76"/>
    </row>
    <row r="4" spans="4:9" ht="12.75">
      <c r="D4" s="78" t="s">
        <v>2</v>
      </c>
      <c r="E4" s="79"/>
      <c r="F4" s="78" t="s">
        <v>27</v>
      </c>
      <c r="G4" s="78"/>
      <c r="H4" s="80"/>
      <c r="I4" s="72"/>
    </row>
    <row r="5" spans="4:8" s="74" customFormat="1" ht="5.25">
      <c r="D5" s="75"/>
      <c r="H5" s="76"/>
    </row>
    <row r="6" spans="1:10" ht="12.75">
      <c r="A6" s="190" t="s">
        <v>561</v>
      </c>
      <c r="B6" s="191" t="s">
        <v>586</v>
      </c>
      <c r="C6" s="135" t="s">
        <v>40</v>
      </c>
      <c r="D6" s="82" t="s">
        <v>4</v>
      </c>
      <c r="E6" s="83" t="s">
        <v>5</v>
      </c>
      <c r="F6" s="81" t="s">
        <v>6</v>
      </c>
      <c r="G6" s="81" t="s">
        <v>16</v>
      </c>
      <c r="H6" s="81" t="s">
        <v>7</v>
      </c>
      <c r="I6" s="84" t="s">
        <v>21</v>
      </c>
      <c r="J6" s="47" t="s">
        <v>23</v>
      </c>
    </row>
    <row r="7" spans="1:10" ht="17.25" customHeight="1">
      <c r="A7" s="204" t="s">
        <v>24</v>
      </c>
      <c r="B7" s="204"/>
      <c r="C7" s="204">
        <v>69</v>
      </c>
      <c r="D7" s="205" t="s">
        <v>47</v>
      </c>
      <c r="E7" s="206" t="s">
        <v>113</v>
      </c>
      <c r="F7" s="207" t="s">
        <v>283</v>
      </c>
      <c r="G7" s="208" t="s">
        <v>8</v>
      </c>
      <c r="H7" s="209" t="s">
        <v>110</v>
      </c>
      <c r="I7" s="188">
        <v>0.0014355324074074073</v>
      </c>
      <c r="J7" s="210" t="str">
        <f aca="true" t="shared" si="0" ref="J7:J23">IF(ISBLANK(I7),"",IF(I7&gt;0.00164351851851852,"",IF(I7&lt;=0.00125578703703704,"TSM",IF(I7&lt;=0.00129050925925926,"SM",IF(I7&lt;=0.00134259259259259,"KSM",IF(I7&lt;=0.00142361111111111,"I A",IF(I7&lt;=0.00152777777777778,"II A",IF(I7&lt;=0.00164351851851852,"III A"))))))))</f>
        <v>II A</v>
      </c>
    </row>
    <row r="8" spans="1:10" ht="17.25" customHeight="1">
      <c r="A8" s="86" t="s">
        <v>9</v>
      </c>
      <c r="B8" s="86"/>
      <c r="C8" s="86">
        <v>79</v>
      </c>
      <c r="D8" s="87" t="s">
        <v>82</v>
      </c>
      <c r="E8" s="88" t="s">
        <v>96</v>
      </c>
      <c r="F8" s="89">
        <v>35263</v>
      </c>
      <c r="G8" s="154" t="s">
        <v>8</v>
      </c>
      <c r="H8" s="90" t="s">
        <v>153</v>
      </c>
      <c r="I8" s="155">
        <v>0.0014431712962962963</v>
      </c>
      <c r="J8" s="134" t="str">
        <f t="shared" si="0"/>
        <v>II A</v>
      </c>
    </row>
    <row r="9" spans="1:10" ht="17.25" customHeight="1">
      <c r="A9" s="204" t="s">
        <v>10</v>
      </c>
      <c r="B9" s="86"/>
      <c r="C9" s="86">
        <v>95</v>
      </c>
      <c r="D9" s="87" t="s">
        <v>442</v>
      </c>
      <c r="E9" s="88" t="s">
        <v>443</v>
      </c>
      <c r="F9" s="89">
        <v>35627</v>
      </c>
      <c r="G9" s="154" t="s">
        <v>444</v>
      </c>
      <c r="H9" s="90" t="s">
        <v>445</v>
      </c>
      <c r="I9" s="155">
        <v>0.0014524305555555555</v>
      </c>
      <c r="J9" s="134" t="str">
        <f t="shared" si="0"/>
        <v>II A</v>
      </c>
    </row>
    <row r="10" spans="1:10" ht="17.25" customHeight="1">
      <c r="A10" s="86" t="s">
        <v>26</v>
      </c>
      <c r="B10" s="86" t="s">
        <v>24</v>
      </c>
      <c r="C10" s="86">
        <v>72</v>
      </c>
      <c r="D10" s="87" t="s">
        <v>150</v>
      </c>
      <c r="E10" s="88" t="s">
        <v>151</v>
      </c>
      <c r="F10" s="89">
        <v>36406</v>
      </c>
      <c r="G10" s="154" t="s">
        <v>8</v>
      </c>
      <c r="H10" s="90" t="s">
        <v>99</v>
      </c>
      <c r="I10" s="155">
        <v>0.0014767361111111112</v>
      </c>
      <c r="J10" s="134" t="str">
        <f t="shared" si="0"/>
        <v>II A</v>
      </c>
    </row>
    <row r="11" spans="1:10" ht="17.25" customHeight="1">
      <c r="A11" s="204" t="s">
        <v>11</v>
      </c>
      <c r="B11" s="86"/>
      <c r="C11" s="86">
        <v>84</v>
      </c>
      <c r="D11" s="87" t="s">
        <v>290</v>
      </c>
      <c r="E11" s="88" t="s">
        <v>291</v>
      </c>
      <c r="F11" s="89" t="s">
        <v>292</v>
      </c>
      <c r="G11" s="154" t="s">
        <v>8</v>
      </c>
      <c r="H11" s="90" t="s">
        <v>110</v>
      </c>
      <c r="I11" s="155">
        <v>0.0015262731481481483</v>
      </c>
      <c r="J11" s="134" t="str">
        <f t="shared" si="0"/>
        <v>II A</v>
      </c>
    </row>
    <row r="12" spans="1:10" ht="17.25" customHeight="1">
      <c r="A12" s="86" t="s">
        <v>32</v>
      </c>
      <c r="B12" s="86" t="s">
        <v>9</v>
      </c>
      <c r="C12" s="86" t="s">
        <v>647</v>
      </c>
      <c r="D12" s="87" t="s">
        <v>492</v>
      </c>
      <c r="E12" s="88" t="s">
        <v>493</v>
      </c>
      <c r="F12" s="89" t="s">
        <v>518</v>
      </c>
      <c r="G12" s="154" t="s">
        <v>8</v>
      </c>
      <c r="H12" s="90" t="s">
        <v>99</v>
      </c>
      <c r="I12" s="155">
        <v>0.0015287037037037038</v>
      </c>
      <c r="J12" s="134" t="str">
        <f t="shared" si="0"/>
        <v>III A</v>
      </c>
    </row>
    <row r="13" spans="1:10" ht="17.25" customHeight="1">
      <c r="A13" s="204" t="s">
        <v>36</v>
      </c>
      <c r="B13" s="86" t="s">
        <v>10</v>
      </c>
      <c r="C13" s="86">
        <v>48</v>
      </c>
      <c r="D13" s="87" t="s">
        <v>400</v>
      </c>
      <c r="E13" s="88" t="s">
        <v>399</v>
      </c>
      <c r="F13" s="89">
        <v>37076</v>
      </c>
      <c r="G13" s="154" t="s">
        <v>403</v>
      </c>
      <c r="H13" s="90" t="s">
        <v>380</v>
      </c>
      <c r="I13" s="155">
        <v>0.0015358796296296294</v>
      </c>
      <c r="J13" s="134" t="str">
        <f t="shared" si="0"/>
        <v>III A</v>
      </c>
    </row>
    <row r="14" spans="1:10" ht="17.25" customHeight="1">
      <c r="A14" s="86" t="s">
        <v>37</v>
      </c>
      <c r="B14" s="86" t="s">
        <v>26</v>
      </c>
      <c r="C14" s="86">
        <v>78</v>
      </c>
      <c r="D14" s="87" t="s">
        <v>45</v>
      </c>
      <c r="E14" s="88" t="s">
        <v>96</v>
      </c>
      <c r="F14" s="89">
        <v>36290</v>
      </c>
      <c r="G14" s="154" t="s">
        <v>8</v>
      </c>
      <c r="H14" s="90" t="s">
        <v>153</v>
      </c>
      <c r="I14" s="155">
        <v>0.0015364583333333333</v>
      </c>
      <c r="J14" s="134" t="str">
        <f t="shared" si="0"/>
        <v>III A</v>
      </c>
    </row>
    <row r="15" spans="1:10" ht="17.25" customHeight="1">
      <c r="A15" s="204" t="s">
        <v>476</v>
      </c>
      <c r="B15" s="86" t="s">
        <v>11</v>
      </c>
      <c r="C15" s="86">
        <v>44</v>
      </c>
      <c r="D15" s="87" t="s">
        <v>390</v>
      </c>
      <c r="E15" s="88" t="s">
        <v>389</v>
      </c>
      <c r="F15" s="89">
        <v>36925</v>
      </c>
      <c r="G15" s="154" t="s">
        <v>403</v>
      </c>
      <c r="H15" s="90" t="s">
        <v>379</v>
      </c>
      <c r="I15" s="155">
        <v>0.001540509259259259</v>
      </c>
      <c r="J15" s="134" t="str">
        <f t="shared" si="0"/>
        <v>III A</v>
      </c>
    </row>
    <row r="16" spans="1:10" ht="17.25" customHeight="1">
      <c r="A16" s="86" t="s">
        <v>477</v>
      </c>
      <c r="B16" s="86" t="s">
        <v>32</v>
      </c>
      <c r="C16" s="86">
        <v>59</v>
      </c>
      <c r="D16" s="87" t="s">
        <v>356</v>
      </c>
      <c r="E16" s="88" t="s">
        <v>357</v>
      </c>
      <c r="F16" s="89" t="s">
        <v>358</v>
      </c>
      <c r="G16" s="154" t="s">
        <v>351</v>
      </c>
      <c r="H16" s="90" t="s">
        <v>359</v>
      </c>
      <c r="I16" s="155">
        <v>0.001558564814814815</v>
      </c>
      <c r="J16" s="134" t="str">
        <f t="shared" si="0"/>
        <v>III A</v>
      </c>
    </row>
    <row r="17" spans="1:10" ht="17.25" customHeight="1">
      <c r="A17" s="204" t="s">
        <v>478</v>
      </c>
      <c r="B17" s="86" t="s">
        <v>36</v>
      </c>
      <c r="C17" s="86">
        <v>45</v>
      </c>
      <c r="D17" s="87" t="s">
        <v>394</v>
      </c>
      <c r="E17" s="88" t="s">
        <v>393</v>
      </c>
      <c r="F17" s="89">
        <v>36337</v>
      </c>
      <c r="G17" s="154" t="s">
        <v>403</v>
      </c>
      <c r="H17" s="90" t="s">
        <v>380</v>
      </c>
      <c r="I17" s="155">
        <v>0.0015866087962962962</v>
      </c>
      <c r="J17" s="134" t="str">
        <f t="shared" si="0"/>
        <v>III A</v>
      </c>
    </row>
    <row r="18" spans="1:10" ht="17.25" customHeight="1">
      <c r="A18" s="86" t="s">
        <v>479</v>
      </c>
      <c r="B18" s="86" t="s">
        <v>37</v>
      </c>
      <c r="C18" s="86">
        <v>56</v>
      </c>
      <c r="D18" s="87" t="s">
        <v>639</v>
      </c>
      <c r="E18" s="88" t="s">
        <v>638</v>
      </c>
      <c r="F18" s="89">
        <v>37304</v>
      </c>
      <c r="G18" s="154" t="s">
        <v>420</v>
      </c>
      <c r="H18" s="90" t="s">
        <v>404</v>
      </c>
      <c r="I18" s="155">
        <v>0.001696064814814815</v>
      </c>
      <c r="J18" s="134">
        <f t="shared" si="0"/>
      </c>
    </row>
    <row r="19" spans="1:10" ht="17.25" customHeight="1">
      <c r="A19" s="204" t="s">
        <v>544</v>
      </c>
      <c r="B19" s="86" t="s">
        <v>476</v>
      </c>
      <c r="C19" s="86">
        <v>70</v>
      </c>
      <c r="D19" s="87" t="s">
        <v>136</v>
      </c>
      <c r="E19" s="88" t="s">
        <v>137</v>
      </c>
      <c r="F19" s="89">
        <v>36447</v>
      </c>
      <c r="G19" s="154" t="s">
        <v>8</v>
      </c>
      <c r="H19" s="90" t="s">
        <v>138</v>
      </c>
      <c r="I19" s="155">
        <v>0.0017104166666666667</v>
      </c>
      <c r="J19" s="134">
        <f t="shared" si="0"/>
      </c>
    </row>
    <row r="20" spans="1:10" ht="17.25" customHeight="1">
      <c r="A20" s="86" t="s">
        <v>545</v>
      </c>
      <c r="B20" s="86" t="s">
        <v>477</v>
      </c>
      <c r="C20" s="86" t="s">
        <v>637</v>
      </c>
      <c r="D20" s="87" t="s">
        <v>642</v>
      </c>
      <c r="E20" s="88" t="s">
        <v>649</v>
      </c>
      <c r="F20" s="89">
        <v>36921</v>
      </c>
      <c r="G20" s="154" t="s">
        <v>420</v>
      </c>
      <c r="H20" s="90" t="s">
        <v>404</v>
      </c>
      <c r="I20" s="155">
        <v>0.0017524305555555555</v>
      </c>
      <c r="J20" s="134">
        <f t="shared" si="0"/>
      </c>
    </row>
    <row r="21" spans="1:10" ht="17.25" customHeight="1">
      <c r="A21" s="204" t="s">
        <v>546</v>
      </c>
      <c r="B21" s="86" t="s">
        <v>478</v>
      </c>
      <c r="C21" s="86">
        <v>55</v>
      </c>
      <c r="D21" s="87" t="s">
        <v>419</v>
      </c>
      <c r="E21" s="88" t="s">
        <v>418</v>
      </c>
      <c r="F21" s="89">
        <v>37547</v>
      </c>
      <c r="G21" s="154" t="s">
        <v>420</v>
      </c>
      <c r="H21" s="90" t="s">
        <v>404</v>
      </c>
      <c r="I21" s="155">
        <v>0.0017844907407407408</v>
      </c>
      <c r="J21" s="134">
        <f t="shared" si="0"/>
      </c>
    </row>
    <row r="22" spans="1:10" ht="17.25" customHeight="1">
      <c r="A22" s="86" t="s">
        <v>547</v>
      </c>
      <c r="B22" s="86" t="s">
        <v>479</v>
      </c>
      <c r="C22" s="86">
        <v>57</v>
      </c>
      <c r="D22" s="87" t="s">
        <v>640</v>
      </c>
      <c r="E22" s="88" t="s">
        <v>641</v>
      </c>
      <c r="F22" s="89">
        <v>37145</v>
      </c>
      <c r="G22" s="154" t="s">
        <v>420</v>
      </c>
      <c r="H22" s="90" t="s">
        <v>404</v>
      </c>
      <c r="I22" s="155">
        <v>0.0017854166666666663</v>
      </c>
      <c r="J22" s="134">
        <f t="shared" si="0"/>
      </c>
    </row>
    <row r="23" spans="1:10" ht="17.25" customHeight="1">
      <c r="A23" s="86"/>
      <c r="B23" s="86"/>
      <c r="C23" s="86">
        <v>114</v>
      </c>
      <c r="D23" s="87" t="s">
        <v>490</v>
      </c>
      <c r="E23" s="88" t="s">
        <v>491</v>
      </c>
      <c r="F23" s="89" t="s">
        <v>517</v>
      </c>
      <c r="G23" s="154" t="s">
        <v>8</v>
      </c>
      <c r="H23" s="90" t="s">
        <v>99</v>
      </c>
      <c r="I23" s="155" t="s">
        <v>543</v>
      </c>
      <c r="J23" s="134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7" customWidth="1"/>
    <col min="2" max="2" width="4.57421875" style="37" customWidth="1"/>
    <col min="3" max="3" width="3.8515625" style="37" bestFit="1" customWidth="1"/>
    <col min="4" max="4" width="10.140625" style="37" customWidth="1"/>
    <col min="5" max="5" width="12.00390625" style="37" bestFit="1" customWidth="1"/>
    <col min="6" max="6" width="10.28125" style="37" customWidth="1"/>
    <col min="7" max="7" width="11.57421875" style="37" customWidth="1"/>
    <col min="8" max="8" width="22.421875" style="37" customWidth="1"/>
    <col min="9" max="9" width="8.7109375" style="37" customWidth="1"/>
    <col min="10" max="10" width="5.57421875" style="37" customWidth="1"/>
    <col min="11" max="16384" width="9.140625" style="37" customWidth="1"/>
  </cols>
  <sheetData>
    <row r="1" spans="4:8" ht="18.75">
      <c r="D1" s="4" t="s">
        <v>12</v>
      </c>
      <c r="F1" s="6"/>
      <c r="G1" s="6"/>
      <c r="H1" s="38"/>
    </row>
    <row r="2" spans="1:9" ht="18.75">
      <c r="A2" s="39" t="s">
        <v>8</v>
      </c>
      <c r="B2" s="39"/>
      <c r="C2" s="39"/>
      <c r="D2" s="4"/>
      <c r="F2" s="6"/>
      <c r="G2" s="6"/>
      <c r="I2" s="11" t="s">
        <v>632</v>
      </c>
    </row>
    <row r="3" spans="4:8" s="41" customFormat="1" ht="5.25">
      <c r="D3" s="42"/>
      <c r="H3" s="43"/>
    </row>
    <row r="4" spans="4:9" ht="12.75">
      <c r="D4" s="14" t="s">
        <v>1</v>
      </c>
      <c r="E4" s="3"/>
      <c r="F4" s="14" t="s">
        <v>14</v>
      </c>
      <c r="G4" s="14"/>
      <c r="H4" s="13"/>
      <c r="I4" s="39"/>
    </row>
    <row r="5" spans="4:8" s="41" customFormat="1" ht="6" thickBot="1">
      <c r="D5" s="42"/>
      <c r="H5" s="43"/>
    </row>
    <row r="6" spans="1:10" ht="13.5" thickBot="1">
      <c r="A6" s="19" t="s">
        <v>561</v>
      </c>
      <c r="B6" s="2" t="s">
        <v>15</v>
      </c>
      <c r="C6" s="2" t="s">
        <v>40</v>
      </c>
      <c r="D6" s="176" t="s">
        <v>4</v>
      </c>
      <c r="E6" s="177" t="s">
        <v>5</v>
      </c>
      <c r="F6" s="44" t="s">
        <v>6</v>
      </c>
      <c r="G6" s="44" t="s">
        <v>16</v>
      </c>
      <c r="H6" s="44" t="s">
        <v>7</v>
      </c>
      <c r="I6" s="47" t="s">
        <v>21</v>
      </c>
      <c r="J6" s="47" t="s">
        <v>23</v>
      </c>
    </row>
    <row r="7" spans="1:10" s="67" customFormat="1" ht="17.25" customHeight="1">
      <c r="A7" s="86" t="s">
        <v>24</v>
      </c>
      <c r="B7" s="86"/>
      <c r="C7" s="175">
        <v>88</v>
      </c>
      <c r="D7" s="178" t="s">
        <v>470</v>
      </c>
      <c r="E7" s="179" t="s">
        <v>471</v>
      </c>
      <c r="F7" s="180">
        <v>34535</v>
      </c>
      <c r="G7" s="90" t="s">
        <v>8</v>
      </c>
      <c r="H7" s="90" t="s">
        <v>472</v>
      </c>
      <c r="I7" s="155">
        <v>0.003138425925925926</v>
      </c>
      <c r="J7" s="173" t="str">
        <f aca="true" t="shared" si="0" ref="J7:J15">IF(ISBLANK(I7),"",IF(I7&gt;0.00398148148148148,"",IF(I7&lt;=0.00290509259259259,"TSM",IF(I7&lt;=0.00300925925925926,"SM",IF(I7&lt;=0.0031712962962963,"KSM",IF(I7&lt;=0.00337962962962963,"I A",IF(I7&lt;=0.00363425925925926,"II A",IF(I7&lt;=0.00398148148148148,"III A"))))))))</f>
        <v>KSM</v>
      </c>
    </row>
    <row r="8" spans="1:10" s="67" customFormat="1" ht="17.25" customHeight="1">
      <c r="A8" s="86" t="s">
        <v>9</v>
      </c>
      <c r="B8" s="86"/>
      <c r="C8" s="172">
        <v>105</v>
      </c>
      <c r="D8" s="178" t="s">
        <v>505</v>
      </c>
      <c r="E8" s="179" t="s">
        <v>506</v>
      </c>
      <c r="F8" s="154">
        <v>34718</v>
      </c>
      <c r="G8" s="90" t="s">
        <v>8</v>
      </c>
      <c r="H8" s="90" t="s">
        <v>507</v>
      </c>
      <c r="I8" s="155">
        <v>0.0031712962962962958</v>
      </c>
      <c r="J8" s="173" t="str">
        <f t="shared" si="0"/>
        <v>KSM</v>
      </c>
    </row>
    <row r="9" spans="1:10" s="67" customFormat="1" ht="17.25" customHeight="1">
      <c r="A9" s="86" t="s">
        <v>10</v>
      </c>
      <c r="B9" s="86"/>
      <c r="C9" s="172">
        <v>106</v>
      </c>
      <c r="D9" s="178" t="s">
        <v>78</v>
      </c>
      <c r="E9" s="179" t="s">
        <v>508</v>
      </c>
      <c r="F9" s="154" t="s">
        <v>509</v>
      </c>
      <c r="G9" s="90" t="s">
        <v>8</v>
      </c>
      <c r="H9" s="90" t="s">
        <v>507</v>
      </c>
      <c r="I9" s="155">
        <v>0.00359050925925926</v>
      </c>
      <c r="J9" s="173" t="str">
        <f t="shared" si="0"/>
        <v>II A</v>
      </c>
    </row>
    <row r="10" spans="1:10" s="67" customFormat="1" ht="17.25" customHeight="1">
      <c r="A10" s="86" t="s">
        <v>26</v>
      </c>
      <c r="B10" s="86" t="s">
        <v>24</v>
      </c>
      <c r="C10" s="172">
        <v>109</v>
      </c>
      <c r="D10" s="178" t="s">
        <v>485</v>
      </c>
      <c r="E10" s="179" t="s">
        <v>486</v>
      </c>
      <c r="F10" s="154" t="s">
        <v>512</v>
      </c>
      <c r="G10" s="90" t="s">
        <v>8</v>
      </c>
      <c r="H10" s="90" t="s">
        <v>99</v>
      </c>
      <c r="I10" s="155">
        <v>0.0038042824074074073</v>
      </c>
      <c r="J10" s="173" t="str">
        <f t="shared" si="0"/>
        <v>III A</v>
      </c>
    </row>
    <row r="11" spans="1:10" s="67" customFormat="1" ht="17.25" customHeight="1">
      <c r="A11" s="86" t="s">
        <v>11</v>
      </c>
      <c r="B11" s="86" t="s">
        <v>9</v>
      </c>
      <c r="C11" s="172">
        <v>90</v>
      </c>
      <c r="D11" s="178" t="s">
        <v>69</v>
      </c>
      <c r="E11" s="179" t="s">
        <v>463</v>
      </c>
      <c r="F11" s="174">
        <v>36992</v>
      </c>
      <c r="G11" s="90" t="s">
        <v>8</v>
      </c>
      <c r="H11" s="90" t="s">
        <v>454</v>
      </c>
      <c r="I11" s="155">
        <v>0.0038068287037037033</v>
      </c>
      <c r="J11" s="173" t="str">
        <f t="shared" si="0"/>
        <v>III A</v>
      </c>
    </row>
    <row r="12" spans="1:10" s="67" customFormat="1" ht="17.25" customHeight="1">
      <c r="A12" s="86" t="s">
        <v>32</v>
      </c>
      <c r="B12" s="86"/>
      <c r="C12" s="172">
        <v>92</v>
      </c>
      <c r="D12" s="178" t="s">
        <v>467</v>
      </c>
      <c r="E12" s="179" t="s">
        <v>468</v>
      </c>
      <c r="F12" s="174">
        <v>35935</v>
      </c>
      <c r="G12" s="90" t="s">
        <v>8</v>
      </c>
      <c r="H12" s="90" t="s">
        <v>454</v>
      </c>
      <c r="I12" s="155">
        <v>0.003946875</v>
      </c>
      <c r="J12" s="173" t="str">
        <f t="shared" si="0"/>
        <v>III A</v>
      </c>
    </row>
    <row r="13" spans="1:10" s="67" customFormat="1" ht="17.25" customHeight="1">
      <c r="A13" s="86" t="s">
        <v>36</v>
      </c>
      <c r="B13" s="86" t="s">
        <v>10</v>
      </c>
      <c r="C13" s="172">
        <v>98</v>
      </c>
      <c r="D13" s="178" t="s">
        <v>465</v>
      </c>
      <c r="E13" s="179" t="s">
        <v>466</v>
      </c>
      <c r="F13" s="174">
        <v>37085</v>
      </c>
      <c r="G13" s="90" t="s">
        <v>8</v>
      </c>
      <c r="H13" s="90" t="s">
        <v>454</v>
      </c>
      <c r="I13" s="155">
        <v>0.003962152777777777</v>
      </c>
      <c r="J13" s="173" t="str">
        <f t="shared" si="0"/>
        <v>III A</v>
      </c>
    </row>
    <row r="14" spans="1:10" s="67" customFormat="1" ht="17.25" customHeight="1">
      <c r="A14" s="86" t="s">
        <v>37</v>
      </c>
      <c r="B14" s="86" t="s">
        <v>26</v>
      </c>
      <c r="C14" s="172">
        <v>97</v>
      </c>
      <c r="D14" s="178" t="s">
        <v>234</v>
      </c>
      <c r="E14" s="179" t="s">
        <v>466</v>
      </c>
      <c r="F14" s="174">
        <v>37085</v>
      </c>
      <c r="G14" s="90" t="s">
        <v>8</v>
      </c>
      <c r="H14" s="90" t="s">
        <v>454</v>
      </c>
      <c r="I14" s="155">
        <v>0.004246875</v>
      </c>
      <c r="J14" s="173">
        <f t="shared" si="0"/>
      </c>
    </row>
    <row r="15" spans="1:10" s="67" customFormat="1" ht="17.25" customHeight="1">
      <c r="A15" s="86"/>
      <c r="B15" s="86"/>
      <c r="C15" s="172">
        <v>85</v>
      </c>
      <c r="D15" s="178" t="s">
        <v>452</v>
      </c>
      <c r="E15" s="179" t="s">
        <v>453</v>
      </c>
      <c r="F15" s="174">
        <v>35888</v>
      </c>
      <c r="G15" s="90" t="s">
        <v>8</v>
      </c>
      <c r="H15" s="90" t="s">
        <v>454</v>
      </c>
      <c r="I15" s="155" t="s">
        <v>543</v>
      </c>
      <c r="J15" s="173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7" customWidth="1"/>
    <col min="2" max="2" width="3.8515625" style="37" bestFit="1" customWidth="1"/>
    <col min="3" max="3" width="10.7109375" style="37" customWidth="1"/>
    <col min="4" max="4" width="12.28125" style="37" customWidth="1"/>
    <col min="5" max="5" width="10.28125" style="37" customWidth="1"/>
    <col min="6" max="6" width="14.28125" style="37" customWidth="1"/>
    <col min="7" max="7" width="22.57421875" style="37" customWidth="1"/>
    <col min="8" max="8" width="7.57421875" style="37" customWidth="1"/>
    <col min="9" max="9" width="6.7109375" style="37" customWidth="1"/>
    <col min="10" max="16384" width="9.140625" style="37" customWidth="1"/>
  </cols>
  <sheetData>
    <row r="1" spans="3:7" ht="18.75">
      <c r="C1" s="4" t="s">
        <v>12</v>
      </c>
      <c r="E1" s="6"/>
      <c r="F1" s="6"/>
      <c r="G1" s="38"/>
    </row>
    <row r="2" spans="1:8" ht="18.75">
      <c r="A2" s="39" t="s">
        <v>8</v>
      </c>
      <c r="B2" s="39"/>
      <c r="C2" s="4"/>
      <c r="E2" s="6"/>
      <c r="F2" s="6"/>
      <c r="H2" s="11" t="s">
        <v>632</v>
      </c>
    </row>
    <row r="3" spans="3:7" s="41" customFormat="1" ht="5.25">
      <c r="C3" s="42"/>
      <c r="G3" s="43"/>
    </row>
    <row r="4" spans="3:8" ht="12.75">
      <c r="C4" s="14" t="s">
        <v>1</v>
      </c>
      <c r="D4" s="3"/>
      <c r="E4" s="148" t="s">
        <v>27</v>
      </c>
      <c r="F4" s="14" t="s">
        <v>190</v>
      </c>
      <c r="G4" s="13" t="s">
        <v>34</v>
      </c>
      <c r="H4" s="39"/>
    </row>
    <row r="5" spans="3:7" s="41" customFormat="1" ht="6" thickBot="1">
      <c r="C5" s="42"/>
      <c r="E5" s="149"/>
      <c r="G5" s="43"/>
    </row>
    <row r="6" spans="1:9" ht="13.5" thickBot="1">
      <c r="A6" s="19" t="s">
        <v>561</v>
      </c>
      <c r="B6" s="2" t="s">
        <v>40</v>
      </c>
      <c r="C6" s="45" t="s">
        <v>4</v>
      </c>
      <c r="D6" s="46" t="s">
        <v>5</v>
      </c>
      <c r="E6" s="150" t="s">
        <v>6</v>
      </c>
      <c r="F6" s="44" t="s">
        <v>16</v>
      </c>
      <c r="G6" s="44" t="s">
        <v>7</v>
      </c>
      <c r="H6" s="47" t="s">
        <v>21</v>
      </c>
      <c r="I6" s="47" t="s">
        <v>23</v>
      </c>
    </row>
    <row r="7" spans="1:9" ht="17.25" customHeight="1">
      <c r="A7" s="1" t="s">
        <v>24</v>
      </c>
      <c r="B7" s="1">
        <v>96</v>
      </c>
      <c r="C7" s="53" t="s">
        <v>455</v>
      </c>
      <c r="D7" s="54" t="s">
        <v>456</v>
      </c>
      <c r="E7" s="55">
        <v>36117</v>
      </c>
      <c r="F7" s="157" t="s">
        <v>8</v>
      </c>
      <c r="G7" s="56" t="s">
        <v>457</v>
      </c>
      <c r="H7" s="155">
        <v>0.003207870370370371</v>
      </c>
      <c r="I7" s="36" t="str">
        <f aca="true" t="shared" si="0" ref="I7:I15">IF(ISBLANK(H7),"",IF(H7&gt;0.00332175925925926,"",IF(H7&lt;=0.00257523148148148,"TSM",IF(H7&lt;=0.00263888888888889,"SM",IF(H7&lt;=0.00274305555555556,"KSM",IF(H7&lt;=0.00289351851851852,"I A",IF(H7&lt;=0.00309027777777778,"II A",IF(H7&lt;=0.00332175925925926,"III A"))))))))</f>
        <v>III A</v>
      </c>
    </row>
    <row r="8" spans="1:9" ht="17.25" customHeight="1">
      <c r="A8" s="1" t="s">
        <v>9</v>
      </c>
      <c r="B8" s="1">
        <v>59</v>
      </c>
      <c r="C8" s="53" t="s">
        <v>356</v>
      </c>
      <c r="D8" s="54" t="s">
        <v>357</v>
      </c>
      <c r="E8" s="55" t="s">
        <v>358</v>
      </c>
      <c r="F8" s="157" t="s">
        <v>351</v>
      </c>
      <c r="G8" s="56" t="s">
        <v>359</v>
      </c>
      <c r="H8" s="155">
        <v>0.0032126157407407403</v>
      </c>
      <c r="I8" s="36" t="str">
        <f t="shared" si="0"/>
        <v>III A</v>
      </c>
    </row>
    <row r="9" spans="1:9" ht="17.25" customHeight="1">
      <c r="A9" s="1" t="s">
        <v>10</v>
      </c>
      <c r="B9" s="1">
        <v>99</v>
      </c>
      <c r="C9" s="53" t="s">
        <v>458</v>
      </c>
      <c r="D9" s="54" t="s">
        <v>459</v>
      </c>
      <c r="E9" s="55">
        <v>35767</v>
      </c>
      <c r="F9" s="157" t="s">
        <v>8</v>
      </c>
      <c r="G9" s="56" t="s">
        <v>460</v>
      </c>
      <c r="H9" s="155">
        <v>0.003254050925925926</v>
      </c>
      <c r="I9" s="36" t="str">
        <f t="shared" si="0"/>
        <v>III A</v>
      </c>
    </row>
    <row r="10" spans="1:9" ht="17.25" customHeight="1">
      <c r="A10" s="1" t="s">
        <v>26</v>
      </c>
      <c r="B10" s="1">
        <v>78</v>
      </c>
      <c r="C10" s="53" t="s">
        <v>45</v>
      </c>
      <c r="D10" s="54" t="s">
        <v>96</v>
      </c>
      <c r="E10" s="55">
        <v>36290</v>
      </c>
      <c r="F10" s="157" t="s">
        <v>8</v>
      </c>
      <c r="G10" s="56" t="s">
        <v>153</v>
      </c>
      <c r="H10" s="155">
        <v>0.0032701388888888884</v>
      </c>
      <c r="I10" s="36" t="str">
        <f t="shared" si="0"/>
        <v>III A</v>
      </c>
    </row>
    <row r="11" spans="1:9" ht="17.25" customHeight="1">
      <c r="A11" s="1" t="s">
        <v>11</v>
      </c>
      <c r="B11" s="1">
        <v>62</v>
      </c>
      <c r="C11" s="53" t="s">
        <v>83</v>
      </c>
      <c r="D11" s="54" t="s">
        <v>218</v>
      </c>
      <c r="E11" s="55" t="s">
        <v>365</v>
      </c>
      <c r="F11" s="157" t="s">
        <v>351</v>
      </c>
      <c r="G11" s="56" t="s">
        <v>362</v>
      </c>
      <c r="H11" s="155">
        <v>0.003305787037037037</v>
      </c>
      <c r="I11" s="36" t="str">
        <f t="shared" si="0"/>
        <v>III A</v>
      </c>
    </row>
    <row r="12" spans="1:9" ht="17.25" customHeight="1">
      <c r="A12" s="1" t="s">
        <v>32</v>
      </c>
      <c r="B12" s="1">
        <v>91</v>
      </c>
      <c r="C12" s="53" t="s">
        <v>84</v>
      </c>
      <c r="D12" s="54" t="s">
        <v>464</v>
      </c>
      <c r="E12" s="55">
        <v>36020</v>
      </c>
      <c r="F12" s="157" t="s">
        <v>8</v>
      </c>
      <c r="G12" s="56" t="s">
        <v>454</v>
      </c>
      <c r="H12" s="155">
        <v>0.0033293981481481477</v>
      </c>
      <c r="I12" s="36">
        <f t="shared" si="0"/>
      </c>
    </row>
    <row r="13" spans="1:9" ht="17.25" customHeight="1">
      <c r="A13" s="1" t="s">
        <v>36</v>
      </c>
      <c r="B13" s="1">
        <v>110</v>
      </c>
      <c r="C13" s="53" t="s">
        <v>442</v>
      </c>
      <c r="D13" s="54" t="s">
        <v>96</v>
      </c>
      <c r="E13" s="55" t="s">
        <v>513</v>
      </c>
      <c r="F13" s="157" t="s">
        <v>8</v>
      </c>
      <c r="G13" s="56" t="s">
        <v>99</v>
      </c>
      <c r="H13" s="155">
        <v>0.0033895833333333334</v>
      </c>
      <c r="I13" s="36">
        <f t="shared" si="0"/>
      </c>
    </row>
    <row r="14" spans="1:9" ht="17.25" customHeight="1">
      <c r="A14" s="1" t="s">
        <v>37</v>
      </c>
      <c r="B14" s="1">
        <v>102</v>
      </c>
      <c r="C14" s="53" t="s">
        <v>152</v>
      </c>
      <c r="D14" s="54" t="s">
        <v>475</v>
      </c>
      <c r="E14" s="55">
        <v>30671</v>
      </c>
      <c r="F14" s="157" t="s">
        <v>8</v>
      </c>
      <c r="G14" s="56" t="s">
        <v>441</v>
      </c>
      <c r="H14" s="155">
        <v>0.003559490740740741</v>
      </c>
      <c r="I14" s="36">
        <f t="shared" si="0"/>
      </c>
    </row>
    <row r="15" spans="1:9" ht="17.25" customHeight="1">
      <c r="A15" s="1"/>
      <c r="B15" s="1">
        <v>70</v>
      </c>
      <c r="C15" s="53" t="s">
        <v>136</v>
      </c>
      <c r="D15" s="54" t="s">
        <v>137</v>
      </c>
      <c r="E15" s="55">
        <v>36447</v>
      </c>
      <c r="F15" s="157" t="s">
        <v>8</v>
      </c>
      <c r="G15" s="56" t="s">
        <v>138</v>
      </c>
      <c r="H15" s="155" t="s">
        <v>543</v>
      </c>
      <c r="I15" s="36">
        <f t="shared" si="0"/>
      </c>
    </row>
    <row r="16" spans="3:8" ht="12.75">
      <c r="C16" s="14"/>
      <c r="D16" s="3"/>
      <c r="E16" s="148"/>
      <c r="F16" s="14" t="s">
        <v>9</v>
      </c>
      <c r="G16" s="13" t="s">
        <v>34</v>
      </c>
      <c r="H16" s="39"/>
    </row>
    <row r="17" spans="1:9" ht="17.25" customHeight="1">
      <c r="A17" s="1" t="s">
        <v>24</v>
      </c>
      <c r="B17" s="1">
        <v>63</v>
      </c>
      <c r="C17" s="53" t="s">
        <v>268</v>
      </c>
      <c r="D17" s="54" t="s">
        <v>80</v>
      </c>
      <c r="E17" s="55">
        <v>34821</v>
      </c>
      <c r="F17" s="157" t="s">
        <v>79</v>
      </c>
      <c r="G17" s="56" t="s">
        <v>269</v>
      </c>
      <c r="H17" s="155">
        <v>0.0028063657407407408</v>
      </c>
      <c r="I17" s="36" t="str">
        <f aca="true" t="shared" si="1" ref="I17:I26">IF(ISBLANK(H17),"",IF(H17&gt;0.00332175925925926,"",IF(H17&lt;=0.00257523148148148,"TSM",IF(H17&lt;=0.00263888888888889,"SM",IF(H17&lt;=0.00274305555555556,"KSM",IF(H17&lt;=0.00289351851851852,"I A",IF(H17&lt;=0.00309027777777778,"II A",IF(H17&lt;=0.00332175925925926,"III A"))))))))</f>
        <v>I A</v>
      </c>
    </row>
    <row r="18" spans="1:9" ht="17.25" customHeight="1">
      <c r="A18" s="1" t="s">
        <v>9</v>
      </c>
      <c r="B18" s="1">
        <v>95</v>
      </c>
      <c r="C18" s="53" t="s">
        <v>442</v>
      </c>
      <c r="D18" s="54" t="s">
        <v>443</v>
      </c>
      <c r="E18" s="55">
        <v>35627</v>
      </c>
      <c r="F18" s="157" t="s">
        <v>444</v>
      </c>
      <c r="G18" s="56" t="s">
        <v>445</v>
      </c>
      <c r="H18" s="155">
        <v>0.002991203703703704</v>
      </c>
      <c r="I18" s="36" t="str">
        <f t="shared" si="1"/>
        <v>II A</v>
      </c>
    </row>
    <row r="19" spans="1:9" ht="17.25" customHeight="1">
      <c r="A19" s="1" t="s">
        <v>10</v>
      </c>
      <c r="B19" s="1" t="s">
        <v>478</v>
      </c>
      <c r="C19" s="53" t="s">
        <v>540</v>
      </c>
      <c r="D19" s="54" t="s">
        <v>541</v>
      </c>
      <c r="E19" s="55">
        <v>33916</v>
      </c>
      <c r="F19" s="157" t="s">
        <v>8</v>
      </c>
      <c r="G19" s="56" t="s">
        <v>542</v>
      </c>
      <c r="H19" s="155">
        <v>0.003017361111111111</v>
      </c>
      <c r="I19" s="36" t="str">
        <f t="shared" si="1"/>
        <v>II A</v>
      </c>
    </row>
    <row r="20" spans="1:9" ht="17.25" customHeight="1">
      <c r="A20" s="1" t="s">
        <v>26</v>
      </c>
      <c r="B20" s="1">
        <v>79</v>
      </c>
      <c r="C20" s="53" t="s">
        <v>82</v>
      </c>
      <c r="D20" s="54" t="s">
        <v>96</v>
      </c>
      <c r="E20" s="55">
        <v>35263</v>
      </c>
      <c r="F20" s="157" t="s">
        <v>8</v>
      </c>
      <c r="G20" s="56" t="s">
        <v>153</v>
      </c>
      <c r="H20" s="155">
        <v>0.00302962962962963</v>
      </c>
      <c r="I20" s="36" t="str">
        <f t="shared" si="1"/>
        <v>II A</v>
      </c>
    </row>
    <row r="21" spans="1:9" ht="17.25" customHeight="1">
      <c r="A21" s="1" t="s">
        <v>11</v>
      </c>
      <c r="B21" s="1">
        <v>89</v>
      </c>
      <c r="C21" s="53" t="s">
        <v>77</v>
      </c>
      <c r="D21" s="54" t="s">
        <v>437</v>
      </c>
      <c r="E21" s="55">
        <v>36160</v>
      </c>
      <c r="F21" s="157" t="s">
        <v>8</v>
      </c>
      <c r="G21" s="56" t="s">
        <v>438</v>
      </c>
      <c r="H21" s="155">
        <v>0.003090625</v>
      </c>
      <c r="I21" s="36" t="str">
        <f t="shared" si="1"/>
        <v>III A</v>
      </c>
    </row>
    <row r="22" spans="1:9" ht="17.25" customHeight="1">
      <c r="A22" s="1" t="s">
        <v>32</v>
      </c>
      <c r="B22" s="1">
        <v>87</v>
      </c>
      <c r="C22" s="53" t="s">
        <v>450</v>
      </c>
      <c r="D22" s="54" t="s">
        <v>451</v>
      </c>
      <c r="E22" s="55">
        <v>29320</v>
      </c>
      <c r="F22" s="157" t="s">
        <v>8</v>
      </c>
      <c r="G22" s="56" t="s">
        <v>441</v>
      </c>
      <c r="H22" s="155">
        <v>0.003192824074074074</v>
      </c>
      <c r="I22" s="36" t="str">
        <f t="shared" si="1"/>
        <v>III A</v>
      </c>
    </row>
    <row r="23" spans="1:9" ht="17.25" customHeight="1">
      <c r="A23" s="1" t="s">
        <v>36</v>
      </c>
      <c r="B23" s="1">
        <v>93</v>
      </c>
      <c r="C23" s="53" t="s">
        <v>461</v>
      </c>
      <c r="D23" s="54" t="s">
        <v>462</v>
      </c>
      <c r="E23" s="55">
        <v>35506</v>
      </c>
      <c r="F23" s="157" t="s">
        <v>8</v>
      </c>
      <c r="G23" s="56" t="s">
        <v>454</v>
      </c>
      <c r="H23" s="155">
        <v>0.003258101851851852</v>
      </c>
      <c r="I23" s="36" t="str">
        <f t="shared" si="1"/>
        <v>III A</v>
      </c>
    </row>
    <row r="24" spans="1:9" ht="17.25" customHeight="1">
      <c r="A24" s="1" t="s">
        <v>37</v>
      </c>
      <c r="B24" s="1">
        <v>68</v>
      </c>
      <c r="C24" s="53" t="s">
        <v>143</v>
      </c>
      <c r="D24" s="54" t="s">
        <v>192</v>
      </c>
      <c r="E24" s="55" t="s">
        <v>193</v>
      </c>
      <c r="F24" s="157" t="s">
        <v>8</v>
      </c>
      <c r="G24" s="56" t="s">
        <v>194</v>
      </c>
      <c r="H24" s="155">
        <v>0.0032687499999999995</v>
      </c>
      <c r="I24" s="36" t="str">
        <f t="shared" si="1"/>
        <v>III A</v>
      </c>
    </row>
    <row r="25" spans="1:9" ht="17.25" customHeight="1">
      <c r="A25" s="1"/>
      <c r="B25" s="1">
        <v>64</v>
      </c>
      <c r="C25" s="53" t="s">
        <v>152</v>
      </c>
      <c r="D25" s="54" t="s">
        <v>270</v>
      </c>
      <c r="E25" s="55">
        <v>36545</v>
      </c>
      <c r="F25" s="157" t="s">
        <v>79</v>
      </c>
      <c r="G25" s="56" t="s">
        <v>271</v>
      </c>
      <c r="H25" s="155" t="s">
        <v>543</v>
      </c>
      <c r="I25" s="36">
        <f t="shared" si="1"/>
      </c>
    </row>
    <row r="26" spans="1:9" ht="17.25" customHeight="1">
      <c r="A26" s="1"/>
      <c r="B26" s="1">
        <v>114</v>
      </c>
      <c r="C26" s="53" t="s">
        <v>490</v>
      </c>
      <c r="D26" s="54" t="s">
        <v>491</v>
      </c>
      <c r="E26" s="55" t="s">
        <v>517</v>
      </c>
      <c r="F26" s="157" t="s">
        <v>8</v>
      </c>
      <c r="G26" s="56" t="s">
        <v>99</v>
      </c>
      <c r="H26" s="155" t="s">
        <v>543</v>
      </c>
      <c r="I26" s="36">
        <f t="shared" si="1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7" customWidth="1"/>
    <col min="2" max="2" width="3.28125" style="37" customWidth="1"/>
    <col min="3" max="3" width="3.8515625" style="37" bestFit="1" customWidth="1"/>
    <col min="4" max="4" width="10.7109375" style="37" customWidth="1"/>
    <col min="5" max="5" width="12.28125" style="37" customWidth="1"/>
    <col min="6" max="6" width="10.28125" style="37" customWidth="1"/>
    <col min="7" max="7" width="14.28125" style="37" customWidth="1"/>
    <col min="8" max="8" width="22.57421875" style="37" customWidth="1"/>
    <col min="9" max="9" width="7.57421875" style="37" customWidth="1"/>
    <col min="10" max="10" width="6.7109375" style="37" customWidth="1"/>
    <col min="11" max="16384" width="9.140625" style="37" customWidth="1"/>
  </cols>
  <sheetData>
    <row r="1" spans="4:8" ht="18.75">
      <c r="D1" s="4" t="s">
        <v>12</v>
      </c>
      <c r="F1" s="6"/>
      <c r="G1" s="6"/>
      <c r="H1" s="38"/>
    </row>
    <row r="2" spans="1:9" ht="18.75">
      <c r="A2" s="39" t="s">
        <v>8</v>
      </c>
      <c r="B2" s="39"/>
      <c r="C2" s="39"/>
      <c r="D2" s="4"/>
      <c r="F2" s="6"/>
      <c r="G2" s="6"/>
      <c r="I2" s="11" t="s">
        <v>632</v>
      </c>
    </row>
    <row r="3" spans="4:8" s="41" customFormat="1" ht="5.25">
      <c r="D3" s="42"/>
      <c r="H3" s="43"/>
    </row>
    <row r="4" spans="4:9" ht="12.75">
      <c r="D4" s="14" t="s">
        <v>1</v>
      </c>
      <c r="E4" s="3"/>
      <c r="F4" s="148" t="s">
        <v>27</v>
      </c>
      <c r="G4" s="14"/>
      <c r="H4" s="13"/>
      <c r="I4" s="39"/>
    </row>
    <row r="5" spans="4:8" s="41" customFormat="1" ht="5.25">
      <c r="D5" s="42"/>
      <c r="F5" s="149"/>
      <c r="H5" s="43"/>
    </row>
    <row r="6" spans="1:10" ht="12.75">
      <c r="A6" s="190" t="s">
        <v>561</v>
      </c>
      <c r="B6" s="191" t="s">
        <v>15</v>
      </c>
      <c r="C6" s="2" t="s">
        <v>40</v>
      </c>
      <c r="D6" s="45" t="s">
        <v>4</v>
      </c>
      <c r="E6" s="46" t="s">
        <v>5</v>
      </c>
      <c r="F6" s="150" t="s">
        <v>6</v>
      </c>
      <c r="G6" s="44" t="s">
        <v>16</v>
      </c>
      <c r="H6" s="44" t="s">
        <v>7</v>
      </c>
      <c r="I6" s="47" t="s">
        <v>21</v>
      </c>
      <c r="J6" s="47" t="s">
        <v>23</v>
      </c>
    </row>
    <row r="7" spans="1:10" ht="17.25" customHeight="1">
      <c r="A7" s="182" t="s">
        <v>24</v>
      </c>
      <c r="B7" s="182"/>
      <c r="C7" s="182">
        <v>63</v>
      </c>
      <c r="D7" s="183" t="s">
        <v>268</v>
      </c>
      <c r="E7" s="184" t="s">
        <v>80</v>
      </c>
      <c r="F7" s="185">
        <v>34821</v>
      </c>
      <c r="G7" s="186" t="s">
        <v>79</v>
      </c>
      <c r="H7" s="187" t="s">
        <v>269</v>
      </c>
      <c r="I7" s="188">
        <v>0.0028063657407407408</v>
      </c>
      <c r="J7" s="189" t="str">
        <f aca="true" t="shared" si="0" ref="J7:J25">IF(ISBLANK(I7),"",IF(I7&gt;0.00332175925925926,"",IF(I7&lt;=0.00257523148148148,"TSM",IF(I7&lt;=0.00263888888888889,"SM",IF(I7&lt;=0.00274305555555556,"KSM",IF(I7&lt;=0.00289351851851852,"I A",IF(I7&lt;=0.00309027777777778,"II A",IF(I7&lt;=0.00332175925925926,"III A"))))))))</f>
        <v>I A</v>
      </c>
    </row>
    <row r="8" spans="1:10" ht="17.25" customHeight="1">
      <c r="A8" s="1" t="s">
        <v>9</v>
      </c>
      <c r="B8" s="1"/>
      <c r="C8" s="1">
        <v>95</v>
      </c>
      <c r="D8" s="53" t="s">
        <v>442</v>
      </c>
      <c r="E8" s="54" t="s">
        <v>443</v>
      </c>
      <c r="F8" s="55">
        <v>35627</v>
      </c>
      <c r="G8" s="157" t="s">
        <v>444</v>
      </c>
      <c r="H8" s="56" t="s">
        <v>445</v>
      </c>
      <c r="I8" s="155">
        <v>0.002991203703703704</v>
      </c>
      <c r="J8" s="36" t="str">
        <f t="shared" si="0"/>
        <v>II A</v>
      </c>
    </row>
    <row r="9" spans="1:10" ht="17.25" customHeight="1">
      <c r="A9" s="1" t="s">
        <v>10</v>
      </c>
      <c r="B9" s="1"/>
      <c r="C9" s="1" t="s">
        <v>478</v>
      </c>
      <c r="D9" s="53" t="s">
        <v>540</v>
      </c>
      <c r="E9" s="54" t="s">
        <v>541</v>
      </c>
      <c r="F9" s="55">
        <v>33916</v>
      </c>
      <c r="G9" s="157" t="s">
        <v>8</v>
      </c>
      <c r="H9" s="56" t="s">
        <v>542</v>
      </c>
      <c r="I9" s="155">
        <v>0.003017361111111111</v>
      </c>
      <c r="J9" s="36" t="str">
        <f t="shared" si="0"/>
        <v>II A</v>
      </c>
    </row>
    <row r="10" spans="1:10" ht="17.25" customHeight="1">
      <c r="A10" s="1" t="s">
        <v>26</v>
      </c>
      <c r="B10" s="1"/>
      <c r="C10" s="1">
        <v>79</v>
      </c>
      <c r="D10" s="53" t="s">
        <v>82</v>
      </c>
      <c r="E10" s="54" t="s">
        <v>96</v>
      </c>
      <c r="F10" s="55">
        <v>35263</v>
      </c>
      <c r="G10" s="157" t="s">
        <v>8</v>
      </c>
      <c r="H10" s="56" t="s">
        <v>153</v>
      </c>
      <c r="I10" s="155">
        <v>0.00302962962962963</v>
      </c>
      <c r="J10" s="36" t="str">
        <f t="shared" si="0"/>
        <v>II A</v>
      </c>
    </row>
    <row r="11" spans="1:10" ht="17.25" customHeight="1">
      <c r="A11" s="1" t="s">
        <v>11</v>
      </c>
      <c r="B11" s="1"/>
      <c r="C11" s="1">
        <v>89</v>
      </c>
      <c r="D11" s="53" t="s">
        <v>77</v>
      </c>
      <c r="E11" s="54" t="s">
        <v>437</v>
      </c>
      <c r="F11" s="55">
        <v>36160</v>
      </c>
      <c r="G11" s="157" t="s">
        <v>8</v>
      </c>
      <c r="H11" s="56" t="s">
        <v>438</v>
      </c>
      <c r="I11" s="155">
        <v>0.003090625</v>
      </c>
      <c r="J11" s="36" t="str">
        <f t="shared" si="0"/>
        <v>III A</v>
      </c>
    </row>
    <row r="12" spans="1:10" ht="17.25" customHeight="1">
      <c r="A12" s="1" t="s">
        <v>32</v>
      </c>
      <c r="B12" s="1"/>
      <c r="C12" s="1">
        <v>87</v>
      </c>
      <c r="D12" s="53" t="s">
        <v>450</v>
      </c>
      <c r="E12" s="54" t="s">
        <v>451</v>
      </c>
      <c r="F12" s="55">
        <v>29320</v>
      </c>
      <c r="G12" s="157" t="s">
        <v>8</v>
      </c>
      <c r="H12" s="56" t="s">
        <v>441</v>
      </c>
      <c r="I12" s="155">
        <v>0.003192824074074074</v>
      </c>
      <c r="J12" s="36" t="str">
        <f t="shared" si="0"/>
        <v>III A</v>
      </c>
    </row>
    <row r="13" spans="1:10" ht="17.25" customHeight="1">
      <c r="A13" s="1" t="s">
        <v>36</v>
      </c>
      <c r="B13" s="1"/>
      <c r="C13" s="1">
        <v>96</v>
      </c>
      <c r="D13" s="53" t="s">
        <v>455</v>
      </c>
      <c r="E13" s="54" t="s">
        <v>456</v>
      </c>
      <c r="F13" s="55">
        <v>36117</v>
      </c>
      <c r="G13" s="157" t="s">
        <v>8</v>
      </c>
      <c r="H13" s="56" t="s">
        <v>457</v>
      </c>
      <c r="I13" s="155">
        <v>0.003207870370370371</v>
      </c>
      <c r="J13" s="36" t="str">
        <f t="shared" si="0"/>
        <v>III A</v>
      </c>
    </row>
    <row r="14" spans="1:10" ht="17.25" customHeight="1">
      <c r="A14" s="1" t="s">
        <v>37</v>
      </c>
      <c r="B14" s="1" t="s">
        <v>24</v>
      </c>
      <c r="C14" s="1">
        <v>59</v>
      </c>
      <c r="D14" s="53" t="s">
        <v>356</v>
      </c>
      <c r="E14" s="54" t="s">
        <v>357</v>
      </c>
      <c r="F14" s="55" t="s">
        <v>358</v>
      </c>
      <c r="G14" s="157" t="s">
        <v>351</v>
      </c>
      <c r="H14" s="56" t="s">
        <v>359</v>
      </c>
      <c r="I14" s="155">
        <v>0.0032126157407407403</v>
      </c>
      <c r="J14" s="36" t="str">
        <f t="shared" si="0"/>
        <v>III A</v>
      </c>
    </row>
    <row r="15" spans="1:10" ht="17.25" customHeight="1">
      <c r="A15" s="1" t="s">
        <v>476</v>
      </c>
      <c r="B15" s="1"/>
      <c r="C15" s="1">
        <v>99</v>
      </c>
      <c r="D15" s="53" t="s">
        <v>458</v>
      </c>
      <c r="E15" s="54" t="s">
        <v>459</v>
      </c>
      <c r="F15" s="55">
        <v>35767</v>
      </c>
      <c r="G15" s="157" t="s">
        <v>8</v>
      </c>
      <c r="H15" s="56" t="s">
        <v>460</v>
      </c>
      <c r="I15" s="155">
        <v>0.003254050925925926</v>
      </c>
      <c r="J15" s="36" t="str">
        <f t="shared" si="0"/>
        <v>III A</v>
      </c>
    </row>
    <row r="16" spans="1:10" ht="17.25" customHeight="1">
      <c r="A16" s="1" t="s">
        <v>477</v>
      </c>
      <c r="B16" s="1"/>
      <c r="C16" s="1">
        <v>93</v>
      </c>
      <c r="D16" s="53" t="s">
        <v>461</v>
      </c>
      <c r="E16" s="54" t="s">
        <v>462</v>
      </c>
      <c r="F16" s="55">
        <v>35506</v>
      </c>
      <c r="G16" s="157" t="s">
        <v>8</v>
      </c>
      <c r="H16" s="56" t="s">
        <v>454</v>
      </c>
      <c r="I16" s="155">
        <v>0.003258101851851852</v>
      </c>
      <c r="J16" s="36" t="str">
        <f t="shared" si="0"/>
        <v>III A</v>
      </c>
    </row>
    <row r="17" spans="1:10" ht="17.25" customHeight="1">
      <c r="A17" s="1" t="s">
        <v>478</v>
      </c>
      <c r="B17" s="1"/>
      <c r="C17" s="1">
        <v>68</v>
      </c>
      <c r="D17" s="53" t="s">
        <v>143</v>
      </c>
      <c r="E17" s="54" t="s">
        <v>192</v>
      </c>
      <c r="F17" s="55" t="s">
        <v>193</v>
      </c>
      <c r="G17" s="157" t="s">
        <v>8</v>
      </c>
      <c r="H17" s="56" t="s">
        <v>194</v>
      </c>
      <c r="I17" s="155">
        <v>0.0032687499999999995</v>
      </c>
      <c r="J17" s="36" t="str">
        <f t="shared" si="0"/>
        <v>III A</v>
      </c>
    </row>
    <row r="18" spans="1:10" ht="17.25" customHeight="1">
      <c r="A18" s="1" t="s">
        <v>479</v>
      </c>
      <c r="B18" s="1" t="s">
        <v>9</v>
      </c>
      <c r="C18" s="1">
        <v>78</v>
      </c>
      <c r="D18" s="53" t="s">
        <v>45</v>
      </c>
      <c r="E18" s="54" t="s">
        <v>96</v>
      </c>
      <c r="F18" s="55">
        <v>36290</v>
      </c>
      <c r="G18" s="157" t="s">
        <v>8</v>
      </c>
      <c r="H18" s="56" t="s">
        <v>153</v>
      </c>
      <c r="I18" s="155">
        <v>0.0032701388888888884</v>
      </c>
      <c r="J18" s="36" t="str">
        <f t="shared" si="0"/>
        <v>III A</v>
      </c>
    </row>
    <row r="19" spans="1:10" ht="17.25" customHeight="1">
      <c r="A19" s="1" t="s">
        <v>544</v>
      </c>
      <c r="B19" s="1" t="s">
        <v>10</v>
      </c>
      <c r="C19" s="1">
        <v>62</v>
      </c>
      <c r="D19" s="53" t="s">
        <v>83</v>
      </c>
      <c r="E19" s="54" t="s">
        <v>218</v>
      </c>
      <c r="F19" s="55" t="s">
        <v>365</v>
      </c>
      <c r="G19" s="157" t="s">
        <v>351</v>
      </c>
      <c r="H19" s="56" t="s">
        <v>362</v>
      </c>
      <c r="I19" s="155">
        <v>0.003305787037037037</v>
      </c>
      <c r="J19" s="36" t="str">
        <f t="shared" si="0"/>
        <v>III A</v>
      </c>
    </row>
    <row r="20" spans="1:10" ht="17.25" customHeight="1">
      <c r="A20" s="1" t="s">
        <v>545</v>
      </c>
      <c r="B20" s="1"/>
      <c r="C20" s="1">
        <v>91</v>
      </c>
      <c r="D20" s="53" t="s">
        <v>84</v>
      </c>
      <c r="E20" s="54" t="s">
        <v>464</v>
      </c>
      <c r="F20" s="55">
        <v>36020</v>
      </c>
      <c r="G20" s="157" t="s">
        <v>8</v>
      </c>
      <c r="H20" s="56" t="s">
        <v>454</v>
      </c>
      <c r="I20" s="155">
        <v>0.0033293981481481477</v>
      </c>
      <c r="J20" s="36">
        <f t="shared" si="0"/>
      </c>
    </row>
    <row r="21" spans="1:10" ht="17.25" customHeight="1">
      <c r="A21" s="1" t="s">
        <v>546</v>
      </c>
      <c r="B21" s="1" t="s">
        <v>26</v>
      </c>
      <c r="C21" s="1">
        <v>110</v>
      </c>
      <c r="D21" s="53" t="s">
        <v>442</v>
      </c>
      <c r="E21" s="54" t="s">
        <v>96</v>
      </c>
      <c r="F21" s="55" t="s">
        <v>513</v>
      </c>
      <c r="G21" s="157" t="s">
        <v>8</v>
      </c>
      <c r="H21" s="56" t="s">
        <v>99</v>
      </c>
      <c r="I21" s="155">
        <v>0.0033895833333333334</v>
      </c>
      <c r="J21" s="36">
        <f t="shared" si="0"/>
      </c>
    </row>
    <row r="22" spans="1:10" ht="17.25" customHeight="1">
      <c r="A22" s="1" t="s">
        <v>547</v>
      </c>
      <c r="B22" s="1"/>
      <c r="C22" s="1">
        <v>102</v>
      </c>
      <c r="D22" s="53" t="s">
        <v>152</v>
      </c>
      <c r="E22" s="54" t="s">
        <v>475</v>
      </c>
      <c r="F22" s="55">
        <v>30671</v>
      </c>
      <c r="G22" s="157" t="s">
        <v>8</v>
      </c>
      <c r="H22" s="56" t="s">
        <v>441</v>
      </c>
      <c r="I22" s="155">
        <v>0.003559490740740741</v>
      </c>
      <c r="J22" s="36">
        <f t="shared" si="0"/>
      </c>
    </row>
    <row r="23" spans="1:10" ht="17.25" customHeight="1">
      <c r="A23" s="1"/>
      <c r="B23" s="1"/>
      <c r="C23" s="1">
        <v>70</v>
      </c>
      <c r="D23" s="53" t="s">
        <v>136</v>
      </c>
      <c r="E23" s="54" t="s">
        <v>137</v>
      </c>
      <c r="F23" s="55">
        <v>36447</v>
      </c>
      <c r="G23" s="157" t="s">
        <v>8</v>
      </c>
      <c r="H23" s="56" t="s">
        <v>138</v>
      </c>
      <c r="I23" s="155" t="s">
        <v>543</v>
      </c>
      <c r="J23" s="36">
        <f t="shared" si="0"/>
      </c>
    </row>
    <row r="24" spans="1:10" ht="17.25" customHeight="1">
      <c r="A24" s="1"/>
      <c r="B24" s="1"/>
      <c r="C24" s="1">
        <v>64</v>
      </c>
      <c r="D24" s="53" t="s">
        <v>152</v>
      </c>
      <c r="E24" s="54" t="s">
        <v>270</v>
      </c>
      <c r="F24" s="55">
        <v>36545</v>
      </c>
      <c r="G24" s="157" t="s">
        <v>79</v>
      </c>
      <c r="H24" s="56" t="s">
        <v>271</v>
      </c>
      <c r="I24" s="155" t="s">
        <v>543</v>
      </c>
      <c r="J24" s="36">
        <f t="shared" si="0"/>
      </c>
    </row>
    <row r="25" spans="1:10" ht="17.25" customHeight="1">
      <c r="A25" s="1"/>
      <c r="B25" s="1"/>
      <c r="C25" s="1">
        <v>114</v>
      </c>
      <c r="D25" s="53" t="s">
        <v>490</v>
      </c>
      <c r="E25" s="54" t="s">
        <v>491</v>
      </c>
      <c r="F25" s="55" t="s">
        <v>517</v>
      </c>
      <c r="G25" s="157" t="s">
        <v>8</v>
      </c>
      <c r="H25" s="56" t="s">
        <v>99</v>
      </c>
      <c r="I25" s="155" t="s">
        <v>543</v>
      </c>
      <c r="J25" s="36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9"/>
  <sheetViews>
    <sheetView tabSelected="1" zoomScale="130" zoomScaleNormal="130" zoomScalePageLayoutView="0" workbookViewId="0" topLeftCell="A4">
      <selection activeCell="A1" sqref="A1"/>
    </sheetView>
  </sheetViews>
  <sheetFormatPr defaultColWidth="9.140625" defaultRowHeight="12.75"/>
  <cols>
    <col min="1" max="1" width="5.57421875" style="67" customWidth="1"/>
    <col min="2" max="2" width="3.7109375" style="67" customWidth="1"/>
    <col min="3" max="3" width="3.8515625" style="67" bestFit="1" customWidth="1"/>
    <col min="4" max="4" width="8.140625" style="67" customWidth="1"/>
    <col min="5" max="5" width="12.140625" style="67" customWidth="1"/>
    <col min="6" max="6" width="10.28125" style="67" customWidth="1"/>
    <col min="7" max="7" width="16.57421875" style="67" bestFit="1" customWidth="1"/>
    <col min="8" max="8" width="20.57421875" style="67" customWidth="1"/>
    <col min="9" max="9" width="8.421875" style="67" customWidth="1"/>
    <col min="10" max="10" width="6.7109375" style="67" customWidth="1"/>
    <col min="11" max="16384" width="9.140625" style="67" customWidth="1"/>
  </cols>
  <sheetData>
    <row r="1" spans="4:8" ht="18.75">
      <c r="D1" s="68" t="s">
        <v>12</v>
      </c>
      <c r="F1" s="69"/>
      <c r="G1" s="69"/>
      <c r="H1" s="70"/>
    </row>
    <row r="2" spans="1:9" ht="18.75">
      <c r="A2" s="72" t="s">
        <v>8</v>
      </c>
      <c r="B2" s="72"/>
      <c r="C2" s="72"/>
      <c r="D2" s="68"/>
      <c r="F2" s="69"/>
      <c r="G2" s="69"/>
      <c r="I2" s="11" t="s">
        <v>431</v>
      </c>
    </row>
    <row r="3" spans="4:8" s="74" customFormat="1" ht="5.25">
      <c r="D3" s="75"/>
      <c r="H3" s="76"/>
    </row>
    <row r="4" spans="4:9" ht="12.75">
      <c r="D4" s="78" t="s">
        <v>3</v>
      </c>
      <c r="E4" s="79"/>
      <c r="F4" s="78" t="s">
        <v>14</v>
      </c>
      <c r="G4" s="78"/>
      <c r="H4" s="80"/>
      <c r="I4" s="72"/>
    </row>
    <row r="5" spans="4:8" s="74" customFormat="1" ht="6" thickBot="1">
      <c r="D5" s="75"/>
      <c r="H5" s="76"/>
    </row>
    <row r="6" spans="1:10" ht="13.5" thickBot="1">
      <c r="A6" s="19" t="s">
        <v>561</v>
      </c>
      <c r="B6" s="135" t="s">
        <v>15</v>
      </c>
      <c r="C6" s="135" t="s">
        <v>40</v>
      </c>
      <c r="D6" s="82" t="s">
        <v>4</v>
      </c>
      <c r="E6" s="83" t="s">
        <v>5</v>
      </c>
      <c r="F6" s="81" t="s">
        <v>6</v>
      </c>
      <c r="G6" s="81" t="s">
        <v>16</v>
      </c>
      <c r="H6" s="81" t="s">
        <v>7</v>
      </c>
      <c r="I6" s="84" t="s">
        <v>21</v>
      </c>
      <c r="J6" s="84" t="s">
        <v>18</v>
      </c>
    </row>
    <row r="7" spans="1:10" ht="17.25" customHeight="1">
      <c r="A7" s="86" t="s">
        <v>24</v>
      </c>
      <c r="B7" s="86"/>
      <c r="C7" s="86">
        <v>43</v>
      </c>
      <c r="D7" s="87" t="s">
        <v>388</v>
      </c>
      <c r="E7" s="88" t="s">
        <v>387</v>
      </c>
      <c r="F7" s="89">
        <v>35406</v>
      </c>
      <c r="G7" s="89" t="s">
        <v>403</v>
      </c>
      <c r="H7" s="90" t="s">
        <v>379</v>
      </c>
      <c r="I7" s="155">
        <v>0.00782025462962963</v>
      </c>
      <c r="J7" s="134" t="str">
        <f aca="true" t="shared" si="0" ref="J7:J13">IF(ISBLANK(I7),"",IF(I7&gt;0.00877314814814815,"",IF(I7&lt;=0.00622685185185185,"TSM",IF(I7&lt;=0.00648148148148148,"SM",IF(I7&lt;=0.00686342592592593,"KSM",IF(I7&lt;=0.00732638888888889,"I A",IF(I7&lt;=0.00799768518518519,"II A",IF(I7&lt;=0.00877314814814815,"III A"))))))))</f>
        <v>II A</v>
      </c>
    </row>
    <row r="8" spans="1:10" ht="17.25" customHeight="1">
      <c r="A8" s="86" t="s">
        <v>9</v>
      </c>
      <c r="B8" s="86"/>
      <c r="C8" s="86">
        <v>81</v>
      </c>
      <c r="D8" s="87" t="s">
        <v>53</v>
      </c>
      <c r="E8" s="88" t="s">
        <v>370</v>
      </c>
      <c r="F8" s="89">
        <v>32289</v>
      </c>
      <c r="G8" s="89" t="s">
        <v>8</v>
      </c>
      <c r="H8" s="90"/>
      <c r="I8" s="155">
        <v>0.008048032407407408</v>
      </c>
      <c r="J8" s="134" t="str">
        <f t="shared" si="0"/>
        <v>III A</v>
      </c>
    </row>
    <row r="9" spans="1:10" ht="17.25" customHeight="1">
      <c r="A9" s="86" t="s">
        <v>10</v>
      </c>
      <c r="B9" s="86"/>
      <c r="C9" s="86" t="s">
        <v>643</v>
      </c>
      <c r="D9" s="87" t="s">
        <v>644</v>
      </c>
      <c r="E9" s="88" t="s">
        <v>645</v>
      </c>
      <c r="F9" s="89">
        <v>31637</v>
      </c>
      <c r="G9" s="89" t="s">
        <v>8</v>
      </c>
      <c r="H9" s="90" t="s">
        <v>646</v>
      </c>
      <c r="I9" s="155">
        <v>0.008606712962962964</v>
      </c>
      <c r="J9" s="134" t="str">
        <f t="shared" si="0"/>
        <v>III A</v>
      </c>
    </row>
    <row r="10" spans="1:10" ht="17.25" customHeight="1">
      <c r="A10" s="86" t="s">
        <v>26</v>
      </c>
      <c r="B10" s="86" t="s">
        <v>24</v>
      </c>
      <c r="C10" s="86">
        <v>50</v>
      </c>
      <c r="D10" s="87" t="s">
        <v>409</v>
      </c>
      <c r="E10" s="88" t="s">
        <v>408</v>
      </c>
      <c r="F10" s="89">
        <v>37334</v>
      </c>
      <c r="G10" s="89" t="s">
        <v>420</v>
      </c>
      <c r="H10" s="90" t="s">
        <v>404</v>
      </c>
      <c r="I10" s="155">
        <v>0.008633333333333333</v>
      </c>
      <c r="J10" s="134" t="str">
        <f t="shared" si="0"/>
        <v>III A</v>
      </c>
    </row>
    <row r="11" spans="1:10" ht="17.25" customHeight="1">
      <c r="A11" s="86" t="s">
        <v>11</v>
      </c>
      <c r="B11" s="86" t="s">
        <v>9</v>
      </c>
      <c r="C11" s="86">
        <v>47</v>
      </c>
      <c r="D11" s="87" t="s">
        <v>396</v>
      </c>
      <c r="E11" s="88" t="s">
        <v>395</v>
      </c>
      <c r="F11" s="89">
        <v>37410</v>
      </c>
      <c r="G11" s="89" t="s">
        <v>403</v>
      </c>
      <c r="H11" s="90" t="s">
        <v>380</v>
      </c>
      <c r="I11" s="155">
        <v>0.008824652777777777</v>
      </c>
      <c r="J11" s="134">
        <f t="shared" si="0"/>
      </c>
    </row>
    <row r="12" spans="1:10" ht="17.25" customHeight="1">
      <c r="A12" s="86"/>
      <c r="B12" s="86"/>
      <c r="C12" s="86">
        <v>49</v>
      </c>
      <c r="D12" s="211" t="s">
        <v>407</v>
      </c>
      <c r="E12" s="88" t="s">
        <v>406</v>
      </c>
      <c r="F12" s="89">
        <v>36691</v>
      </c>
      <c r="G12" s="89" t="s">
        <v>420</v>
      </c>
      <c r="H12" s="90" t="s">
        <v>404</v>
      </c>
      <c r="I12" s="155" t="s">
        <v>543</v>
      </c>
      <c r="J12" s="134">
        <f t="shared" si="0"/>
      </c>
    </row>
    <row r="13" spans="1:10" ht="17.25" customHeight="1">
      <c r="A13" s="86"/>
      <c r="B13" s="86"/>
      <c r="C13" s="86">
        <v>92</v>
      </c>
      <c r="D13" s="87" t="s">
        <v>467</v>
      </c>
      <c r="E13" s="88" t="s">
        <v>468</v>
      </c>
      <c r="F13" s="89" t="s">
        <v>469</v>
      </c>
      <c r="G13" s="89" t="s">
        <v>8</v>
      </c>
      <c r="H13" s="90" t="s">
        <v>454</v>
      </c>
      <c r="I13" s="155" t="s">
        <v>543</v>
      </c>
      <c r="J13" s="134">
        <f t="shared" si="0"/>
      </c>
    </row>
    <row r="14" spans="4:9" ht="12.75">
      <c r="D14" s="78" t="s">
        <v>3</v>
      </c>
      <c r="E14" s="79"/>
      <c r="F14" s="78" t="s">
        <v>27</v>
      </c>
      <c r="G14" s="78"/>
      <c r="H14" s="80"/>
      <c r="I14" s="72"/>
    </row>
    <row r="15" spans="4:8" s="74" customFormat="1" ht="6" thickBot="1">
      <c r="D15" s="75"/>
      <c r="H15" s="76"/>
    </row>
    <row r="16" spans="1:10" ht="13.5" thickBot="1">
      <c r="A16" s="19" t="s">
        <v>561</v>
      </c>
      <c r="B16" s="135" t="s">
        <v>15</v>
      </c>
      <c r="C16" s="135" t="s">
        <v>40</v>
      </c>
      <c r="D16" s="82" t="s">
        <v>4</v>
      </c>
      <c r="E16" s="83" t="s">
        <v>5</v>
      </c>
      <c r="F16" s="81" t="s">
        <v>6</v>
      </c>
      <c r="G16" s="81" t="s">
        <v>16</v>
      </c>
      <c r="H16" s="81" t="s">
        <v>7</v>
      </c>
      <c r="I16" s="84" t="s">
        <v>21</v>
      </c>
      <c r="J16" s="84" t="s">
        <v>18</v>
      </c>
    </row>
    <row r="17" spans="1:10" ht="17.25" customHeight="1">
      <c r="A17" s="86" t="s">
        <v>24</v>
      </c>
      <c r="B17" s="86"/>
      <c r="C17" s="86">
        <v>66</v>
      </c>
      <c r="D17" s="87" t="s">
        <v>123</v>
      </c>
      <c r="E17" s="88" t="s">
        <v>195</v>
      </c>
      <c r="F17" s="89" t="s">
        <v>196</v>
      </c>
      <c r="G17" s="89" t="s">
        <v>197</v>
      </c>
      <c r="H17" s="90" t="s">
        <v>198</v>
      </c>
      <c r="I17" s="156">
        <v>0.006540972222222222</v>
      </c>
      <c r="J17" s="134" t="str">
        <f aca="true" t="shared" si="1" ref="J17:J29">IF(ISBLANK(I17),"",IF(I17&gt;0.00715277777777778,"",IF(I17&lt;=0.00548611111111111,"TSM",IF(I17&lt;=0.00570601851851852,"SM",IF(I17&lt;=0.0059375,"KSM",IF(I17&lt;=0.00622685185185185,"I A",IF(I17&lt;=0.00663194444444444,"II A",IF(I17&lt;=0.00715277777777778,"III A"))))))))</f>
        <v>II A</v>
      </c>
    </row>
    <row r="18" spans="1:10" ht="17.25" customHeight="1">
      <c r="A18" s="86" t="s">
        <v>9</v>
      </c>
      <c r="B18" s="86"/>
      <c r="C18" s="86" t="s">
        <v>478</v>
      </c>
      <c r="D18" s="87" t="s">
        <v>82</v>
      </c>
      <c r="E18" s="88" t="s">
        <v>541</v>
      </c>
      <c r="F18" s="55">
        <v>33916</v>
      </c>
      <c r="G18" s="89" t="s">
        <v>8</v>
      </c>
      <c r="H18" s="90" t="s">
        <v>441</v>
      </c>
      <c r="I18" s="156">
        <v>0.00664236111111111</v>
      </c>
      <c r="J18" s="134" t="str">
        <f t="shared" si="1"/>
        <v>III A</v>
      </c>
    </row>
    <row r="19" spans="1:10" ht="17.25" customHeight="1">
      <c r="A19" s="86" t="s">
        <v>10</v>
      </c>
      <c r="B19" s="86" t="s">
        <v>24</v>
      </c>
      <c r="C19" s="86">
        <v>54</v>
      </c>
      <c r="D19" s="87" t="s">
        <v>417</v>
      </c>
      <c r="E19" s="88" t="s">
        <v>416</v>
      </c>
      <c r="F19" s="89">
        <v>36994</v>
      </c>
      <c r="G19" s="89" t="s">
        <v>420</v>
      </c>
      <c r="H19" s="90" t="s">
        <v>404</v>
      </c>
      <c r="I19" s="156">
        <v>0.006703125</v>
      </c>
      <c r="J19" s="134" t="str">
        <f t="shared" si="1"/>
        <v>III A</v>
      </c>
    </row>
    <row r="20" spans="1:10" ht="17.25" customHeight="1">
      <c r="A20" s="86" t="s">
        <v>26</v>
      </c>
      <c r="B20" s="86"/>
      <c r="C20" s="86">
        <v>96</v>
      </c>
      <c r="D20" s="87" t="s">
        <v>455</v>
      </c>
      <c r="E20" s="88" t="s">
        <v>456</v>
      </c>
      <c r="F20" s="89">
        <v>36117</v>
      </c>
      <c r="G20" s="89" t="s">
        <v>8</v>
      </c>
      <c r="H20" s="90" t="s">
        <v>457</v>
      </c>
      <c r="I20" s="156">
        <v>0.006812731481481481</v>
      </c>
      <c r="J20" s="134" t="str">
        <f t="shared" si="1"/>
        <v>III A</v>
      </c>
    </row>
    <row r="21" spans="1:10" ht="17.25" customHeight="1">
      <c r="A21" s="86" t="s">
        <v>11</v>
      </c>
      <c r="B21" s="86"/>
      <c r="C21" s="86">
        <v>87</v>
      </c>
      <c r="D21" s="87" t="s">
        <v>450</v>
      </c>
      <c r="E21" s="88" t="s">
        <v>451</v>
      </c>
      <c r="F21" s="89">
        <v>29320</v>
      </c>
      <c r="G21" s="89" t="s">
        <v>8</v>
      </c>
      <c r="H21" s="90" t="s">
        <v>441</v>
      </c>
      <c r="I21" s="156">
        <v>0.006834375</v>
      </c>
      <c r="J21" s="134" t="str">
        <f t="shared" si="1"/>
        <v>III A</v>
      </c>
    </row>
    <row r="22" spans="1:10" ht="17.25" customHeight="1">
      <c r="A22" s="86" t="s">
        <v>32</v>
      </c>
      <c r="B22" s="86" t="s">
        <v>9</v>
      </c>
      <c r="C22" s="86">
        <v>46</v>
      </c>
      <c r="D22" s="87" t="s">
        <v>392</v>
      </c>
      <c r="E22" s="88" t="s">
        <v>391</v>
      </c>
      <c r="F22" s="89">
        <v>37354</v>
      </c>
      <c r="G22" s="89" t="s">
        <v>403</v>
      </c>
      <c r="H22" s="90" t="s">
        <v>380</v>
      </c>
      <c r="I22" s="156">
        <v>0.006900810185185184</v>
      </c>
      <c r="J22" s="134" t="str">
        <f t="shared" si="1"/>
        <v>III A</v>
      </c>
    </row>
    <row r="23" spans="1:10" ht="17.25" customHeight="1">
      <c r="A23" s="86" t="s">
        <v>36</v>
      </c>
      <c r="B23" s="86"/>
      <c r="C23" s="86">
        <v>99</v>
      </c>
      <c r="D23" s="87" t="s">
        <v>458</v>
      </c>
      <c r="E23" s="88" t="s">
        <v>459</v>
      </c>
      <c r="F23" s="89">
        <v>35767</v>
      </c>
      <c r="G23" s="89" t="s">
        <v>8</v>
      </c>
      <c r="H23" s="90" t="s">
        <v>460</v>
      </c>
      <c r="I23" s="156">
        <v>0.0070687499999999995</v>
      </c>
      <c r="J23" s="134" t="str">
        <f t="shared" si="1"/>
        <v>III A</v>
      </c>
    </row>
    <row r="24" spans="1:10" ht="17.25" customHeight="1">
      <c r="A24" s="86" t="s">
        <v>37</v>
      </c>
      <c r="B24" s="86"/>
      <c r="C24" s="86">
        <v>91</v>
      </c>
      <c r="D24" s="87" t="s">
        <v>84</v>
      </c>
      <c r="E24" s="88" t="s">
        <v>464</v>
      </c>
      <c r="F24" s="89">
        <v>36020</v>
      </c>
      <c r="G24" s="89" t="s">
        <v>8</v>
      </c>
      <c r="H24" s="90" t="s">
        <v>454</v>
      </c>
      <c r="I24" s="156">
        <v>0.007075347222222222</v>
      </c>
      <c r="J24" s="134" t="str">
        <f t="shared" si="1"/>
        <v>III A</v>
      </c>
    </row>
    <row r="25" spans="1:10" ht="17.25" customHeight="1">
      <c r="A25" s="86" t="s">
        <v>476</v>
      </c>
      <c r="B25" s="86"/>
      <c r="C25" s="86" t="s">
        <v>648</v>
      </c>
      <c r="D25" s="87" t="s">
        <v>461</v>
      </c>
      <c r="E25" s="88" t="s">
        <v>462</v>
      </c>
      <c r="F25" s="89">
        <v>35506</v>
      </c>
      <c r="G25" s="89" t="s">
        <v>8</v>
      </c>
      <c r="H25" s="90" t="s">
        <v>454</v>
      </c>
      <c r="I25" s="156">
        <v>0.007093865740740741</v>
      </c>
      <c r="J25" s="134" t="str">
        <f t="shared" si="1"/>
        <v>III A</v>
      </c>
    </row>
    <row r="26" spans="1:10" ht="17.25" customHeight="1">
      <c r="A26" s="86" t="s">
        <v>477</v>
      </c>
      <c r="B26" s="86" t="s">
        <v>10</v>
      </c>
      <c r="C26" s="86">
        <v>53</v>
      </c>
      <c r="D26" s="87" t="s">
        <v>415</v>
      </c>
      <c r="E26" s="88" t="s">
        <v>414</v>
      </c>
      <c r="F26" s="89">
        <v>37253</v>
      </c>
      <c r="G26" s="89" t="s">
        <v>420</v>
      </c>
      <c r="H26" s="90" t="s">
        <v>404</v>
      </c>
      <c r="I26" s="156">
        <v>0.007183217592592592</v>
      </c>
      <c r="J26" s="134">
        <f t="shared" si="1"/>
      </c>
    </row>
    <row r="27" spans="1:10" ht="17.25" customHeight="1">
      <c r="A27" s="86" t="s">
        <v>478</v>
      </c>
      <c r="B27" s="86"/>
      <c r="C27" s="86">
        <v>101</v>
      </c>
      <c r="D27" s="87" t="s">
        <v>473</v>
      </c>
      <c r="E27" s="88" t="s">
        <v>474</v>
      </c>
      <c r="F27" s="89">
        <v>32538</v>
      </c>
      <c r="G27" s="89" t="s">
        <v>8</v>
      </c>
      <c r="H27" s="90" t="s">
        <v>441</v>
      </c>
      <c r="I27" s="156">
        <v>0.007189004629629629</v>
      </c>
      <c r="J27" s="134">
        <f t="shared" si="1"/>
      </c>
    </row>
    <row r="28" spans="1:10" ht="17.25" customHeight="1">
      <c r="A28" s="86" t="s">
        <v>479</v>
      </c>
      <c r="B28" s="86"/>
      <c r="C28" s="86">
        <v>102</v>
      </c>
      <c r="D28" s="87" t="s">
        <v>152</v>
      </c>
      <c r="E28" s="88" t="s">
        <v>475</v>
      </c>
      <c r="F28" s="89">
        <v>30671</v>
      </c>
      <c r="G28" s="89" t="s">
        <v>8</v>
      </c>
      <c r="H28" s="90" t="s">
        <v>441</v>
      </c>
      <c r="I28" s="156">
        <v>0.00729224537037037</v>
      </c>
      <c r="J28" s="134">
        <f t="shared" si="1"/>
      </c>
    </row>
    <row r="29" spans="1:10" ht="17.25" customHeight="1">
      <c r="A29" s="86" t="s">
        <v>544</v>
      </c>
      <c r="B29" s="86"/>
      <c r="C29" s="86">
        <v>76</v>
      </c>
      <c r="D29" s="87" t="s">
        <v>189</v>
      </c>
      <c r="E29" s="88" t="s">
        <v>179</v>
      </c>
      <c r="F29" s="89" t="s">
        <v>180</v>
      </c>
      <c r="G29" s="89" t="s">
        <v>8</v>
      </c>
      <c r="H29" s="90" t="s">
        <v>181</v>
      </c>
      <c r="I29" s="156">
        <v>0.008471296296296296</v>
      </c>
      <c r="J29" s="134">
        <f t="shared" si="1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7" customWidth="1"/>
    <col min="2" max="2" width="3.57421875" style="37" customWidth="1"/>
    <col min="3" max="3" width="10.140625" style="37" customWidth="1"/>
    <col min="4" max="4" width="10.8515625" style="37" customWidth="1"/>
    <col min="5" max="5" width="9.57421875" style="37" customWidth="1"/>
    <col min="6" max="6" width="13.00390625" style="37" customWidth="1"/>
    <col min="7" max="7" width="20.28125" style="37" customWidth="1"/>
    <col min="8" max="8" width="6.28125" style="37" customWidth="1"/>
    <col min="9" max="9" width="5.28125" style="37" customWidth="1"/>
    <col min="10" max="10" width="4.7109375" style="37" customWidth="1"/>
    <col min="11" max="11" width="3.57421875" style="37" customWidth="1"/>
    <col min="12" max="16384" width="9.140625" style="37" customWidth="1"/>
  </cols>
  <sheetData>
    <row r="1" spans="2:6" ht="18.75">
      <c r="B1" s="4" t="s">
        <v>12</v>
      </c>
      <c r="D1" s="6"/>
      <c r="E1" s="6"/>
      <c r="F1" s="38"/>
    </row>
    <row r="2" spans="1:8" ht="18.75">
      <c r="A2" s="39" t="s">
        <v>8</v>
      </c>
      <c r="B2" s="4"/>
      <c r="D2" s="6"/>
      <c r="E2" s="6"/>
      <c r="H2" s="11" t="s">
        <v>431</v>
      </c>
    </row>
    <row r="3" spans="2:6" s="41" customFormat="1" ht="5.25">
      <c r="B3" s="42"/>
      <c r="F3" s="43"/>
    </row>
    <row r="4" spans="3:9" ht="12.75">
      <c r="C4" s="14" t="s">
        <v>20</v>
      </c>
      <c r="D4" s="3"/>
      <c r="E4" s="14" t="s">
        <v>27</v>
      </c>
      <c r="F4" s="14"/>
      <c r="G4" s="13"/>
      <c r="H4" s="39"/>
      <c r="I4" s="39"/>
    </row>
    <row r="5" spans="3:7" s="41" customFormat="1" ht="5.25">
      <c r="C5" s="42"/>
      <c r="G5" s="43"/>
    </row>
    <row r="6" spans="1:10" ht="12.75">
      <c r="A6" s="215" t="s">
        <v>561</v>
      </c>
      <c r="B6" s="216"/>
      <c r="C6" s="45" t="s">
        <v>4</v>
      </c>
      <c r="D6" s="46" t="s">
        <v>5</v>
      </c>
      <c r="E6" s="44" t="s">
        <v>6</v>
      </c>
      <c r="F6" s="44" t="s">
        <v>16</v>
      </c>
      <c r="G6" s="44" t="s">
        <v>7</v>
      </c>
      <c r="H6" s="47" t="s">
        <v>21</v>
      </c>
      <c r="I6" s="47" t="s">
        <v>22</v>
      </c>
      <c r="J6" s="47" t="s">
        <v>23</v>
      </c>
    </row>
    <row r="7" spans="1:10" ht="17.25" customHeight="1">
      <c r="A7" s="213" t="s">
        <v>24</v>
      </c>
      <c r="B7" s="214"/>
      <c r="C7" s="48" t="s">
        <v>95</v>
      </c>
      <c r="D7" s="49" t="s">
        <v>155</v>
      </c>
      <c r="E7" s="50" t="s">
        <v>336</v>
      </c>
      <c r="F7" s="152" t="s">
        <v>8</v>
      </c>
      <c r="G7" s="51" t="s">
        <v>325</v>
      </c>
      <c r="H7" s="35">
        <v>8.2</v>
      </c>
      <c r="I7" s="52">
        <v>0.148</v>
      </c>
      <c r="J7" s="36" t="str">
        <f>IF(ISBLANK(H7),"",IF(H7&gt;10.24,"",IF(H7&lt;=7.74,"TSM",IF(H7&lt;=8.1,"SM",IF(H7&lt;=8.54,"KSM",IF(H7&lt;=9.04,"I A",IF(H7&lt;=9.64,"II A",IF(H7&lt;=10.24,"III A"))))))))</f>
        <v>KSM</v>
      </c>
    </row>
    <row r="8" spans="1:10" ht="17.25" customHeight="1">
      <c r="A8" s="213" t="s">
        <v>9</v>
      </c>
      <c r="B8" s="214"/>
      <c r="C8" s="48" t="s">
        <v>538</v>
      </c>
      <c r="D8" s="49" t="s">
        <v>539</v>
      </c>
      <c r="E8" s="50">
        <v>36006</v>
      </c>
      <c r="F8" s="152" t="s">
        <v>8</v>
      </c>
      <c r="G8" s="51" t="s">
        <v>633</v>
      </c>
      <c r="H8" s="35">
        <v>8.47</v>
      </c>
      <c r="I8" s="52">
        <v>0.183</v>
      </c>
      <c r="J8" s="36" t="str">
        <f>IF(ISBLANK(H8),"",IF(H8&gt;10.24,"",IF(H8&lt;=7.74,"TSM",IF(H8&lt;=8.1,"SM",IF(H8&lt;=8.54,"KSM",IF(H8&lt;=9.04,"I A",IF(H8&lt;=9.64,"II A",IF(H8&lt;=10.24,"III A"))))))))</f>
        <v>KSM</v>
      </c>
    </row>
    <row r="9" spans="1:10" ht="17.25" customHeight="1">
      <c r="A9" s="213" t="s">
        <v>10</v>
      </c>
      <c r="B9" s="214"/>
      <c r="C9" s="48" t="s">
        <v>160</v>
      </c>
      <c r="D9" s="49" t="s">
        <v>161</v>
      </c>
      <c r="E9" s="50" t="s">
        <v>199</v>
      </c>
      <c r="F9" s="152" t="s">
        <v>8</v>
      </c>
      <c r="G9" s="51" t="s">
        <v>159</v>
      </c>
      <c r="H9" s="35">
        <v>8.63</v>
      </c>
      <c r="I9" s="52">
        <v>0.139</v>
      </c>
      <c r="J9" s="36" t="str">
        <f>IF(ISBLANK(H9),"",IF(H9&gt;10.24,"",IF(H9&lt;=7.74,"TSM",IF(H9&lt;=8.1,"SM",IF(H9&lt;=8.54,"KSM",IF(H9&lt;=9.04,"I A",IF(H9&lt;=9.64,"II A",IF(H9&lt;=10.24,"III A"))))))))</f>
        <v>I A</v>
      </c>
    </row>
    <row r="10" spans="1:10" ht="17.25" customHeight="1">
      <c r="A10" s="213" t="s">
        <v>26</v>
      </c>
      <c r="B10" s="214"/>
      <c r="C10" s="48" t="s">
        <v>82</v>
      </c>
      <c r="D10" s="49" t="s">
        <v>169</v>
      </c>
      <c r="E10" s="50">
        <v>33767</v>
      </c>
      <c r="F10" s="152" t="s">
        <v>8</v>
      </c>
      <c r="G10" s="51" t="s">
        <v>170</v>
      </c>
      <c r="H10" s="35">
        <v>9.52</v>
      </c>
      <c r="I10" s="52">
        <v>0.253</v>
      </c>
      <c r="J10" s="36" t="str">
        <f>IF(ISBLANK(H10),"",IF(H10&gt;10.24,"",IF(H10&lt;=7.74,"TSM",IF(H10&lt;=8.1,"SM",IF(H10&lt;=8.54,"KSM",IF(H10&lt;=9.04,"I A",IF(H10&lt;=9.64,"II A",IF(H10&lt;=10.24,"III A"))))))))</f>
        <v>II A</v>
      </c>
    </row>
    <row r="11" spans="3:7" s="41" customFormat="1" ht="5.25">
      <c r="C11" s="42"/>
      <c r="G11" s="43"/>
    </row>
    <row r="12" spans="3:9" ht="12.75">
      <c r="C12" s="14" t="s">
        <v>20</v>
      </c>
      <c r="D12" s="57" t="s">
        <v>28</v>
      </c>
      <c r="E12" s="14" t="s">
        <v>29</v>
      </c>
      <c r="F12" s="14"/>
      <c r="G12" s="13"/>
      <c r="H12" s="39"/>
      <c r="I12" s="39"/>
    </row>
    <row r="13" spans="3:7" s="41" customFormat="1" ht="5.25">
      <c r="C13" s="42"/>
      <c r="G13" s="43"/>
    </row>
    <row r="14" spans="1:10" ht="12.75">
      <c r="A14" s="215" t="s">
        <v>561</v>
      </c>
      <c r="B14" s="216"/>
      <c r="C14" s="45" t="s">
        <v>4</v>
      </c>
      <c r="D14" s="46" t="s">
        <v>5</v>
      </c>
      <c r="E14" s="44" t="s">
        <v>6</v>
      </c>
      <c r="F14" s="44" t="s">
        <v>16</v>
      </c>
      <c r="G14" s="44" t="s">
        <v>7</v>
      </c>
      <c r="H14" s="47" t="s">
        <v>21</v>
      </c>
      <c r="I14" s="47" t="s">
        <v>22</v>
      </c>
      <c r="J14" s="47" t="s">
        <v>23</v>
      </c>
    </row>
    <row r="15" spans="1:10" ht="17.25" customHeight="1">
      <c r="A15" s="213" t="s">
        <v>24</v>
      </c>
      <c r="B15" s="214"/>
      <c r="C15" s="48" t="s">
        <v>162</v>
      </c>
      <c r="D15" s="49" t="s">
        <v>163</v>
      </c>
      <c r="E15" s="50" t="s">
        <v>200</v>
      </c>
      <c r="F15" s="152" t="s">
        <v>8</v>
      </c>
      <c r="G15" s="51" t="s">
        <v>159</v>
      </c>
      <c r="H15" s="35">
        <v>8.27</v>
      </c>
      <c r="I15" s="52">
        <v>0.179</v>
      </c>
      <c r="J15" s="36" t="str">
        <f>IF(ISBLANK(H15),"",IF(H15&gt;10.64,"",IF(H15&lt;=8.34,"KSM",IF(H15&lt;=8.84,"I A",IF(H15&lt;=9.44,"II A",IF(H15&lt;=10.04,"III A",IF(H15&lt;=10.64,"I JA")))))))</f>
        <v>KSM</v>
      </c>
    </row>
    <row r="16" spans="1:10" ht="17.25" customHeight="1">
      <c r="A16" s="213" t="s">
        <v>188</v>
      </c>
      <c r="B16" s="214"/>
      <c r="C16" s="48" t="s">
        <v>142</v>
      </c>
      <c r="D16" s="49" t="s">
        <v>205</v>
      </c>
      <c r="E16" s="50" t="s">
        <v>206</v>
      </c>
      <c r="F16" s="152" t="s">
        <v>8</v>
      </c>
      <c r="G16" s="51" t="s">
        <v>166</v>
      </c>
      <c r="H16" s="35">
        <v>9.82</v>
      </c>
      <c r="I16" s="52">
        <v>0.207</v>
      </c>
      <c r="J16" s="36" t="str">
        <f>IF(ISBLANK(H16),"",IF(H16&gt;10.64,"",IF(H16&lt;=8.34,"KSM",IF(H16&lt;=8.84,"I A",IF(H16&lt;=9.44,"II A",IF(H16&lt;=10.04,"III A",IF(H16&lt;=10.64,"I JA")))))))</f>
        <v>III A</v>
      </c>
    </row>
    <row r="17" spans="3:7" s="41" customFormat="1" ht="5.25">
      <c r="C17" s="42"/>
      <c r="G17" s="43"/>
    </row>
    <row r="18" spans="3:9" ht="12.75">
      <c r="C18" s="14" t="s">
        <v>20</v>
      </c>
      <c r="D18" s="3"/>
      <c r="E18" s="14" t="s">
        <v>14</v>
      </c>
      <c r="F18" s="14"/>
      <c r="G18" s="13"/>
      <c r="H18" s="39"/>
      <c r="I18" s="39"/>
    </row>
    <row r="19" spans="3:7" s="41" customFormat="1" ht="6" thickBot="1">
      <c r="C19" s="42"/>
      <c r="G19" s="43"/>
    </row>
    <row r="20" spans="1:10" ht="13.5" thickBot="1">
      <c r="A20" s="19" t="s">
        <v>561</v>
      </c>
      <c r="B20" s="2" t="s">
        <v>15</v>
      </c>
      <c r="C20" s="45" t="s">
        <v>4</v>
      </c>
      <c r="D20" s="46" t="s">
        <v>5</v>
      </c>
      <c r="E20" s="44" t="s">
        <v>6</v>
      </c>
      <c r="F20" s="44" t="s">
        <v>16</v>
      </c>
      <c r="G20" s="44" t="s">
        <v>7</v>
      </c>
      <c r="H20" s="47" t="s">
        <v>21</v>
      </c>
      <c r="I20" s="47" t="s">
        <v>22</v>
      </c>
      <c r="J20" s="47" t="s">
        <v>23</v>
      </c>
    </row>
    <row r="21" spans="1:10" ht="17.25" customHeight="1">
      <c r="A21" s="1" t="s">
        <v>24</v>
      </c>
      <c r="B21" s="1" t="s">
        <v>24</v>
      </c>
      <c r="C21" s="48" t="s">
        <v>78</v>
      </c>
      <c r="D21" s="49" t="s">
        <v>182</v>
      </c>
      <c r="E21" s="50" t="s">
        <v>347</v>
      </c>
      <c r="F21" s="152" t="s">
        <v>8</v>
      </c>
      <c r="G21" s="51" t="s">
        <v>99</v>
      </c>
      <c r="H21" s="35">
        <v>9.21</v>
      </c>
      <c r="I21" s="52">
        <v>0.178</v>
      </c>
      <c r="J21" s="36" t="str">
        <f>IF(ISBLANK(H21),"",IF(H21&gt;11.24,"",IF(H21&lt;=8.18,"TSM",IF(H21&lt;=8.5,"SM",IF(H21&lt;=8.9,"KSM",IF(H21&lt;=9.5,"I A",IF(H21&lt;=10.24,"II A",IF(H21&lt;=11.24,"III A"))))))))</f>
        <v>I A</v>
      </c>
    </row>
    <row r="22" spans="1:10" ht="17.25" customHeight="1">
      <c r="A22" s="1" t="s">
        <v>9</v>
      </c>
      <c r="B22" s="1" t="s">
        <v>9</v>
      </c>
      <c r="C22" s="48" t="s">
        <v>203</v>
      </c>
      <c r="D22" s="49" t="s">
        <v>167</v>
      </c>
      <c r="E22" s="50" t="s">
        <v>204</v>
      </c>
      <c r="F22" s="152" t="s">
        <v>8</v>
      </c>
      <c r="G22" s="51" t="s">
        <v>166</v>
      </c>
      <c r="H22" s="35">
        <v>10.4</v>
      </c>
      <c r="I22" s="52">
        <v>0.221</v>
      </c>
      <c r="J22" s="36" t="str">
        <f>IF(ISBLANK(H22),"",IF(H22&gt;11.24,"",IF(H22&lt;=8.18,"TSM",IF(H22&lt;=8.5,"SM",IF(H22&lt;=8.9,"KSM",IF(H22&lt;=9.5,"I A",IF(H22&lt;=10.24,"II A",IF(H22&lt;=11.24,"III A"))))))))</f>
        <v>III A</v>
      </c>
    </row>
    <row r="23" spans="1:10" ht="17.25" customHeight="1">
      <c r="A23" s="1"/>
      <c r="B23" s="1"/>
      <c r="C23" s="48" t="s">
        <v>118</v>
      </c>
      <c r="D23" s="49" t="s">
        <v>220</v>
      </c>
      <c r="E23" s="50" t="s">
        <v>221</v>
      </c>
      <c r="F23" s="154" t="s">
        <v>8</v>
      </c>
      <c r="G23" s="51" t="s">
        <v>106</v>
      </c>
      <c r="H23" s="35" t="s">
        <v>543</v>
      </c>
      <c r="I23" s="52"/>
      <c r="J23" s="36">
        <f>IF(ISBLANK(H23),"",IF(H23&gt;11.24,"",IF(H23&lt;=8.18,"TSM",IF(H23&lt;=8.5,"SM",IF(H23&lt;=8.9,"KSM",IF(H23&lt;=9.5,"I A",IF(H23&lt;=10.24,"II A",IF(H23&lt;=11.24,"III A"))))))))</f>
      </c>
    </row>
  </sheetData>
  <sheetProtection/>
  <mergeCells count="8">
    <mergeCell ref="A15:B15"/>
    <mergeCell ref="A16:B16"/>
    <mergeCell ref="A14:B14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V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7" customWidth="1"/>
    <col min="3" max="3" width="8.8515625" style="7" customWidth="1"/>
    <col min="4" max="4" width="11.8515625" style="7" bestFit="1" customWidth="1"/>
    <col min="5" max="5" width="9.7109375" style="7" bestFit="1" customWidth="1"/>
    <col min="6" max="6" width="10.140625" style="7" bestFit="1" customWidth="1"/>
    <col min="7" max="7" width="21.140625" style="7" customWidth="1"/>
    <col min="8" max="13" width="5.00390625" style="7" customWidth="1"/>
    <col min="14" max="20" width="5.00390625" style="7" hidden="1" customWidth="1"/>
    <col min="21" max="21" width="7.28125" style="7" customWidth="1"/>
    <col min="22" max="22" width="5.28125" style="7" customWidth="1"/>
    <col min="23" max="16384" width="9.140625" style="7" customWidth="1"/>
  </cols>
  <sheetData>
    <row r="1" spans="1:21" ht="18.75">
      <c r="A1" s="3"/>
      <c r="B1" s="3"/>
      <c r="C1" s="4" t="s">
        <v>12</v>
      </c>
      <c r="D1" s="5"/>
      <c r="E1" s="6"/>
      <c r="F1" s="6"/>
      <c r="H1" s="8"/>
      <c r="I1" s="8"/>
      <c r="J1" s="8"/>
      <c r="K1" s="8"/>
      <c r="L1" s="8"/>
      <c r="M1" s="8"/>
      <c r="N1" s="8"/>
      <c r="O1" s="8"/>
      <c r="P1" s="8"/>
      <c r="Q1" s="8"/>
      <c r="R1" s="3"/>
      <c r="S1" s="3"/>
      <c r="T1" s="3"/>
      <c r="U1" s="3"/>
    </row>
    <row r="2" spans="1:21" ht="12.75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T2" s="9"/>
      <c r="U2" s="11" t="s">
        <v>431</v>
      </c>
    </row>
    <row r="3" spans="1:21" ht="15.75">
      <c r="A3" s="3"/>
      <c r="B3" s="3"/>
      <c r="C3" s="12" t="s">
        <v>42</v>
      </c>
      <c r="D3" s="5"/>
      <c r="G3" s="13" t="s">
        <v>14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/>
      <c r="T3" s="16"/>
      <c r="U3" s="16" t="s">
        <v>8</v>
      </c>
    </row>
    <row r="4" spans="1:21" ht="13.5" thickBot="1">
      <c r="A4" s="9"/>
      <c r="B4" s="9"/>
      <c r="C4" s="17"/>
      <c r="D4" s="10"/>
      <c r="E4" s="10"/>
      <c r="F4" s="10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9"/>
    </row>
    <row r="5" spans="1:22" ht="13.5" thickBot="1">
      <c r="A5" s="19" t="s">
        <v>561</v>
      </c>
      <c r="B5" s="20" t="s">
        <v>15</v>
      </c>
      <c r="C5" s="21" t="s">
        <v>4</v>
      </c>
      <c r="D5" s="22" t="s">
        <v>5</v>
      </c>
      <c r="E5" s="23" t="s">
        <v>6</v>
      </c>
      <c r="F5" s="24" t="s">
        <v>16</v>
      </c>
      <c r="G5" s="25" t="s">
        <v>7</v>
      </c>
      <c r="H5" s="26" t="s">
        <v>650</v>
      </c>
      <c r="I5" s="26" t="s">
        <v>651</v>
      </c>
      <c r="J5" s="26" t="s">
        <v>652</v>
      </c>
      <c r="K5" s="26" t="s">
        <v>653</v>
      </c>
      <c r="L5" s="26" t="s">
        <v>654</v>
      </c>
      <c r="M5" s="26" t="s">
        <v>655</v>
      </c>
      <c r="N5" s="26"/>
      <c r="O5" s="26"/>
      <c r="P5" s="26"/>
      <c r="Q5" s="26"/>
      <c r="R5" s="26"/>
      <c r="S5" s="26"/>
      <c r="T5" s="26"/>
      <c r="U5" s="27" t="s">
        <v>17</v>
      </c>
      <c r="V5" s="139" t="s">
        <v>23</v>
      </c>
    </row>
    <row r="6" spans="1:22" ht="17.25" customHeight="1">
      <c r="A6" s="28">
        <v>1</v>
      </c>
      <c r="B6" s="29">
        <v>1</v>
      </c>
      <c r="C6" s="140" t="s">
        <v>85</v>
      </c>
      <c r="D6" s="141" t="s">
        <v>168</v>
      </c>
      <c r="E6" s="118" t="s">
        <v>337</v>
      </c>
      <c r="F6" s="142" t="s">
        <v>8</v>
      </c>
      <c r="G6" s="143" t="s">
        <v>166</v>
      </c>
      <c r="H6" s="34"/>
      <c r="I6" s="34" t="s">
        <v>621</v>
      </c>
      <c r="J6" s="34" t="s">
        <v>621</v>
      </c>
      <c r="K6" s="34" t="s">
        <v>621</v>
      </c>
      <c r="L6" s="34" t="s">
        <v>621</v>
      </c>
      <c r="M6" s="34" t="s">
        <v>622</v>
      </c>
      <c r="N6" s="34"/>
      <c r="O6" s="34"/>
      <c r="P6" s="34"/>
      <c r="Q6" s="34"/>
      <c r="R6" s="34"/>
      <c r="S6" s="34"/>
      <c r="T6" s="34"/>
      <c r="U6" s="35">
        <v>1.6</v>
      </c>
      <c r="V6" s="36" t="str">
        <f aca="true" t="shared" si="0" ref="V6:V11">IF(ISBLANK(U6),"",IF(U6&gt;=1.75,"KSM",IF(U6&gt;=1.65,"I A",IF(U6&gt;=1.5,"II A",IF(U6&gt;=1.39,"III A",IF(U6&gt;=1.3,"I JA",IF(U6&gt;=1.22,"II JA",IF(U6&gt;=1.15,"III JA"))))))))</f>
        <v>II A</v>
      </c>
    </row>
    <row r="7" spans="1:22" ht="17.25" customHeight="1">
      <c r="A7" s="28">
        <v>2</v>
      </c>
      <c r="B7" s="29">
        <v>2</v>
      </c>
      <c r="C7" s="140" t="s">
        <v>402</v>
      </c>
      <c r="D7" s="141" t="s">
        <v>401</v>
      </c>
      <c r="E7" s="118">
        <v>37453</v>
      </c>
      <c r="F7" s="142" t="s">
        <v>403</v>
      </c>
      <c r="G7" s="143" t="s">
        <v>380</v>
      </c>
      <c r="H7" s="34"/>
      <c r="I7" s="34" t="s">
        <v>621</v>
      </c>
      <c r="J7" s="34" t="s">
        <v>621</v>
      </c>
      <c r="K7" s="34" t="s">
        <v>621</v>
      </c>
      <c r="L7" s="34" t="s">
        <v>622</v>
      </c>
      <c r="M7" s="34"/>
      <c r="N7" s="34"/>
      <c r="O7" s="34"/>
      <c r="P7" s="34"/>
      <c r="Q7" s="34"/>
      <c r="R7" s="34"/>
      <c r="S7" s="34"/>
      <c r="T7" s="34"/>
      <c r="U7" s="35">
        <v>1.55</v>
      </c>
      <c r="V7" s="36" t="str">
        <f t="shared" si="0"/>
        <v>II A</v>
      </c>
    </row>
    <row r="8" spans="1:22" ht="17.25" customHeight="1">
      <c r="A8" s="28">
        <v>3</v>
      </c>
      <c r="B8" s="29">
        <v>3</v>
      </c>
      <c r="C8" s="140" t="s">
        <v>241</v>
      </c>
      <c r="D8" s="141" t="s">
        <v>242</v>
      </c>
      <c r="E8" s="118" t="s">
        <v>243</v>
      </c>
      <c r="F8" s="142" t="s">
        <v>8</v>
      </c>
      <c r="G8" s="143" t="s">
        <v>237</v>
      </c>
      <c r="H8" s="34" t="s">
        <v>621</v>
      </c>
      <c r="I8" s="34" t="s">
        <v>621</v>
      </c>
      <c r="J8" s="34" t="s">
        <v>621</v>
      </c>
      <c r="K8" s="34" t="s">
        <v>628</v>
      </c>
      <c r="L8" s="34" t="s">
        <v>622</v>
      </c>
      <c r="M8" s="34"/>
      <c r="N8" s="34"/>
      <c r="O8" s="34"/>
      <c r="P8" s="34"/>
      <c r="Q8" s="34"/>
      <c r="R8" s="34"/>
      <c r="S8" s="34"/>
      <c r="T8" s="34"/>
      <c r="U8" s="35">
        <v>1.55</v>
      </c>
      <c r="V8" s="36" t="str">
        <f t="shared" si="0"/>
        <v>II A</v>
      </c>
    </row>
    <row r="9" spans="1:22" ht="17.25" customHeight="1">
      <c r="A9" s="28">
        <v>4</v>
      </c>
      <c r="B9" s="29">
        <v>4</v>
      </c>
      <c r="C9" s="140" t="s">
        <v>164</v>
      </c>
      <c r="D9" s="141" t="s">
        <v>329</v>
      </c>
      <c r="E9" s="118" t="s">
        <v>331</v>
      </c>
      <c r="F9" s="142" t="s">
        <v>8</v>
      </c>
      <c r="G9" s="143" t="s">
        <v>325</v>
      </c>
      <c r="H9" s="34" t="s">
        <v>621</v>
      </c>
      <c r="I9" s="34" t="s">
        <v>621</v>
      </c>
      <c r="J9" s="34" t="s">
        <v>621</v>
      </c>
      <c r="K9" s="34" t="s">
        <v>622</v>
      </c>
      <c r="L9" s="34"/>
      <c r="M9" s="34"/>
      <c r="N9" s="34"/>
      <c r="O9" s="34"/>
      <c r="P9" s="34"/>
      <c r="Q9" s="34"/>
      <c r="R9" s="34"/>
      <c r="S9" s="34"/>
      <c r="T9" s="34"/>
      <c r="U9" s="35">
        <v>1.5</v>
      </c>
      <c r="V9" s="36" t="str">
        <f t="shared" si="0"/>
        <v>II A</v>
      </c>
    </row>
    <row r="10" spans="1:22" ht="17.25" customHeight="1">
      <c r="A10" s="28">
        <v>5</v>
      </c>
      <c r="B10" s="29">
        <v>5</v>
      </c>
      <c r="C10" s="140" t="s">
        <v>332</v>
      </c>
      <c r="D10" s="141" t="s">
        <v>333</v>
      </c>
      <c r="E10" s="118" t="s">
        <v>334</v>
      </c>
      <c r="F10" s="142" t="s">
        <v>8</v>
      </c>
      <c r="G10" s="143" t="s">
        <v>325</v>
      </c>
      <c r="H10" s="34" t="s">
        <v>621</v>
      </c>
      <c r="I10" s="34" t="s">
        <v>623</v>
      </c>
      <c r="J10" s="34" t="s">
        <v>622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>
        <v>1.45</v>
      </c>
      <c r="V10" s="36" t="str">
        <f t="shared" si="0"/>
        <v>III A</v>
      </c>
    </row>
    <row r="11" spans="1:22" ht="17.25" customHeight="1">
      <c r="A11" s="28">
        <v>6</v>
      </c>
      <c r="B11" s="29"/>
      <c r="C11" s="140" t="s">
        <v>225</v>
      </c>
      <c r="D11" s="141" t="s">
        <v>226</v>
      </c>
      <c r="E11" s="118" t="s">
        <v>227</v>
      </c>
      <c r="F11" s="142" t="s">
        <v>8</v>
      </c>
      <c r="G11" s="143" t="s">
        <v>106</v>
      </c>
      <c r="H11" s="34" t="s">
        <v>623</v>
      </c>
      <c r="I11" s="34" t="s">
        <v>622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>
        <v>1.4</v>
      </c>
      <c r="V11" s="36" t="str">
        <f t="shared" si="0"/>
        <v>III A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A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7" customWidth="1"/>
    <col min="3" max="3" width="9.00390625" style="7" customWidth="1"/>
    <col min="4" max="4" width="9.7109375" style="7" customWidth="1"/>
    <col min="5" max="5" width="8.8515625" style="7" customWidth="1"/>
    <col min="6" max="6" width="10.421875" style="7" customWidth="1"/>
    <col min="7" max="7" width="20.00390625" style="7" customWidth="1"/>
    <col min="8" max="17" width="4.7109375" style="7" customWidth="1"/>
    <col min="18" max="21" width="4.7109375" style="7" hidden="1" customWidth="1"/>
    <col min="22" max="22" width="6.28125" style="7" customWidth="1"/>
    <col min="23" max="23" width="5.140625" style="7" bestFit="1" customWidth="1"/>
    <col min="24" max="30" width="5.00390625" style="7" customWidth="1"/>
    <col min="31" max="31" width="7.28125" style="7" customWidth="1"/>
    <col min="32" max="16384" width="9.140625" style="7" customWidth="1"/>
  </cols>
  <sheetData>
    <row r="1" spans="1:31" ht="18.75">
      <c r="A1" s="3"/>
      <c r="B1" s="3"/>
      <c r="C1" s="4" t="s">
        <v>12</v>
      </c>
      <c r="D1" s="5"/>
      <c r="E1" s="6"/>
      <c r="F1" s="8"/>
      <c r="G1" s="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>
      <c r="A2" s="9"/>
      <c r="B2" s="9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40"/>
    </row>
    <row r="3" spans="1:22" ht="12.75">
      <c r="A3" s="9"/>
      <c r="B3" s="9"/>
      <c r="C3" s="10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1" t="s">
        <v>431</v>
      </c>
    </row>
    <row r="4" spans="1:22" ht="15.75">
      <c r="A4" s="3"/>
      <c r="B4" s="3"/>
      <c r="C4" s="12" t="s">
        <v>42</v>
      </c>
      <c r="D4" s="5"/>
      <c r="G4" s="13" t="s">
        <v>27</v>
      </c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 t="s">
        <v>8</v>
      </c>
    </row>
    <row r="5" spans="1:22" ht="13.5" thickBot="1">
      <c r="A5" s="9"/>
      <c r="B5" s="9"/>
      <c r="C5" s="17"/>
      <c r="D5" s="10"/>
      <c r="E5" s="10"/>
      <c r="F5" s="10"/>
      <c r="G5" s="10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9"/>
    </row>
    <row r="6" spans="1:23" ht="13.5" thickBot="1">
      <c r="A6" s="19" t="s">
        <v>561</v>
      </c>
      <c r="B6" s="20" t="s">
        <v>15</v>
      </c>
      <c r="C6" s="21" t="s">
        <v>4</v>
      </c>
      <c r="D6" s="22" t="s">
        <v>5</v>
      </c>
      <c r="E6" s="23" t="s">
        <v>6</v>
      </c>
      <c r="F6" s="24" t="s">
        <v>16</v>
      </c>
      <c r="G6" s="25" t="s">
        <v>7</v>
      </c>
      <c r="H6" s="26" t="s">
        <v>656</v>
      </c>
      <c r="I6" s="26" t="s">
        <v>657</v>
      </c>
      <c r="J6" s="26" t="s">
        <v>658</v>
      </c>
      <c r="K6" s="26" t="s">
        <v>659</v>
      </c>
      <c r="L6" s="26" t="s">
        <v>660</v>
      </c>
      <c r="M6" s="26" t="s">
        <v>661</v>
      </c>
      <c r="N6" s="26" t="s">
        <v>662</v>
      </c>
      <c r="O6" s="26" t="s">
        <v>663</v>
      </c>
      <c r="P6" s="26" t="s">
        <v>664</v>
      </c>
      <c r="Q6" s="26" t="s">
        <v>665</v>
      </c>
      <c r="R6" s="26"/>
      <c r="S6" s="26"/>
      <c r="T6" s="26"/>
      <c r="U6" s="26"/>
      <c r="V6" s="27" t="s">
        <v>17</v>
      </c>
      <c r="W6" s="139" t="s">
        <v>23</v>
      </c>
    </row>
    <row r="7" spans="1:23" ht="17.25" customHeight="1">
      <c r="A7" s="28">
        <v>1</v>
      </c>
      <c r="B7" s="29"/>
      <c r="C7" s="140" t="s">
        <v>54</v>
      </c>
      <c r="D7" s="141" t="s">
        <v>55</v>
      </c>
      <c r="E7" s="118">
        <v>34659</v>
      </c>
      <c r="F7" s="142" t="s">
        <v>8</v>
      </c>
      <c r="G7" s="167" t="s">
        <v>56</v>
      </c>
      <c r="H7" s="34"/>
      <c r="I7" s="34"/>
      <c r="J7" s="34"/>
      <c r="K7" s="34"/>
      <c r="L7" s="34"/>
      <c r="M7" s="34"/>
      <c r="N7" s="34"/>
      <c r="O7" s="34" t="s">
        <v>621</v>
      </c>
      <c r="P7" s="34" t="s">
        <v>623</v>
      </c>
      <c r="Q7" s="34" t="s">
        <v>622</v>
      </c>
      <c r="R7" s="34"/>
      <c r="S7" s="34"/>
      <c r="T7" s="34"/>
      <c r="U7" s="34"/>
      <c r="V7" s="35">
        <v>2.12</v>
      </c>
      <c r="W7" s="36" t="str">
        <f aca="true" t="shared" si="0" ref="W7:W14">IF(ISBLANK(V7),"",IF(V7&lt;1.6,"",IF(V7&gt;=2.28,"TSM",IF(V7&gt;=2.15,"SM",IF(V7&gt;=2.03,"KSM",IF(V7&gt;=1.9,"I A",IF(V7&gt;=1.75,"II A",IF(V7&gt;=1.6,"III A"))))))))</f>
        <v>KSM</v>
      </c>
    </row>
    <row r="8" spans="1:23" ht="17.25" customHeight="1">
      <c r="A8" s="28">
        <v>2</v>
      </c>
      <c r="B8" s="29"/>
      <c r="C8" s="140" t="s">
        <v>58</v>
      </c>
      <c r="D8" s="141" t="s">
        <v>59</v>
      </c>
      <c r="E8" s="118">
        <v>35790</v>
      </c>
      <c r="F8" s="142" t="s">
        <v>8</v>
      </c>
      <c r="G8" s="143" t="s">
        <v>57</v>
      </c>
      <c r="H8" s="34"/>
      <c r="I8" s="34"/>
      <c r="J8" s="34"/>
      <c r="K8" s="34"/>
      <c r="L8" s="34" t="s">
        <v>621</v>
      </c>
      <c r="M8" s="34" t="s">
        <v>621</v>
      </c>
      <c r="N8" s="34" t="s">
        <v>621</v>
      </c>
      <c r="O8" s="34" t="s">
        <v>621</v>
      </c>
      <c r="P8" s="34" t="s">
        <v>622</v>
      </c>
      <c r="Q8" s="34"/>
      <c r="R8" s="34"/>
      <c r="S8" s="34"/>
      <c r="T8" s="34"/>
      <c r="U8" s="34"/>
      <c r="V8" s="35">
        <v>2.08</v>
      </c>
      <c r="W8" s="36" t="str">
        <f t="shared" si="0"/>
        <v>KSM</v>
      </c>
    </row>
    <row r="9" spans="1:23" ht="17.25" customHeight="1">
      <c r="A9" s="28">
        <v>3</v>
      </c>
      <c r="B9" s="29"/>
      <c r="C9" s="140" t="s">
        <v>45</v>
      </c>
      <c r="D9" s="141" t="s">
        <v>46</v>
      </c>
      <c r="E9" s="118">
        <v>32722</v>
      </c>
      <c r="F9" s="142" t="s">
        <v>8</v>
      </c>
      <c r="G9" s="143" t="s">
        <v>252</v>
      </c>
      <c r="H9" s="34"/>
      <c r="I9" s="34" t="s">
        <v>621</v>
      </c>
      <c r="J9" s="34" t="s">
        <v>621</v>
      </c>
      <c r="K9" s="34" t="s">
        <v>621</v>
      </c>
      <c r="L9" s="34" t="s">
        <v>621</v>
      </c>
      <c r="M9" s="34" t="s">
        <v>622</v>
      </c>
      <c r="N9" s="34"/>
      <c r="O9" s="34"/>
      <c r="P9" s="34"/>
      <c r="Q9" s="34"/>
      <c r="R9" s="34"/>
      <c r="S9" s="34"/>
      <c r="T9" s="34"/>
      <c r="U9" s="34"/>
      <c r="V9" s="35">
        <v>1.95</v>
      </c>
      <c r="W9" s="36" t="str">
        <f t="shared" si="0"/>
        <v>I A</v>
      </c>
    </row>
    <row r="10" spans="1:23" ht="17.25" customHeight="1">
      <c r="A10" s="28">
        <v>4</v>
      </c>
      <c r="B10" s="29">
        <v>1</v>
      </c>
      <c r="C10" s="140" t="s">
        <v>636</v>
      </c>
      <c r="D10" s="141" t="s">
        <v>635</v>
      </c>
      <c r="E10" s="118">
        <v>36934</v>
      </c>
      <c r="F10" s="142" t="s">
        <v>8</v>
      </c>
      <c r="G10" s="143" t="s">
        <v>634</v>
      </c>
      <c r="H10" s="34" t="s">
        <v>621</v>
      </c>
      <c r="I10" s="34" t="s">
        <v>621</v>
      </c>
      <c r="J10" s="34" t="s">
        <v>621</v>
      </c>
      <c r="K10" s="34" t="s">
        <v>621</v>
      </c>
      <c r="L10" s="34" t="s">
        <v>623</v>
      </c>
      <c r="M10" s="34" t="s">
        <v>622</v>
      </c>
      <c r="N10" s="34"/>
      <c r="O10" s="34"/>
      <c r="P10" s="34"/>
      <c r="Q10" s="34"/>
      <c r="R10" s="34"/>
      <c r="S10" s="34"/>
      <c r="T10" s="34"/>
      <c r="U10" s="34"/>
      <c r="V10" s="35">
        <v>1.95</v>
      </c>
      <c r="W10" s="36" t="str">
        <f t="shared" si="0"/>
        <v>I A</v>
      </c>
    </row>
    <row r="11" spans="1:23" ht="17.25" customHeight="1">
      <c r="A11" s="28">
        <v>5</v>
      </c>
      <c r="B11" s="29"/>
      <c r="C11" s="140" t="s">
        <v>165</v>
      </c>
      <c r="D11" s="141" t="s">
        <v>305</v>
      </c>
      <c r="E11" s="118" t="s">
        <v>306</v>
      </c>
      <c r="F11" s="142" t="s">
        <v>307</v>
      </c>
      <c r="G11" s="143" t="s">
        <v>308</v>
      </c>
      <c r="H11" s="34"/>
      <c r="I11" s="34" t="s">
        <v>621</v>
      </c>
      <c r="J11" s="34" t="s">
        <v>621</v>
      </c>
      <c r="K11" s="34" t="s">
        <v>621</v>
      </c>
      <c r="L11" s="34" t="s">
        <v>622</v>
      </c>
      <c r="M11" s="34"/>
      <c r="N11" s="34"/>
      <c r="O11" s="34"/>
      <c r="P11" s="34"/>
      <c r="Q11" s="34"/>
      <c r="R11" s="34"/>
      <c r="S11" s="34"/>
      <c r="T11" s="34"/>
      <c r="U11" s="34"/>
      <c r="V11" s="35">
        <v>1.9</v>
      </c>
      <c r="W11" s="36" t="str">
        <f t="shared" si="0"/>
        <v>I A</v>
      </c>
    </row>
    <row r="12" spans="1:23" ht="17.25" customHeight="1">
      <c r="A12" s="28">
        <v>5</v>
      </c>
      <c r="B12" s="29"/>
      <c r="C12" s="140" t="s">
        <v>123</v>
      </c>
      <c r="D12" s="141" t="s">
        <v>374</v>
      </c>
      <c r="E12" s="118">
        <v>35087</v>
      </c>
      <c r="F12" s="142" t="s">
        <v>8</v>
      </c>
      <c r="G12" s="143" t="s">
        <v>375</v>
      </c>
      <c r="H12" s="34"/>
      <c r="I12" s="34"/>
      <c r="J12" s="34"/>
      <c r="K12" s="34" t="s">
        <v>621</v>
      </c>
      <c r="L12" s="34" t="s">
        <v>622</v>
      </c>
      <c r="M12" s="34"/>
      <c r="N12" s="34"/>
      <c r="O12" s="34"/>
      <c r="P12" s="34"/>
      <c r="Q12" s="34"/>
      <c r="R12" s="34"/>
      <c r="S12" s="34"/>
      <c r="T12" s="34"/>
      <c r="U12" s="34"/>
      <c r="V12" s="35">
        <v>1.9</v>
      </c>
      <c r="W12" s="36" t="str">
        <f t="shared" si="0"/>
        <v>I A</v>
      </c>
    </row>
    <row r="13" spans="1:23" ht="17.25" customHeight="1">
      <c r="A13" s="28">
        <v>7</v>
      </c>
      <c r="B13" s="29">
        <v>2</v>
      </c>
      <c r="C13" s="140" t="s">
        <v>64</v>
      </c>
      <c r="D13" s="141" t="s">
        <v>65</v>
      </c>
      <c r="E13" s="118">
        <v>37204</v>
      </c>
      <c r="F13" s="142" t="s">
        <v>8</v>
      </c>
      <c r="G13" s="143" t="s">
        <v>63</v>
      </c>
      <c r="H13" s="34" t="s">
        <v>621</v>
      </c>
      <c r="I13" s="34" t="s">
        <v>621</v>
      </c>
      <c r="J13" s="34" t="s">
        <v>623</v>
      </c>
      <c r="K13" s="34" t="s">
        <v>622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>
        <v>1.85</v>
      </c>
      <c r="W13" s="36" t="str">
        <f t="shared" si="0"/>
        <v>II A</v>
      </c>
    </row>
    <row r="14" spans="1:23" ht="17.25" customHeight="1">
      <c r="A14" s="28">
        <v>8</v>
      </c>
      <c r="B14" s="29"/>
      <c r="C14" s="140" t="s">
        <v>160</v>
      </c>
      <c r="D14" s="141" t="s">
        <v>309</v>
      </c>
      <c r="E14" s="118" t="s">
        <v>310</v>
      </c>
      <c r="F14" s="142" t="s">
        <v>8</v>
      </c>
      <c r="G14" s="143" t="s">
        <v>311</v>
      </c>
      <c r="H14" s="34" t="s">
        <v>621</v>
      </c>
      <c r="I14" s="34" t="s">
        <v>628</v>
      </c>
      <c r="J14" s="34" t="s">
        <v>622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>
        <v>1.8</v>
      </c>
      <c r="W14" s="36" t="str">
        <f t="shared" si="0"/>
        <v>II A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U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7" customWidth="1"/>
    <col min="3" max="3" width="8.8515625" style="7" customWidth="1"/>
    <col min="4" max="4" width="13.28125" style="7" customWidth="1"/>
    <col min="5" max="5" width="9.7109375" style="7" bestFit="1" customWidth="1"/>
    <col min="6" max="6" width="11.7109375" style="7" customWidth="1"/>
    <col min="7" max="7" width="20.8515625" style="7" customWidth="1"/>
    <col min="8" max="18" width="5.00390625" style="7" customWidth="1"/>
    <col min="19" max="19" width="5.00390625" style="7" hidden="1" customWidth="1"/>
    <col min="20" max="20" width="6.8515625" style="7" customWidth="1"/>
    <col min="21" max="21" width="4.28125" style="7" bestFit="1" customWidth="1"/>
    <col min="22" max="16384" width="9.140625" style="7" customWidth="1"/>
  </cols>
  <sheetData>
    <row r="1" spans="1:20" ht="18.75">
      <c r="A1" s="3"/>
      <c r="B1" s="3"/>
      <c r="C1" s="4" t="s">
        <v>12</v>
      </c>
      <c r="D1" s="5"/>
      <c r="E1" s="6"/>
      <c r="F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"/>
    </row>
    <row r="2" spans="1:20" ht="12.75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 t="s">
        <v>632</v>
      </c>
    </row>
    <row r="3" spans="1:20" ht="15.75">
      <c r="A3" s="3"/>
      <c r="B3" s="3"/>
      <c r="C3" s="12" t="s">
        <v>13</v>
      </c>
      <c r="D3" s="5"/>
      <c r="F3" s="13" t="s">
        <v>14</v>
      </c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6" t="s">
        <v>8</v>
      </c>
    </row>
    <row r="4" spans="1:20" ht="13.5" thickBot="1">
      <c r="A4" s="9"/>
      <c r="B4" s="9"/>
      <c r="C4" s="17"/>
      <c r="D4" s="10"/>
      <c r="E4" s="10"/>
      <c r="F4" s="10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9"/>
    </row>
    <row r="5" spans="1:21" ht="13.5" thickBot="1">
      <c r="A5" s="19" t="s">
        <v>561</v>
      </c>
      <c r="B5" s="20" t="s">
        <v>15</v>
      </c>
      <c r="C5" s="21" t="s">
        <v>4</v>
      </c>
      <c r="D5" s="22" t="s">
        <v>5</v>
      </c>
      <c r="E5" s="23" t="s">
        <v>6</v>
      </c>
      <c r="F5" s="24" t="s">
        <v>16</v>
      </c>
      <c r="G5" s="25" t="s">
        <v>7</v>
      </c>
      <c r="H5" s="26" t="s">
        <v>610</v>
      </c>
      <c r="I5" s="26" t="s">
        <v>611</v>
      </c>
      <c r="J5" s="26" t="s">
        <v>612</v>
      </c>
      <c r="K5" s="26" t="s">
        <v>613</v>
      </c>
      <c r="L5" s="26" t="s">
        <v>614</v>
      </c>
      <c r="M5" s="26" t="s">
        <v>615</v>
      </c>
      <c r="N5" s="26" t="s">
        <v>616</v>
      </c>
      <c r="O5" s="26" t="s">
        <v>617</v>
      </c>
      <c r="P5" s="26" t="s">
        <v>618</v>
      </c>
      <c r="Q5" s="26" t="s">
        <v>619</v>
      </c>
      <c r="R5" s="26" t="s">
        <v>620</v>
      </c>
      <c r="S5" s="26"/>
      <c r="T5" s="27" t="s">
        <v>17</v>
      </c>
      <c r="U5" s="27" t="s">
        <v>18</v>
      </c>
    </row>
    <row r="6" spans="1:21" ht="17.25" customHeight="1">
      <c r="A6" s="28">
        <v>1</v>
      </c>
      <c r="B6" s="29"/>
      <c r="C6" s="30" t="s">
        <v>121</v>
      </c>
      <c r="D6" s="31" t="s">
        <v>122</v>
      </c>
      <c r="E6" s="32">
        <v>36151</v>
      </c>
      <c r="F6" s="33" t="s">
        <v>8</v>
      </c>
      <c r="G6" s="32" t="s">
        <v>366</v>
      </c>
      <c r="H6" s="34"/>
      <c r="I6" s="34"/>
      <c r="J6" s="34"/>
      <c r="K6" s="34"/>
      <c r="L6" s="34" t="s">
        <v>621</v>
      </c>
      <c r="M6" s="34" t="s">
        <v>624</v>
      </c>
      <c r="N6" s="34" t="s">
        <v>621</v>
      </c>
      <c r="O6" s="34" t="s">
        <v>621</v>
      </c>
      <c r="P6" s="34" t="s">
        <v>621</v>
      </c>
      <c r="Q6" s="34" t="s">
        <v>623</v>
      </c>
      <c r="R6" s="34" t="s">
        <v>622</v>
      </c>
      <c r="S6" s="34"/>
      <c r="T6" s="35">
        <v>3.35</v>
      </c>
      <c r="U6" s="36" t="str">
        <f aca="true" t="shared" si="0" ref="U6:U13">IF(ISBLANK(T6),"",IF(T6&lt;2.4,"",IF(T6&gt;=4.1,"TSM",IF(T6&gt;=3.82,"SM",IF(T6&gt;=3.48,"KSM",IF(T6&gt;=3.1,"I A",IF(T6&gt;=2.7,"II A",IF(T6&gt;=2.4,"III A"))))))))</f>
        <v>I A</v>
      </c>
    </row>
    <row r="7" spans="1:21" ht="17.25" customHeight="1">
      <c r="A7" s="28">
        <v>2</v>
      </c>
      <c r="B7" s="29">
        <v>1</v>
      </c>
      <c r="C7" s="30" t="s">
        <v>89</v>
      </c>
      <c r="D7" s="31" t="s">
        <v>120</v>
      </c>
      <c r="E7" s="32">
        <v>36256</v>
      </c>
      <c r="F7" s="33" t="s">
        <v>8</v>
      </c>
      <c r="G7" s="32" t="s">
        <v>366</v>
      </c>
      <c r="H7" s="34"/>
      <c r="I7" s="34"/>
      <c r="J7" s="34"/>
      <c r="K7" s="34"/>
      <c r="L7" s="34"/>
      <c r="M7" s="34" t="s">
        <v>621</v>
      </c>
      <c r="N7" s="34" t="s">
        <v>621</v>
      </c>
      <c r="O7" s="34" t="s">
        <v>623</v>
      </c>
      <c r="P7" s="34" t="s">
        <v>622</v>
      </c>
      <c r="Q7" s="34"/>
      <c r="R7" s="34"/>
      <c r="S7" s="34"/>
      <c r="T7" s="35">
        <v>3.15</v>
      </c>
      <c r="U7" s="36" t="str">
        <f t="shared" si="0"/>
        <v>I A</v>
      </c>
    </row>
    <row r="8" spans="1:21" ht="17.25" customHeight="1">
      <c r="A8" s="28">
        <v>3</v>
      </c>
      <c r="B8" s="29"/>
      <c r="C8" s="30" t="s">
        <v>69</v>
      </c>
      <c r="D8" s="31" t="s">
        <v>70</v>
      </c>
      <c r="E8" s="32" t="s">
        <v>71</v>
      </c>
      <c r="F8" s="33" t="s">
        <v>8</v>
      </c>
      <c r="G8" s="32" t="s">
        <v>72</v>
      </c>
      <c r="H8" s="34"/>
      <c r="I8" s="34"/>
      <c r="J8" s="34"/>
      <c r="K8" s="34"/>
      <c r="L8" s="34" t="s">
        <v>623</v>
      </c>
      <c r="M8" s="34" t="s">
        <v>621</v>
      </c>
      <c r="N8" s="34" t="s">
        <v>621</v>
      </c>
      <c r="O8" s="34" t="s">
        <v>622</v>
      </c>
      <c r="P8" s="34"/>
      <c r="Q8" s="34"/>
      <c r="R8" s="34"/>
      <c r="S8" s="34"/>
      <c r="T8" s="35">
        <v>3.05</v>
      </c>
      <c r="U8" s="36" t="str">
        <f t="shared" si="0"/>
        <v>II A</v>
      </c>
    </row>
    <row r="9" spans="1:21" ht="17.25" customHeight="1">
      <c r="A9" s="28">
        <v>4</v>
      </c>
      <c r="B9" s="29"/>
      <c r="C9" s="30" t="s">
        <v>78</v>
      </c>
      <c r="D9" s="31" t="s">
        <v>367</v>
      </c>
      <c r="E9" s="32">
        <v>35888</v>
      </c>
      <c r="F9" s="33" t="s">
        <v>8</v>
      </c>
      <c r="G9" s="32" t="s">
        <v>366</v>
      </c>
      <c r="H9" s="34"/>
      <c r="I9" s="34"/>
      <c r="J9" s="34"/>
      <c r="K9" s="34"/>
      <c r="L9" s="34" t="s">
        <v>621</v>
      </c>
      <c r="M9" s="34" t="s">
        <v>622</v>
      </c>
      <c r="N9" s="34"/>
      <c r="O9" s="34"/>
      <c r="P9" s="34"/>
      <c r="Q9" s="34"/>
      <c r="R9" s="34"/>
      <c r="S9" s="34"/>
      <c r="T9" s="35">
        <v>2.85</v>
      </c>
      <c r="U9" s="36" t="str">
        <f t="shared" si="0"/>
        <v>II A</v>
      </c>
    </row>
    <row r="10" spans="1:21" ht="17.25" customHeight="1">
      <c r="A10" s="28">
        <v>5</v>
      </c>
      <c r="B10" s="29">
        <v>2</v>
      </c>
      <c r="C10" s="30" t="s">
        <v>201</v>
      </c>
      <c r="D10" s="31" t="s">
        <v>98</v>
      </c>
      <c r="E10" s="32" t="s">
        <v>202</v>
      </c>
      <c r="F10" s="33" t="s">
        <v>8</v>
      </c>
      <c r="G10" s="32" t="s">
        <v>212</v>
      </c>
      <c r="H10" s="34"/>
      <c r="I10" s="34"/>
      <c r="J10" s="34"/>
      <c r="K10" s="34" t="s">
        <v>621</v>
      </c>
      <c r="L10" s="34" t="s">
        <v>623</v>
      </c>
      <c r="M10" s="34" t="s">
        <v>622</v>
      </c>
      <c r="N10" s="34"/>
      <c r="O10" s="34"/>
      <c r="P10" s="34"/>
      <c r="Q10" s="34"/>
      <c r="R10" s="34"/>
      <c r="S10" s="34"/>
      <c r="T10" s="35">
        <v>2.85</v>
      </c>
      <c r="U10" s="36" t="str">
        <f t="shared" si="0"/>
        <v>II A</v>
      </c>
    </row>
    <row r="11" spans="1:21" ht="17.25" customHeight="1">
      <c r="A11" s="28">
        <v>6</v>
      </c>
      <c r="B11" s="29">
        <v>3</v>
      </c>
      <c r="C11" s="30" t="s">
        <v>118</v>
      </c>
      <c r="D11" s="31" t="s">
        <v>119</v>
      </c>
      <c r="E11" s="32">
        <v>36543</v>
      </c>
      <c r="F11" s="33" t="s">
        <v>8</v>
      </c>
      <c r="G11" s="32" t="s">
        <v>366</v>
      </c>
      <c r="H11" s="34" t="s">
        <v>621</v>
      </c>
      <c r="I11" s="34" t="s">
        <v>621</v>
      </c>
      <c r="J11" s="34" t="s">
        <v>623</v>
      </c>
      <c r="K11" s="34" t="s">
        <v>622</v>
      </c>
      <c r="L11" s="34"/>
      <c r="M11" s="34"/>
      <c r="N11" s="34"/>
      <c r="O11" s="34"/>
      <c r="P11" s="34"/>
      <c r="Q11" s="34"/>
      <c r="R11" s="34"/>
      <c r="S11" s="34"/>
      <c r="T11" s="35">
        <v>2.45</v>
      </c>
      <c r="U11" s="36" t="str">
        <f t="shared" si="0"/>
        <v>III A</v>
      </c>
    </row>
    <row r="12" spans="1:21" ht="17.25" customHeight="1">
      <c r="A12" s="28">
        <v>7</v>
      </c>
      <c r="B12" s="29">
        <v>4</v>
      </c>
      <c r="C12" s="30" t="s">
        <v>118</v>
      </c>
      <c r="D12" s="31" t="s">
        <v>258</v>
      </c>
      <c r="E12" s="32" t="s">
        <v>259</v>
      </c>
      <c r="F12" s="33" t="s">
        <v>8</v>
      </c>
      <c r="G12" s="32" t="s">
        <v>76</v>
      </c>
      <c r="H12" s="34" t="s">
        <v>621</v>
      </c>
      <c r="I12" s="34" t="s">
        <v>621</v>
      </c>
      <c r="J12" s="34" t="s">
        <v>622</v>
      </c>
      <c r="K12" s="34"/>
      <c r="L12" s="34"/>
      <c r="M12" s="34"/>
      <c r="N12" s="34"/>
      <c r="O12" s="34"/>
      <c r="P12" s="34"/>
      <c r="Q12" s="34"/>
      <c r="R12" s="34"/>
      <c r="S12" s="34"/>
      <c r="T12" s="35">
        <v>2.25</v>
      </c>
      <c r="U12" s="36">
        <f t="shared" si="0"/>
      </c>
    </row>
    <row r="13" spans="1:21" ht="17.25" customHeight="1">
      <c r="A13" s="28">
        <v>8</v>
      </c>
      <c r="B13" s="29">
        <v>5</v>
      </c>
      <c r="C13" s="30" t="s">
        <v>49</v>
      </c>
      <c r="D13" s="31" t="s">
        <v>264</v>
      </c>
      <c r="E13" s="32" t="s">
        <v>265</v>
      </c>
      <c r="F13" s="33" t="s">
        <v>8</v>
      </c>
      <c r="G13" s="32" t="s">
        <v>263</v>
      </c>
      <c r="H13" s="34" t="s">
        <v>623</v>
      </c>
      <c r="I13" s="34" t="s">
        <v>621</v>
      </c>
      <c r="J13" s="34" t="s">
        <v>622</v>
      </c>
      <c r="K13" s="34"/>
      <c r="L13" s="34"/>
      <c r="M13" s="34"/>
      <c r="N13" s="34"/>
      <c r="O13" s="34"/>
      <c r="P13" s="34"/>
      <c r="Q13" s="34"/>
      <c r="R13" s="34"/>
      <c r="S13" s="34"/>
      <c r="T13" s="35">
        <v>2.25</v>
      </c>
      <c r="U13" s="36">
        <f t="shared" si="0"/>
      </c>
    </row>
    <row r="14" spans="1:21" ht="17.25" customHeight="1">
      <c r="A14" s="28"/>
      <c r="B14" s="29"/>
      <c r="C14" s="30" t="s">
        <v>499</v>
      </c>
      <c r="D14" s="31" t="s">
        <v>500</v>
      </c>
      <c r="E14" s="32">
        <v>36987</v>
      </c>
      <c r="F14" s="33" t="s">
        <v>8</v>
      </c>
      <c r="G14" s="32" t="s">
        <v>501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 t="s">
        <v>543</v>
      </c>
      <c r="U14" s="36"/>
    </row>
    <row r="15" spans="1:21" ht="17.25" customHeight="1">
      <c r="A15" s="28"/>
      <c r="B15" s="29"/>
      <c r="C15" s="30" t="s">
        <v>260</v>
      </c>
      <c r="D15" s="31" t="s">
        <v>261</v>
      </c>
      <c r="E15" s="32" t="s">
        <v>262</v>
      </c>
      <c r="F15" s="33" t="s">
        <v>8</v>
      </c>
      <c r="G15" s="32" t="s">
        <v>263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 t="s">
        <v>543</v>
      </c>
      <c r="U15" s="36"/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421875" style="67" customWidth="1"/>
    <col min="3" max="3" width="10.421875" style="67" customWidth="1"/>
    <col min="4" max="4" width="15.28125" style="67" customWidth="1"/>
    <col min="5" max="5" width="10.28125" style="67" customWidth="1"/>
    <col min="6" max="6" width="9.7109375" style="67" customWidth="1"/>
    <col min="7" max="7" width="22.57421875" style="67" bestFit="1" customWidth="1"/>
    <col min="8" max="8" width="6.00390625" style="67" customWidth="1"/>
    <col min="9" max="9" width="5.28125" style="67" customWidth="1"/>
    <col min="10" max="10" width="5.00390625" style="71" customWidth="1"/>
    <col min="11" max="11" width="6.57421875" style="67" customWidth="1"/>
    <col min="12" max="12" width="5.421875" style="67" customWidth="1"/>
    <col min="13" max="16384" width="9.140625" style="67" customWidth="1"/>
  </cols>
  <sheetData>
    <row r="1" spans="3:7" ht="18.75">
      <c r="C1" s="68" t="s">
        <v>12</v>
      </c>
      <c r="E1" s="69"/>
      <c r="F1" s="69"/>
      <c r="G1" s="70"/>
    </row>
    <row r="2" spans="1:10" ht="18.75">
      <c r="A2" s="72" t="s">
        <v>8</v>
      </c>
      <c r="B2" s="72"/>
      <c r="C2" s="68"/>
      <c r="E2" s="69"/>
      <c r="F2" s="69"/>
      <c r="J2" s="11" t="s">
        <v>632</v>
      </c>
    </row>
    <row r="3" spans="3:10" s="74" customFormat="1" ht="5.25">
      <c r="C3" s="75"/>
      <c r="G3" s="76"/>
      <c r="J3" s="77"/>
    </row>
    <row r="4" spans="3:11" ht="12.75">
      <c r="C4" s="78" t="s">
        <v>33</v>
      </c>
      <c r="D4" s="79"/>
      <c r="E4" s="78" t="s">
        <v>14</v>
      </c>
      <c r="F4" s="78" t="s">
        <v>559</v>
      </c>
      <c r="G4" s="80"/>
      <c r="H4" s="72"/>
      <c r="I4" s="72"/>
      <c r="J4" s="73"/>
      <c r="K4" s="72"/>
    </row>
    <row r="5" spans="3:10" s="74" customFormat="1" ht="5.25">
      <c r="C5" s="75"/>
      <c r="G5" s="76"/>
      <c r="J5" s="77"/>
    </row>
    <row r="6" spans="1:12" ht="12.75">
      <c r="A6" s="81" t="s">
        <v>561</v>
      </c>
      <c r="B6" s="135" t="s">
        <v>15</v>
      </c>
      <c r="C6" s="82" t="s">
        <v>4</v>
      </c>
      <c r="D6" s="83" t="s">
        <v>5</v>
      </c>
      <c r="E6" s="81" t="s">
        <v>6</v>
      </c>
      <c r="F6" s="81" t="s">
        <v>16</v>
      </c>
      <c r="G6" s="81" t="s">
        <v>7</v>
      </c>
      <c r="H6" s="84" t="s">
        <v>21</v>
      </c>
      <c r="I6" s="84" t="s">
        <v>22</v>
      </c>
      <c r="J6" s="85" t="s">
        <v>35</v>
      </c>
      <c r="K6" s="84" t="s">
        <v>22</v>
      </c>
      <c r="L6" s="47" t="s">
        <v>23</v>
      </c>
    </row>
    <row r="7" spans="1:12" ht="17.25" customHeight="1">
      <c r="A7" s="86" t="s">
        <v>24</v>
      </c>
      <c r="B7" s="135"/>
      <c r="C7" s="158" t="s">
        <v>253</v>
      </c>
      <c r="D7" s="159" t="s">
        <v>254</v>
      </c>
      <c r="E7" s="161" t="s">
        <v>255</v>
      </c>
      <c r="F7" s="160" t="s">
        <v>8</v>
      </c>
      <c r="G7" s="160" t="s">
        <v>237</v>
      </c>
      <c r="H7" s="134">
        <v>7.71</v>
      </c>
      <c r="I7" s="91">
        <v>0.146</v>
      </c>
      <c r="J7" s="153" t="s">
        <v>587</v>
      </c>
      <c r="K7" s="91">
        <v>0.135</v>
      </c>
      <c r="L7" s="134" t="s">
        <v>589</v>
      </c>
    </row>
    <row r="8" spans="1:12" ht="17.25" customHeight="1">
      <c r="A8" s="86" t="s">
        <v>9</v>
      </c>
      <c r="B8" s="135"/>
      <c r="C8" s="158" t="s">
        <v>97</v>
      </c>
      <c r="D8" s="159" t="s">
        <v>229</v>
      </c>
      <c r="E8" s="161" t="s">
        <v>230</v>
      </c>
      <c r="F8" s="160" t="s">
        <v>8</v>
      </c>
      <c r="G8" s="160" t="s">
        <v>106</v>
      </c>
      <c r="H8" s="153">
        <v>8</v>
      </c>
      <c r="I8" s="91">
        <v>0.155</v>
      </c>
      <c r="J8" s="153" t="s">
        <v>588</v>
      </c>
      <c r="K8" s="91">
        <v>0.186</v>
      </c>
      <c r="L8" s="134" t="str">
        <f>IF(ISBLANK(H8),"",IF(H8&gt;9.04,"",IF(H8&lt;=7.25,"TSM",IF(H8&lt;=7.45,"SM",IF(H8&lt;=7.7,"KSM",IF(H8&lt;=8,"I A",IF(H8&lt;=8.44,"II A",IF(H8&lt;=9.04,"III A"))))))))</f>
        <v>I A</v>
      </c>
    </row>
    <row r="9" spans="1:12" ht="17.25" customHeight="1">
      <c r="A9" s="86" t="s">
        <v>10</v>
      </c>
      <c r="B9" s="135"/>
      <c r="C9" s="158" t="s">
        <v>69</v>
      </c>
      <c r="D9" s="159" t="s">
        <v>519</v>
      </c>
      <c r="E9" s="161" t="s">
        <v>520</v>
      </c>
      <c r="F9" s="160" t="s">
        <v>8</v>
      </c>
      <c r="G9" s="160" t="s">
        <v>521</v>
      </c>
      <c r="H9" s="134">
        <v>7.92</v>
      </c>
      <c r="I9" s="91">
        <v>0.133</v>
      </c>
      <c r="J9" s="153" t="s">
        <v>590</v>
      </c>
      <c r="K9" s="91">
        <v>0.257</v>
      </c>
      <c r="L9" s="134" t="str">
        <f>IF(ISBLANK(H9),"",IF(H9&gt;9.04,"",IF(H9&lt;=7.25,"TSM",IF(H9&lt;=7.45,"SM",IF(H9&lt;=7.7,"KSM",IF(H9&lt;=8,"I A",IF(H9&lt;=8.44,"II A",IF(H9&lt;=9.04,"III A"))))))))</f>
        <v>I A</v>
      </c>
    </row>
    <row r="10" spans="1:12" ht="17.25" customHeight="1">
      <c r="A10" s="86" t="s">
        <v>26</v>
      </c>
      <c r="B10" s="135"/>
      <c r="C10" s="158" t="s">
        <v>86</v>
      </c>
      <c r="D10" s="159" t="s">
        <v>154</v>
      </c>
      <c r="E10" s="161" t="s">
        <v>256</v>
      </c>
      <c r="F10" s="160" t="s">
        <v>8</v>
      </c>
      <c r="G10" s="160" t="s">
        <v>156</v>
      </c>
      <c r="H10" s="153">
        <v>8.02</v>
      </c>
      <c r="I10" s="91">
        <v>0.168</v>
      </c>
      <c r="J10" s="153" t="s">
        <v>591</v>
      </c>
      <c r="K10" s="91">
        <v>0.166</v>
      </c>
      <c r="L10" s="134" t="str">
        <f>IF(ISBLANK(H10),"",IF(H10&gt;9.04,"",IF(H10&lt;=7.25,"TSM",IF(H10&lt;=7.45,"SM",IF(H10&lt;=7.7,"KSM",IF(H10&lt;=8,"I A",IF(H10&lt;=8.44,"II A",IF(H10&lt;=9.04,"III A"))))))))</f>
        <v>II A</v>
      </c>
    </row>
    <row r="11" spans="1:13" ht="17.25" customHeight="1">
      <c r="A11" s="86" t="s">
        <v>11</v>
      </c>
      <c r="B11" s="135"/>
      <c r="C11" s="198" t="s">
        <v>231</v>
      </c>
      <c r="D11" s="199" t="s">
        <v>232</v>
      </c>
      <c r="E11" s="161" t="s">
        <v>233</v>
      </c>
      <c r="F11" s="160" t="s">
        <v>8</v>
      </c>
      <c r="G11" s="160" t="s">
        <v>106</v>
      </c>
      <c r="H11" s="134">
        <v>8.11</v>
      </c>
      <c r="I11" s="91">
        <v>0.162</v>
      </c>
      <c r="J11" s="153" t="s">
        <v>592</v>
      </c>
      <c r="K11" s="91">
        <v>0.134</v>
      </c>
      <c r="L11" s="134" t="str">
        <f>IF(ISBLANK(H11),"",IF(H11&gt;9.04,"",IF(H11&lt;=7.25,"TSM",IF(H11&lt;=7.45,"SM",IF(H11&lt;=7.7,"KSM",IF(H11&lt;=8,"I A",IF(H11&lt;=8.44,"II A",IF(H11&lt;=9.04,"III A"))))))))</f>
        <v>II A</v>
      </c>
      <c r="M11" s="74"/>
    </row>
    <row r="12" spans="1:12" ht="17.25" customHeight="1">
      <c r="A12" s="86" t="s">
        <v>32</v>
      </c>
      <c r="B12" s="81"/>
      <c r="C12" s="200" t="s">
        <v>100</v>
      </c>
      <c r="D12" s="201" t="s">
        <v>101</v>
      </c>
      <c r="E12" s="197" t="s">
        <v>102</v>
      </c>
      <c r="F12" s="160" t="s">
        <v>8</v>
      </c>
      <c r="G12" s="160" t="s">
        <v>106</v>
      </c>
      <c r="H12" s="134">
        <v>8.46</v>
      </c>
      <c r="I12" s="91">
        <v>0.332</v>
      </c>
      <c r="J12" s="153" t="s">
        <v>593</v>
      </c>
      <c r="K12" s="91">
        <v>0.581</v>
      </c>
      <c r="L12" s="134" t="str">
        <f>IF(ISBLANK(H12),"",IF(H12&gt;9.04,"",IF(H12&lt;=7.25,"TSM",IF(H12&lt;=7.45,"SM",IF(H12&lt;=7.7,"KSM",IF(H12&lt;=8,"I A",IF(H12&lt;=8.44,"II A",IF(H12&lt;=9.04,"III A"))))))))</f>
        <v>III A</v>
      </c>
    </row>
    <row r="13" spans="3:10" s="74" customFormat="1" ht="5.25">
      <c r="C13" s="75"/>
      <c r="G13" s="76"/>
      <c r="J13" s="77"/>
    </row>
    <row r="14" spans="3:11" ht="12.75">
      <c r="C14" s="78" t="s">
        <v>33</v>
      </c>
      <c r="D14" s="79"/>
      <c r="E14" s="78" t="s">
        <v>560</v>
      </c>
      <c r="F14" s="78" t="s">
        <v>559</v>
      </c>
      <c r="G14" s="80"/>
      <c r="H14" s="72"/>
      <c r="I14" s="72"/>
      <c r="J14" s="73"/>
      <c r="K14" s="72"/>
    </row>
    <row r="15" spans="3:10" s="74" customFormat="1" ht="5.25">
      <c r="C15" s="75"/>
      <c r="G15" s="76"/>
      <c r="J15" s="77"/>
    </row>
    <row r="16" spans="1:12" ht="12.75">
      <c r="A16" s="135" t="s">
        <v>561</v>
      </c>
      <c r="B16" s="135" t="s">
        <v>15</v>
      </c>
      <c r="C16" s="195" t="s">
        <v>4</v>
      </c>
      <c r="D16" s="83" t="s">
        <v>5</v>
      </c>
      <c r="E16" s="81" t="s">
        <v>6</v>
      </c>
      <c r="F16" s="81" t="s">
        <v>16</v>
      </c>
      <c r="G16" s="81" t="s">
        <v>7</v>
      </c>
      <c r="H16" s="84" t="s">
        <v>21</v>
      </c>
      <c r="I16" s="84" t="s">
        <v>22</v>
      </c>
      <c r="J16" s="85" t="s">
        <v>35</v>
      </c>
      <c r="K16" s="84" t="s">
        <v>22</v>
      </c>
      <c r="L16" s="47" t="s">
        <v>23</v>
      </c>
    </row>
    <row r="17" spans="1:12" ht="17.25" customHeight="1">
      <c r="A17" s="86"/>
      <c r="B17" s="196" t="s">
        <v>24</v>
      </c>
      <c r="C17" s="194" t="s">
        <v>234</v>
      </c>
      <c r="D17" s="159" t="s">
        <v>235</v>
      </c>
      <c r="E17" s="161" t="s">
        <v>236</v>
      </c>
      <c r="F17" s="160" t="s">
        <v>8</v>
      </c>
      <c r="G17" s="160" t="s">
        <v>237</v>
      </c>
      <c r="H17" s="153">
        <v>8.28</v>
      </c>
      <c r="I17" s="91">
        <v>0.155</v>
      </c>
      <c r="J17" s="153" t="s">
        <v>594</v>
      </c>
      <c r="K17" s="91">
        <v>0.168</v>
      </c>
      <c r="L17" s="134" t="str">
        <f aca="true" t="shared" si="0" ref="L17:L22">IF(ISBLANK(H17),"",IF(H17&gt;9.04,"",IF(H17&lt;=7.25,"TSM",IF(H17&lt;=7.45,"SM",IF(H17&lt;=7.7,"KSM",IF(H17&lt;=8,"I A",IF(H17&lt;=8.44,"II A",IF(H17&lt;=9.04,"III A"))))))))</f>
        <v>II A</v>
      </c>
    </row>
    <row r="18" spans="1:13" ht="17.25" customHeight="1">
      <c r="A18" s="86"/>
      <c r="B18" s="196" t="s">
        <v>9</v>
      </c>
      <c r="C18" s="194" t="s">
        <v>78</v>
      </c>
      <c r="D18" s="159" t="s">
        <v>182</v>
      </c>
      <c r="E18" s="161" t="s">
        <v>347</v>
      </c>
      <c r="F18" s="160" t="s">
        <v>8</v>
      </c>
      <c r="G18" s="160" t="s">
        <v>99</v>
      </c>
      <c r="H18" s="134">
        <v>8.44</v>
      </c>
      <c r="I18" s="91">
        <v>0.165</v>
      </c>
      <c r="J18" s="153" t="s">
        <v>595</v>
      </c>
      <c r="K18" s="91">
        <v>0.168</v>
      </c>
      <c r="L18" s="134" t="str">
        <f t="shared" si="0"/>
        <v>II A</v>
      </c>
      <c r="M18" s="74"/>
    </row>
    <row r="19" spans="1:12" ht="17.25" customHeight="1">
      <c r="A19" s="86"/>
      <c r="B19" s="196" t="s">
        <v>10</v>
      </c>
      <c r="C19" s="194" t="s">
        <v>86</v>
      </c>
      <c r="D19" s="159" t="s">
        <v>87</v>
      </c>
      <c r="E19" s="161" t="s">
        <v>88</v>
      </c>
      <c r="F19" s="160" t="s">
        <v>8</v>
      </c>
      <c r="G19" s="160" t="s">
        <v>315</v>
      </c>
      <c r="H19" s="153">
        <v>8.67</v>
      </c>
      <c r="I19" s="91">
        <v>0.218</v>
      </c>
      <c r="J19" s="153" t="s">
        <v>596</v>
      </c>
      <c r="K19" s="91">
        <v>0.153</v>
      </c>
      <c r="L19" s="134" t="str">
        <f t="shared" si="0"/>
        <v>III A</v>
      </c>
    </row>
    <row r="20" spans="1:13" ht="17.25" customHeight="1">
      <c r="A20" s="86"/>
      <c r="B20" s="196" t="s">
        <v>26</v>
      </c>
      <c r="C20" s="194" t="s">
        <v>526</v>
      </c>
      <c r="D20" s="159" t="s">
        <v>527</v>
      </c>
      <c r="E20" s="161">
        <v>36739</v>
      </c>
      <c r="F20" s="160" t="s">
        <v>8</v>
      </c>
      <c r="G20" s="160" t="s">
        <v>528</v>
      </c>
      <c r="H20" s="134">
        <v>8.45</v>
      </c>
      <c r="I20" s="91">
        <v>0.132</v>
      </c>
      <c r="J20" s="153" t="s">
        <v>597</v>
      </c>
      <c r="K20" s="91">
        <v>0.176</v>
      </c>
      <c r="L20" s="134" t="str">
        <f t="shared" si="0"/>
        <v>III A</v>
      </c>
      <c r="M20" s="74"/>
    </row>
    <row r="21" spans="1:12" ht="17.25" customHeight="1">
      <c r="A21" s="86"/>
      <c r="B21" s="196" t="s">
        <v>11</v>
      </c>
      <c r="C21" s="194" t="s">
        <v>201</v>
      </c>
      <c r="D21" s="159" t="s">
        <v>98</v>
      </c>
      <c r="E21" s="161" t="s">
        <v>202</v>
      </c>
      <c r="F21" s="160" t="s">
        <v>8</v>
      </c>
      <c r="G21" s="160" t="s">
        <v>159</v>
      </c>
      <c r="H21" s="134">
        <v>8.59</v>
      </c>
      <c r="I21" s="91">
        <v>0.172</v>
      </c>
      <c r="J21" s="153" t="s">
        <v>598</v>
      </c>
      <c r="K21" s="91">
        <v>0.225</v>
      </c>
      <c r="L21" s="134" t="str">
        <f t="shared" si="0"/>
        <v>III A</v>
      </c>
    </row>
    <row r="22" spans="1:12" ht="17.25" customHeight="1">
      <c r="A22" s="86"/>
      <c r="B22" s="196" t="s">
        <v>32</v>
      </c>
      <c r="C22" s="194" t="s">
        <v>234</v>
      </c>
      <c r="D22" s="159" t="s">
        <v>248</v>
      </c>
      <c r="E22" s="161" t="s">
        <v>249</v>
      </c>
      <c r="F22" s="160" t="s">
        <v>8</v>
      </c>
      <c r="G22" s="160" t="s">
        <v>237</v>
      </c>
      <c r="H22" s="153">
        <v>8.72</v>
      </c>
      <c r="I22" s="91">
        <v>0.155</v>
      </c>
      <c r="J22" s="153" t="s">
        <v>599</v>
      </c>
      <c r="K22" s="91">
        <v>0.166</v>
      </c>
      <c r="L22" s="134" t="str">
        <f t="shared" si="0"/>
        <v>III A</v>
      </c>
    </row>
    <row r="23" spans="1:12" ht="17.25" customHeight="1">
      <c r="A23" s="86"/>
      <c r="B23" s="93"/>
      <c r="C23" s="158"/>
      <c r="D23" s="159"/>
      <c r="E23" s="161"/>
      <c r="F23" s="160"/>
      <c r="G23" s="160"/>
      <c r="H23" s="153"/>
      <c r="I23" s="91"/>
      <c r="J23" s="92"/>
      <c r="K23" s="91"/>
      <c r="L23" s="134"/>
    </row>
    <row r="24" spans="1:12" ht="12.75">
      <c r="A24" s="81" t="s">
        <v>561</v>
      </c>
      <c r="B24" s="135" t="s">
        <v>15</v>
      </c>
      <c r="C24" s="82" t="s">
        <v>4</v>
      </c>
      <c r="D24" s="83" t="s">
        <v>5</v>
      </c>
      <c r="E24" s="81" t="s">
        <v>6</v>
      </c>
      <c r="F24" s="81" t="s">
        <v>16</v>
      </c>
      <c r="G24" s="81" t="s">
        <v>7</v>
      </c>
      <c r="H24" s="84" t="s">
        <v>21</v>
      </c>
      <c r="I24" s="84" t="s">
        <v>22</v>
      </c>
      <c r="J24" s="85" t="s">
        <v>35</v>
      </c>
      <c r="K24" s="84" t="s">
        <v>22</v>
      </c>
      <c r="L24" s="47" t="s">
        <v>23</v>
      </c>
    </row>
    <row r="25" spans="1:13" ht="17.25" customHeight="1">
      <c r="A25" s="86" t="s">
        <v>544</v>
      </c>
      <c r="B25" s="196"/>
      <c r="C25" s="194" t="s">
        <v>118</v>
      </c>
      <c r="D25" s="159" t="s">
        <v>220</v>
      </c>
      <c r="E25" s="161" t="s">
        <v>221</v>
      </c>
      <c r="F25" s="160" t="s">
        <v>8</v>
      </c>
      <c r="G25" s="160" t="s">
        <v>106</v>
      </c>
      <c r="H25" s="153">
        <v>8.5</v>
      </c>
      <c r="I25" s="91">
        <v>0.163</v>
      </c>
      <c r="J25" s="92"/>
      <c r="K25" s="91"/>
      <c r="L25" s="134" t="str">
        <f aca="true" t="shared" si="1" ref="L25:L41">IF(ISBLANK(H25),"",IF(H25&gt;9.04,"",IF(H25&lt;=7.25,"TSM",IF(H25&lt;=7.45,"SM",IF(H25&lt;=7.7,"KSM",IF(H25&lt;=8,"I A",IF(H25&lt;=8.44,"II A",IF(H25&lt;=9.04,"III A"))))))))</f>
        <v>III A</v>
      </c>
      <c r="M25" s="74"/>
    </row>
    <row r="26" spans="1:13" ht="17.25" customHeight="1">
      <c r="A26" s="86" t="s">
        <v>545</v>
      </c>
      <c r="B26" s="196" t="s">
        <v>36</v>
      </c>
      <c r="C26" s="194" t="s">
        <v>148</v>
      </c>
      <c r="D26" s="159" t="s">
        <v>149</v>
      </c>
      <c r="E26" s="161">
        <v>36363</v>
      </c>
      <c r="F26" s="160" t="s">
        <v>8</v>
      </c>
      <c r="G26" s="160" t="s">
        <v>99</v>
      </c>
      <c r="H26" s="134">
        <v>8.75</v>
      </c>
      <c r="I26" s="91">
        <v>0.178</v>
      </c>
      <c r="J26" s="92"/>
      <c r="K26" s="91"/>
      <c r="L26" s="134" t="str">
        <f t="shared" si="1"/>
        <v>III A</v>
      </c>
      <c r="M26" s="74"/>
    </row>
    <row r="27" spans="1:12" ht="17.25" customHeight="1">
      <c r="A27" s="86" t="s">
        <v>546</v>
      </c>
      <c r="B27" s="196" t="s">
        <v>37</v>
      </c>
      <c r="C27" s="194" t="s">
        <v>467</v>
      </c>
      <c r="D27" s="159" t="s">
        <v>529</v>
      </c>
      <c r="E27" s="161">
        <v>36893</v>
      </c>
      <c r="F27" s="160" t="s">
        <v>8</v>
      </c>
      <c r="G27" s="160" t="s">
        <v>528</v>
      </c>
      <c r="H27" s="134">
        <v>8.77</v>
      </c>
      <c r="I27" s="91">
        <v>0.163</v>
      </c>
      <c r="J27" s="92"/>
      <c r="K27" s="91"/>
      <c r="L27" s="134" t="str">
        <f t="shared" si="1"/>
        <v>III A</v>
      </c>
    </row>
    <row r="28" spans="1:13" ht="17.25" customHeight="1">
      <c r="A28" s="86" t="s">
        <v>547</v>
      </c>
      <c r="B28" s="196" t="s">
        <v>476</v>
      </c>
      <c r="C28" s="194" t="s">
        <v>320</v>
      </c>
      <c r="D28" s="159" t="s">
        <v>321</v>
      </c>
      <c r="E28" s="161" t="s">
        <v>322</v>
      </c>
      <c r="F28" s="160" t="s">
        <v>8</v>
      </c>
      <c r="G28" s="160" t="s">
        <v>315</v>
      </c>
      <c r="H28" s="134">
        <v>8.78</v>
      </c>
      <c r="I28" s="91">
        <v>0.159</v>
      </c>
      <c r="J28" s="92"/>
      <c r="K28" s="91"/>
      <c r="L28" s="134" t="str">
        <f t="shared" si="1"/>
        <v>III A</v>
      </c>
      <c r="M28" s="74"/>
    </row>
    <row r="29" spans="1:13" ht="17.25" customHeight="1">
      <c r="A29" s="86" t="s">
        <v>548</v>
      </c>
      <c r="B29" s="196"/>
      <c r="C29" s="194" t="s">
        <v>312</v>
      </c>
      <c r="D29" s="159" t="s">
        <v>313</v>
      </c>
      <c r="E29" s="161" t="s">
        <v>314</v>
      </c>
      <c r="F29" s="160" t="s">
        <v>8</v>
      </c>
      <c r="G29" s="160" t="s">
        <v>177</v>
      </c>
      <c r="H29" s="134">
        <v>8.81</v>
      </c>
      <c r="I29" s="91">
        <v>0.175</v>
      </c>
      <c r="J29" s="92"/>
      <c r="K29" s="91"/>
      <c r="L29" s="134" t="str">
        <f t="shared" si="1"/>
        <v>III A</v>
      </c>
      <c r="M29" s="74"/>
    </row>
    <row r="30" spans="1:12" ht="17.25" customHeight="1">
      <c r="A30" s="86" t="s">
        <v>549</v>
      </c>
      <c r="B30" s="196" t="s">
        <v>477</v>
      </c>
      <c r="C30" s="194" t="s">
        <v>69</v>
      </c>
      <c r="D30" s="159" t="s">
        <v>278</v>
      </c>
      <c r="E30" s="161" t="s">
        <v>323</v>
      </c>
      <c r="F30" s="160" t="s">
        <v>8</v>
      </c>
      <c r="G30" s="160" t="s">
        <v>315</v>
      </c>
      <c r="H30" s="153">
        <v>8.82</v>
      </c>
      <c r="I30" s="91">
        <v>0.19</v>
      </c>
      <c r="J30" s="92"/>
      <c r="K30" s="91"/>
      <c r="L30" s="134" t="str">
        <f t="shared" si="1"/>
        <v>III A</v>
      </c>
    </row>
    <row r="31" spans="1:12" ht="17.25" customHeight="1">
      <c r="A31" s="86" t="s">
        <v>550</v>
      </c>
      <c r="B31" s="196" t="s">
        <v>478</v>
      </c>
      <c r="C31" s="194" t="s">
        <v>164</v>
      </c>
      <c r="D31" s="159" t="s">
        <v>329</v>
      </c>
      <c r="E31" s="161" t="s">
        <v>330</v>
      </c>
      <c r="F31" s="160" t="s">
        <v>8</v>
      </c>
      <c r="G31" s="160" t="s">
        <v>325</v>
      </c>
      <c r="H31" s="153">
        <v>8.84</v>
      </c>
      <c r="I31" s="91">
        <v>0.238</v>
      </c>
      <c r="J31" s="92"/>
      <c r="K31" s="91"/>
      <c r="L31" s="134" t="str">
        <f t="shared" si="1"/>
        <v>III A</v>
      </c>
    </row>
    <row r="32" spans="1:13" ht="17.25" customHeight="1">
      <c r="A32" s="86" t="s">
        <v>551</v>
      </c>
      <c r="B32" s="196" t="s">
        <v>479</v>
      </c>
      <c r="C32" s="194" t="s">
        <v>69</v>
      </c>
      <c r="D32" s="159" t="s">
        <v>316</v>
      </c>
      <c r="E32" s="161" t="s">
        <v>317</v>
      </c>
      <c r="F32" s="160" t="s">
        <v>8</v>
      </c>
      <c r="G32" s="160" t="s">
        <v>315</v>
      </c>
      <c r="H32" s="134">
        <v>8.87</v>
      </c>
      <c r="I32" s="91">
        <v>0.21</v>
      </c>
      <c r="J32" s="92"/>
      <c r="K32" s="91"/>
      <c r="L32" s="134" t="str">
        <f t="shared" si="1"/>
        <v>III A</v>
      </c>
      <c r="M32" s="74"/>
    </row>
    <row r="33" spans="1:12" ht="17.25" customHeight="1">
      <c r="A33" s="86" t="s">
        <v>552</v>
      </c>
      <c r="B33" s="196" t="s">
        <v>544</v>
      </c>
      <c r="C33" s="194" t="s">
        <v>121</v>
      </c>
      <c r="D33" s="159" t="s">
        <v>349</v>
      </c>
      <c r="E33" s="161" t="s">
        <v>350</v>
      </c>
      <c r="F33" s="160" t="s">
        <v>351</v>
      </c>
      <c r="G33" s="160" t="s">
        <v>352</v>
      </c>
      <c r="H33" s="153">
        <v>8.9</v>
      </c>
      <c r="I33" s="91">
        <v>0.171</v>
      </c>
      <c r="J33" s="92"/>
      <c r="K33" s="91"/>
      <c r="L33" s="134" t="str">
        <f t="shared" si="1"/>
        <v>III A</v>
      </c>
    </row>
    <row r="34" spans="1:13" ht="17.25" customHeight="1">
      <c r="A34" s="86" t="s">
        <v>553</v>
      </c>
      <c r="B34" s="196"/>
      <c r="C34" s="194" t="s">
        <v>78</v>
      </c>
      <c r="D34" s="159" t="s">
        <v>171</v>
      </c>
      <c r="E34" s="161" t="s">
        <v>172</v>
      </c>
      <c r="F34" s="160" t="s">
        <v>8</v>
      </c>
      <c r="G34" s="160" t="s">
        <v>173</v>
      </c>
      <c r="H34" s="134">
        <v>8.99</v>
      </c>
      <c r="I34" s="91">
        <v>0.274</v>
      </c>
      <c r="J34" s="92"/>
      <c r="K34" s="91"/>
      <c r="L34" s="134" t="str">
        <f t="shared" si="1"/>
        <v>III A</v>
      </c>
      <c r="M34" s="74"/>
    </row>
    <row r="35" spans="1:12" ht="17.25" customHeight="1">
      <c r="A35" s="86" t="s">
        <v>554</v>
      </c>
      <c r="B35" s="196" t="s">
        <v>545</v>
      </c>
      <c r="C35" s="194" t="s">
        <v>66</v>
      </c>
      <c r="D35" s="159" t="s">
        <v>318</v>
      </c>
      <c r="E35" s="161" t="s">
        <v>319</v>
      </c>
      <c r="F35" s="160" t="s">
        <v>8</v>
      </c>
      <c r="G35" s="160" t="s">
        <v>315</v>
      </c>
      <c r="H35" s="153">
        <v>9.09</v>
      </c>
      <c r="I35" s="91">
        <v>0.156</v>
      </c>
      <c r="J35" s="92"/>
      <c r="K35" s="91"/>
      <c r="L35" s="134">
        <f t="shared" si="1"/>
      </c>
    </row>
    <row r="36" spans="1:12" ht="17.25" customHeight="1">
      <c r="A36" s="86" t="s">
        <v>555</v>
      </c>
      <c r="B36" s="196" t="s">
        <v>546</v>
      </c>
      <c r="C36" s="194" t="s">
        <v>53</v>
      </c>
      <c r="D36" s="159" t="s">
        <v>244</v>
      </c>
      <c r="E36" s="161" t="s">
        <v>245</v>
      </c>
      <c r="F36" s="160" t="s">
        <v>8</v>
      </c>
      <c r="G36" s="160" t="s">
        <v>237</v>
      </c>
      <c r="H36" s="153">
        <v>9.12</v>
      </c>
      <c r="I36" s="91">
        <v>0.233</v>
      </c>
      <c r="J36" s="92"/>
      <c r="K36" s="91"/>
      <c r="L36" s="134">
        <f t="shared" si="1"/>
      </c>
    </row>
    <row r="37" spans="1:12" ht="17.25" customHeight="1">
      <c r="A37" s="86" t="s">
        <v>556</v>
      </c>
      <c r="B37" s="196" t="s">
        <v>547</v>
      </c>
      <c r="C37" s="194" t="s">
        <v>187</v>
      </c>
      <c r="D37" s="159" t="s">
        <v>246</v>
      </c>
      <c r="E37" s="161" t="s">
        <v>247</v>
      </c>
      <c r="F37" s="160" t="s">
        <v>8</v>
      </c>
      <c r="G37" s="160" t="s">
        <v>237</v>
      </c>
      <c r="H37" s="153">
        <v>9.28</v>
      </c>
      <c r="I37" s="91">
        <v>0.215</v>
      </c>
      <c r="J37" s="92"/>
      <c r="K37" s="91"/>
      <c r="L37" s="134">
        <f t="shared" si="1"/>
      </c>
    </row>
    <row r="38" spans="1:12" ht="17.25" customHeight="1">
      <c r="A38" s="86" t="s">
        <v>557</v>
      </c>
      <c r="B38" s="196" t="s">
        <v>548</v>
      </c>
      <c r="C38" s="194" t="s">
        <v>503</v>
      </c>
      <c r="D38" s="159" t="s">
        <v>504</v>
      </c>
      <c r="E38" s="161">
        <v>37045</v>
      </c>
      <c r="F38" s="160" t="s">
        <v>8</v>
      </c>
      <c r="G38" s="160" t="s">
        <v>501</v>
      </c>
      <c r="H38" s="153">
        <v>9.31</v>
      </c>
      <c r="I38" s="91">
        <v>0.362</v>
      </c>
      <c r="J38" s="92"/>
      <c r="K38" s="91"/>
      <c r="L38" s="134">
        <f t="shared" si="1"/>
      </c>
    </row>
    <row r="39" spans="1:13" ht="17.25" customHeight="1">
      <c r="A39" s="86" t="s">
        <v>558</v>
      </c>
      <c r="B39" s="196" t="s">
        <v>549</v>
      </c>
      <c r="C39" s="194" t="s">
        <v>69</v>
      </c>
      <c r="D39" s="159" t="s">
        <v>250</v>
      </c>
      <c r="E39" s="161" t="s">
        <v>251</v>
      </c>
      <c r="F39" s="160" t="s">
        <v>8</v>
      </c>
      <c r="G39" s="160" t="s">
        <v>237</v>
      </c>
      <c r="H39" s="134">
        <v>9.46</v>
      </c>
      <c r="I39" s="91">
        <v>0.155</v>
      </c>
      <c r="J39" s="92"/>
      <c r="K39" s="91"/>
      <c r="L39" s="134">
        <f t="shared" si="1"/>
      </c>
      <c r="M39" s="74"/>
    </row>
    <row r="40" spans="1:12" ht="17.25" customHeight="1">
      <c r="A40" s="86"/>
      <c r="B40" s="196"/>
      <c r="C40" s="194" t="s">
        <v>78</v>
      </c>
      <c r="D40" s="159" t="s">
        <v>278</v>
      </c>
      <c r="E40" s="161">
        <v>37220</v>
      </c>
      <c r="F40" s="160" t="s">
        <v>8</v>
      </c>
      <c r="G40" s="160" t="s">
        <v>138</v>
      </c>
      <c r="H40" s="153" t="s">
        <v>543</v>
      </c>
      <c r="I40" s="91"/>
      <c r="J40" s="92"/>
      <c r="K40" s="91"/>
      <c r="L40" s="134">
        <f t="shared" si="1"/>
      </c>
    </row>
    <row r="41" spans="1:13" ht="17.25" customHeight="1">
      <c r="A41" s="86"/>
      <c r="B41" s="196"/>
      <c r="C41" s="194" t="s">
        <v>326</v>
      </c>
      <c r="D41" s="159" t="s">
        <v>327</v>
      </c>
      <c r="E41" s="161" t="s">
        <v>328</v>
      </c>
      <c r="F41" s="160" t="s">
        <v>8</v>
      </c>
      <c r="G41" s="160" t="s">
        <v>325</v>
      </c>
      <c r="H41" s="153" t="s">
        <v>543</v>
      </c>
      <c r="I41" s="91"/>
      <c r="J41" s="92"/>
      <c r="K41" s="91"/>
      <c r="L41" s="134">
        <f t="shared" si="1"/>
      </c>
      <c r="M41" s="7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W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127" customWidth="1"/>
    <col min="3" max="3" width="8.8515625" style="127" customWidth="1"/>
    <col min="4" max="4" width="11.8515625" style="127" bestFit="1" customWidth="1"/>
    <col min="5" max="5" width="9.7109375" style="127" bestFit="1" customWidth="1"/>
    <col min="6" max="6" width="12.00390625" style="127" customWidth="1"/>
    <col min="7" max="7" width="16.00390625" style="127" customWidth="1"/>
    <col min="8" max="16" width="5.00390625" style="127" customWidth="1"/>
    <col min="17" max="21" width="5.00390625" style="127" hidden="1" customWidth="1"/>
    <col min="22" max="22" width="6.8515625" style="127" customWidth="1"/>
    <col min="23" max="23" width="4.28125" style="127" bestFit="1" customWidth="1"/>
    <col min="24" max="16384" width="9.140625" style="127" customWidth="1"/>
  </cols>
  <sheetData>
    <row r="1" spans="1:22" ht="18.75">
      <c r="A1" s="79"/>
      <c r="B1" s="79"/>
      <c r="C1" s="68" t="s">
        <v>12</v>
      </c>
      <c r="D1" s="94"/>
      <c r="E1" s="69"/>
      <c r="F1" s="69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79"/>
      <c r="U1" s="79"/>
      <c r="V1" s="79"/>
    </row>
    <row r="2" spans="1:22" ht="12.75">
      <c r="A2" s="98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8"/>
      <c r="U2" s="98"/>
      <c r="V2" s="11" t="s">
        <v>632</v>
      </c>
    </row>
    <row r="3" spans="1:22" ht="15.75">
      <c r="A3" s="79"/>
      <c r="B3" s="79"/>
      <c r="C3" s="100" t="s">
        <v>13</v>
      </c>
      <c r="D3" s="94"/>
      <c r="F3" s="80" t="s">
        <v>27</v>
      </c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02"/>
      <c r="U3" s="102"/>
      <c r="V3" s="93" t="s">
        <v>8</v>
      </c>
    </row>
    <row r="4" spans="1:22" ht="13.5" thickBot="1">
      <c r="A4" s="98"/>
      <c r="B4" s="98"/>
      <c r="C4" s="103"/>
      <c r="D4" s="99"/>
      <c r="E4" s="99"/>
      <c r="F4" s="99"/>
      <c r="G4" s="99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98"/>
    </row>
    <row r="5" spans="1:23" ht="13.5" thickBot="1">
      <c r="A5" s="19" t="s">
        <v>561</v>
      </c>
      <c r="B5" s="107" t="s">
        <v>15</v>
      </c>
      <c r="C5" s="108" t="s">
        <v>4</v>
      </c>
      <c r="D5" s="109" t="s">
        <v>5</v>
      </c>
      <c r="E5" s="110" t="s">
        <v>6</v>
      </c>
      <c r="F5" s="129" t="s">
        <v>16</v>
      </c>
      <c r="G5" s="130" t="s">
        <v>7</v>
      </c>
      <c r="H5" s="131" t="s">
        <v>610</v>
      </c>
      <c r="I5" s="131" t="s">
        <v>611</v>
      </c>
      <c r="J5" s="131" t="s">
        <v>612</v>
      </c>
      <c r="K5" s="131" t="s">
        <v>613</v>
      </c>
      <c r="L5" s="131" t="s">
        <v>614</v>
      </c>
      <c r="M5" s="131" t="s">
        <v>616</v>
      </c>
      <c r="N5" s="131" t="s">
        <v>625</v>
      </c>
      <c r="O5" s="131" t="s">
        <v>626</v>
      </c>
      <c r="P5" s="131" t="s">
        <v>627</v>
      </c>
      <c r="Q5" s="131"/>
      <c r="R5" s="131"/>
      <c r="S5" s="131"/>
      <c r="T5" s="131"/>
      <c r="U5" s="131"/>
      <c r="V5" s="113" t="s">
        <v>17</v>
      </c>
      <c r="W5" s="113" t="s">
        <v>18</v>
      </c>
    </row>
    <row r="6" spans="1:23" ht="17.25" customHeight="1">
      <c r="A6" s="114">
        <v>1</v>
      </c>
      <c r="B6" s="115">
        <v>1</v>
      </c>
      <c r="C6" s="123" t="s">
        <v>73</v>
      </c>
      <c r="D6" s="124" t="s">
        <v>74</v>
      </c>
      <c r="E6" s="125" t="s">
        <v>75</v>
      </c>
      <c r="F6" s="126" t="s">
        <v>8</v>
      </c>
      <c r="G6" s="168" t="s">
        <v>257</v>
      </c>
      <c r="H6" s="132"/>
      <c r="I6" s="132"/>
      <c r="J6" s="132"/>
      <c r="K6" s="132"/>
      <c r="L6" s="132"/>
      <c r="M6" s="132"/>
      <c r="N6" s="132" t="s">
        <v>621</v>
      </c>
      <c r="O6" s="132" t="s">
        <v>621</v>
      </c>
      <c r="P6" s="132" t="s">
        <v>622</v>
      </c>
      <c r="Q6" s="132"/>
      <c r="R6" s="132"/>
      <c r="S6" s="132"/>
      <c r="T6" s="132"/>
      <c r="U6" s="132"/>
      <c r="V6" s="35">
        <v>4.45</v>
      </c>
      <c r="W6" s="36" t="str">
        <f>IF(ISBLANK(V6),"",IF(V6&lt;3.05,"",IF(V6&gt;=5.55,"TSM",IF(V6&gt;=5.1,"SM",IF(V6&gt;=4.6,"KSM",IF(V6&gt;=4.1,"I A",IF(V6&gt;=3.5,"II A",IF(V6&gt;=3.05,"III A"))))))))</f>
        <v>I A</v>
      </c>
    </row>
    <row r="7" spans="1:23" ht="17.25" customHeight="1">
      <c r="A7" s="114">
        <v>2</v>
      </c>
      <c r="B7" s="115">
        <v>2</v>
      </c>
      <c r="C7" s="123" t="s">
        <v>207</v>
      </c>
      <c r="D7" s="124" t="s">
        <v>208</v>
      </c>
      <c r="E7" s="125" t="s">
        <v>209</v>
      </c>
      <c r="F7" s="126" t="s">
        <v>8</v>
      </c>
      <c r="G7" s="125" t="s">
        <v>166</v>
      </c>
      <c r="H7" s="132"/>
      <c r="I7" s="132"/>
      <c r="J7" s="132"/>
      <c r="K7" s="132" t="s">
        <v>621</v>
      </c>
      <c r="L7" s="132" t="s">
        <v>621</v>
      </c>
      <c r="M7" s="132" t="s">
        <v>622</v>
      </c>
      <c r="N7" s="132"/>
      <c r="O7" s="132"/>
      <c r="P7" s="132"/>
      <c r="Q7" s="132"/>
      <c r="R7" s="132"/>
      <c r="S7" s="132"/>
      <c r="T7" s="132"/>
      <c r="U7" s="132"/>
      <c r="V7" s="35">
        <v>2.85</v>
      </c>
      <c r="W7" s="36">
        <f>IF(ISBLANK(V7),"",IF(V7&lt;3.05,"",IF(V7&gt;=5.55,"TSM",IF(V7&gt;=5.1,"SM",IF(V7&gt;=4.6,"KSM",IF(V7&gt;=4.1,"I A",IF(V7&gt;=3.5,"II A",IF(V7&gt;=3.05,"III A"))))))))</f>
      </c>
    </row>
    <row r="8" spans="1:23" ht="17.25" customHeight="1">
      <c r="A8" s="114" t="s">
        <v>188</v>
      </c>
      <c r="B8" s="115"/>
      <c r="C8" s="123" t="s">
        <v>142</v>
      </c>
      <c r="D8" s="124" t="s">
        <v>205</v>
      </c>
      <c r="E8" s="125" t="s">
        <v>206</v>
      </c>
      <c r="F8" s="126" t="s">
        <v>8</v>
      </c>
      <c r="G8" s="125" t="s">
        <v>166</v>
      </c>
      <c r="H8" s="132" t="s">
        <v>621</v>
      </c>
      <c r="I8" s="132" t="s">
        <v>628</v>
      </c>
      <c r="J8" s="132" t="s">
        <v>621</v>
      </c>
      <c r="K8" s="132" t="s">
        <v>629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35">
        <v>2.45</v>
      </c>
      <c r="W8" s="36">
        <f>IF(ISBLANK(V8),"",IF(V8&lt;3.05,"",IF(V8&gt;=5.55,"TSM",IF(V8&gt;=5.1,"SM",IF(V8&gt;=4.6,"KSM",IF(V8&gt;=4.1,"I A",IF(V8&gt;=3.5,"II A",IF(V8&gt;=3.05,"III A"))))))))</f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8" customWidth="1"/>
    <col min="2" max="2" width="4.421875" style="58" hidden="1" customWidth="1"/>
    <col min="3" max="3" width="12.421875" style="58" bestFit="1" customWidth="1"/>
    <col min="4" max="4" width="14.00390625" style="58" customWidth="1"/>
    <col min="5" max="5" width="9.7109375" style="58" bestFit="1" customWidth="1"/>
    <col min="6" max="6" width="7.28125" style="58" customWidth="1"/>
    <col min="7" max="7" width="22.28125" style="58" customWidth="1"/>
    <col min="8" max="10" width="6.140625" style="58" customWidth="1"/>
    <col min="11" max="11" width="6.140625" style="58" hidden="1" customWidth="1"/>
    <col min="12" max="14" width="6.140625" style="58" customWidth="1"/>
    <col min="15" max="15" width="6.57421875" style="58" customWidth="1"/>
    <col min="16" max="16" width="4.28125" style="58" bestFit="1" customWidth="1"/>
    <col min="17" max="16384" width="9.140625" style="58" customWidth="1"/>
  </cols>
  <sheetData>
    <row r="1" spans="1:15" ht="18.75">
      <c r="A1" s="39"/>
      <c r="B1" s="39"/>
      <c r="C1" s="4" t="s">
        <v>12</v>
      </c>
      <c r="D1" s="5"/>
      <c r="G1" s="6"/>
      <c r="H1" s="8"/>
      <c r="I1" s="3"/>
      <c r="J1" s="3"/>
      <c r="K1" s="3"/>
      <c r="L1" s="3"/>
      <c r="M1" s="3"/>
      <c r="N1" s="3"/>
      <c r="O1" s="40"/>
    </row>
    <row r="2" spans="1:15" ht="12.75">
      <c r="A2" s="9"/>
      <c r="B2" s="9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11" t="s">
        <v>632</v>
      </c>
    </row>
    <row r="3" spans="1:15" ht="16.5" thickBot="1">
      <c r="A3" s="3"/>
      <c r="B3" s="3"/>
      <c r="C3" s="12" t="s">
        <v>30</v>
      </c>
      <c r="D3" s="5"/>
      <c r="G3" s="59" t="s">
        <v>14</v>
      </c>
      <c r="H3" s="14"/>
      <c r="I3" s="15"/>
      <c r="J3" s="16"/>
      <c r="K3" s="16"/>
      <c r="L3" s="16"/>
      <c r="M3" s="16"/>
      <c r="N3" s="16"/>
      <c r="O3" s="16"/>
    </row>
    <row r="4" spans="1:15" ht="13.5" thickBot="1">
      <c r="A4" s="9"/>
      <c r="B4" s="9"/>
      <c r="C4" s="17"/>
      <c r="D4" s="10"/>
      <c r="E4" s="10"/>
      <c r="F4" s="10"/>
      <c r="G4" s="10"/>
      <c r="H4" s="60"/>
      <c r="I4" s="61"/>
      <c r="J4" s="61" t="s">
        <v>31</v>
      </c>
      <c r="K4" s="61"/>
      <c r="L4" s="61"/>
      <c r="M4" s="61"/>
      <c r="N4" s="62"/>
      <c r="O4" s="9"/>
    </row>
    <row r="5" spans="1:16" ht="13.5" thickBot="1">
      <c r="A5" s="19" t="s">
        <v>561</v>
      </c>
      <c r="B5" s="20" t="s">
        <v>15</v>
      </c>
      <c r="C5" s="21" t="s">
        <v>4</v>
      </c>
      <c r="D5" s="22" t="s">
        <v>5</v>
      </c>
      <c r="E5" s="23" t="s">
        <v>6</v>
      </c>
      <c r="F5" s="23" t="s">
        <v>16</v>
      </c>
      <c r="G5" s="63" t="s">
        <v>7</v>
      </c>
      <c r="H5" s="64" t="s">
        <v>24</v>
      </c>
      <c r="I5" s="64" t="s">
        <v>9</v>
      </c>
      <c r="J5" s="64" t="s">
        <v>10</v>
      </c>
      <c r="K5" s="64" t="s">
        <v>19</v>
      </c>
      <c r="L5" s="64" t="s">
        <v>26</v>
      </c>
      <c r="M5" s="64" t="s">
        <v>11</v>
      </c>
      <c r="N5" s="64" t="s">
        <v>32</v>
      </c>
      <c r="O5" s="27" t="s">
        <v>17</v>
      </c>
      <c r="P5" s="27" t="s">
        <v>18</v>
      </c>
    </row>
    <row r="6" spans="1:16" ht="16.5" customHeight="1">
      <c r="A6" s="28">
        <v>1</v>
      </c>
      <c r="B6" s="29"/>
      <c r="C6" s="30" t="s">
        <v>103</v>
      </c>
      <c r="D6" s="31" t="s">
        <v>104</v>
      </c>
      <c r="E6" s="32" t="s">
        <v>105</v>
      </c>
      <c r="F6" s="32" t="s">
        <v>8</v>
      </c>
      <c r="G6" s="33" t="s">
        <v>106</v>
      </c>
      <c r="H6" s="65">
        <v>5.41</v>
      </c>
      <c r="I6" s="65">
        <v>5.54</v>
      </c>
      <c r="J6" s="65">
        <v>5.73</v>
      </c>
      <c r="K6" s="66"/>
      <c r="L6" s="65">
        <v>5.64</v>
      </c>
      <c r="M6" s="65">
        <v>5.77</v>
      </c>
      <c r="N6" s="65" t="s">
        <v>630</v>
      </c>
      <c r="O6" s="202">
        <f>MAX(H6:J6,L6:N6)</f>
        <v>5.77</v>
      </c>
      <c r="P6" s="36" t="str">
        <f>IF(ISBLANK(O6),"",IF(O6&lt;4.6,"",IF(O6&gt;=6.62,"TSM",IF(O6&gt;=6.35,"SM",IF(O6&gt;=6,"KSM",IF(O6&gt;=5.6,"I A",IF(O6&gt;=5.15,"II A",IF(O6&gt;=4.6,"III A"))))))))</f>
        <v>I A</v>
      </c>
    </row>
    <row r="7" spans="1:16" ht="16.5" customHeight="1">
      <c r="A7" s="28">
        <v>2</v>
      </c>
      <c r="B7" s="29"/>
      <c r="C7" s="30" t="s">
        <v>302</v>
      </c>
      <c r="D7" s="31" t="s">
        <v>131</v>
      </c>
      <c r="E7" s="32" t="s">
        <v>132</v>
      </c>
      <c r="F7" s="32" t="s">
        <v>8</v>
      </c>
      <c r="G7" s="33" t="s">
        <v>303</v>
      </c>
      <c r="H7" s="65">
        <v>5.38</v>
      </c>
      <c r="I7" s="65">
        <v>5.61</v>
      </c>
      <c r="J7" s="65">
        <v>5.5</v>
      </c>
      <c r="K7" s="66"/>
      <c r="L7" s="65">
        <v>5.3</v>
      </c>
      <c r="M7" s="65">
        <v>5.29</v>
      </c>
      <c r="N7" s="65" t="s">
        <v>624</v>
      </c>
      <c r="O7" s="202">
        <f>MAX(H7:J7,L7:N7)</f>
        <v>5.61</v>
      </c>
      <c r="P7" s="36" t="str">
        <f>IF(ISBLANK(O7),"",IF(O7&lt;4.6,"",IF(O7&gt;=6.62,"TSM",IF(O7&gt;=6.35,"SM",IF(O7&gt;=6,"KSM",IF(O7&gt;=5.6,"I A",IF(O7&gt;=5.15,"II A",IF(O7&gt;=4.6,"III A"))))))))</f>
        <v>I A</v>
      </c>
    </row>
    <row r="8" spans="1:16" ht="16.5" customHeight="1">
      <c r="A8" s="28">
        <v>3</v>
      </c>
      <c r="B8" s="29"/>
      <c r="C8" s="30" t="s">
        <v>203</v>
      </c>
      <c r="D8" s="31" t="s">
        <v>167</v>
      </c>
      <c r="E8" s="32" t="s">
        <v>204</v>
      </c>
      <c r="F8" s="32" t="s">
        <v>8</v>
      </c>
      <c r="G8" s="33" t="s">
        <v>166</v>
      </c>
      <c r="H8" s="65">
        <v>4.91</v>
      </c>
      <c r="I8" s="65" t="s">
        <v>630</v>
      </c>
      <c r="J8" s="65">
        <v>5.02</v>
      </c>
      <c r="K8" s="66"/>
      <c r="L8" s="65">
        <v>4.77</v>
      </c>
      <c r="M8" s="65" t="s">
        <v>630</v>
      </c>
      <c r="N8" s="65" t="s">
        <v>630</v>
      </c>
      <c r="O8" s="202">
        <f>MAX(H8:J8,L8:N8)</f>
        <v>5.02</v>
      </c>
      <c r="P8" s="36" t="str">
        <f>IF(ISBLANK(O8),"",IF(O8&lt;4.6,"",IF(O8&gt;=6.62,"TSM",IF(O8&gt;=6.35,"SM",IF(O8&gt;=6,"KSM",IF(O8&gt;=5.6,"I A",IF(O8&gt;=5.15,"II A",IF(O8&gt;=4.6,"III A"))))))))</f>
        <v>III A</v>
      </c>
    </row>
    <row r="9" spans="1:16" ht="16.5" customHeight="1">
      <c r="A9" s="28">
        <v>4</v>
      </c>
      <c r="B9" s="29"/>
      <c r="C9" s="30" t="s">
        <v>238</v>
      </c>
      <c r="D9" s="31" t="s">
        <v>239</v>
      </c>
      <c r="E9" s="32" t="s">
        <v>240</v>
      </c>
      <c r="F9" s="32" t="s">
        <v>8</v>
      </c>
      <c r="G9" s="33" t="s">
        <v>237</v>
      </c>
      <c r="H9" s="65">
        <v>4.45</v>
      </c>
      <c r="I9" s="65">
        <v>4.52</v>
      </c>
      <c r="J9" s="65">
        <v>4.65</v>
      </c>
      <c r="K9" s="66"/>
      <c r="L9" s="65">
        <v>4.53</v>
      </c>
      <c r="M9" s="65">
        <v>4.67</v>
      </c>
      <c r="N9" s="65">
        <v>4.52</v>
      </c>
      <c r="O9" s="202">
        <f>MAX(H9:J9,L9:N9)</f>
        <v>4.67</v>
      </c>
      <c r="P9" s="36" t="str">
        <f>IF(ISBLANK(O9),"",IF(O9&lt;4.6,"",IF(O9&gt;=6.62,"TSM",IF(O9&gt;=6.35,"SM",IF(O9&gt;=6,"KSM",IF(O9&gt;=5.6,"I A",IF(O9&gt;=5.15,"II A",IF(O9&gt;=4.6,"III A"))))))))</f>
        <v>III A</v>
      </c>
    </row>
    <row r="10" spans="1:16" ht="16.5" customHeight="1">
      <c r="A10" s="28"/>
      <c r="B10" s="29"/>
      <c r="C10" s="30" t="s">
        <v>61</v>
      </c>
      <c r="D10" s="31" t="s">
        <v>62</v>
      </c>
      <c r="E10" s="32">
        <v>37228</v>
      </c>
      <c r="F10" s="32" t="s">
        <v>8</v>
      </c>
      <c r="G10" s="33" t="s">
        <v>63</v>
      </c>
      <c r="H10" s="65"/>
      <c r="I10" s="65"/>
      <c r="J10" s="65"/>
      <c r="K10" s="66"/>
      <c r="L10" s="65"/>
      <c r="M10" s="65"/>
      <c r="N10" s="65"/>
      <c r="O10" s="202" t="s">
        <v>543</v>
      </c>
      <c r="P10" s="36"/>
    </row>
    <row r="11" spans="1:16" ht="16.5" customHeight="1">
      <c r="A11" s="28"/>
      <c r="B11" s="29"/>
      <c r="C11" s="30" t="s">
        <v>201</v>
      </c>
      <c r="D11" s="31" t="s">
        <v>98</v>
      </c>
      <c r="E11" s="32" t="s">
        <v>202</v>
      </c>
      <c r="F11" s="32" t="s">
        <v>8</v>
      </c>
      <c r="G11" s="33" t="s">
        <v>159</v>
      </c>
      <c r="H11" s="65"/>
      <c r="I11" s="65"/>
      <c r="J11" s="65"/>
      <c r="K11" s="66"/>
      <c r="L11" s="65"/>
      <c r="M11" s="65"/>
      <c r="N11" s="65"/>
      <c r="O11" s="202" t="s">
        <v>543</v>
      </c>
      <c r="P11" s="36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P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95" customWidth="1"/>
    <col min="3" max="3" width="12.421875" style="95" bestFit="1" customWidth="1"/>
    <col min="4" max="4" width="14.00390625" style="95" customWidth="1"/>
    <col min="5" max="5" width="9.7109375" style="95" bestFit="1" customWidth="1"/>
    <col min="6" max="6" width="12.421875" style="95" customWidth="1"/>
    <col min="7" max="7" width="23.57421875" style="95" customWidth="1"/>
    <col min="8" max="10" width="6.140625" style="95" customWidth="1"/>
    <col min="11" max="11" width="4.00390625" style="95" hidden="1" customWidth="1"/>
    <col min="12" max="14" width="6.140625" style="95" customWidth="1"/>
    <col min="15" max="15" width="6.57421875" style="95" customWidth="1"/>
    <col min="16" max="16" width="4.28125" style="95" bestFit="1" customWidth="1"/>
    <col min="17" max="16384" width="9.140625" style="95" customWidth="1"/>
  </cols>
  <sheetData>
    <row r="1" spans="1:15" ht="18.75">
      <c r="A1" s="72"/>
      <c r="B1" s="72"/>
      <c r="C1" s="68" t="s">
        <v>12</v>
      </c>
      <c r="D1" s="94"/>
      <c r="G1" s="69"/>
      <c r="H1" s="96"/>
      <c r="I1" s="79"/>
      <c r="J1" s="79"/>
      <c r="K1" s="79"/>
      <c r="L1" s="79"/>
      <c r="M1" s="79"/>
      <c r="N1" s="79"/>
      <c r="O1" s="97"/>
    </row>
    <row r="2" spans="1:15" ht="12.75">
      <c r="A2" s="98"/>
      <c r="B2" s="98"/>
      <c r="C2" s="99"/>
      <c r="D2" s="99"/>
      <c r="E2" s="99"/>
      <c r="F2" s="99"/>
      <c r="G2" s="99"/>
      <c r="H2" s="99"/>
      <c r="I2" s="98"/>
      <c r="J2" s="98"/>
      <c r="K2" s="98"/>
      <c r="L2" s="98"/>
      <c r="M2" s="98"/>
      <c r="N2" s="98"/>
      <c r="O2" s="11" t="s">
        <v>632</v>
      </c>
    </row>
    <row r="3" spans="1:15" ht="16.5" thickBot="1">
      <c r="A3" s="79"/>
      <c r="B3" s="79"/>
      <c r="C3" s="100" t="s">
        <v>30</v>
      </c>
      <c r="D3" s="94"/>
      <c r="G3" s="101" t="s">
        <v>27</v>
      </c>
      <c r="H3" s="78"/>
      <c r="I3" s="102"/>
      <c r="J3" s="93"/>
      <c r="K3" s="93"/>
      <c r="L3" s="93"/>
      <c r="M3" s="93"/>
      <c r="N3" s="93"/>
      <c r="O3" s="93"/>
    </row>
    <row r="4" spans="1:15" ht="13.5" thickBot="1">
      <c r="A4" s="98"/>
      <c r="B4" s="98"/>
      <c r="C4" s="103"/>
      <c r="D4" s="99"/>
      <c r="E4" s="99"/>
      <c r="F4" s="99"/>
      <c r="G4" s="99"/>
      <c r="H4" s="104"/>
      <c r="I4" s="105"/>
      <c r="J4" s="105" t="s">
        <v>31</v>
      </c>
      <c r="K4" s="105"/>
      <c r="L4" s="105"/>
      <c r="M4" s="105"/>
      <c r="N4" s="106"/>
      <c r="O4" s="98"/>
    </row>
    <row r="5" spans="1:16" ht="13.5" thickBot="1">
      <c r="A5" s="19" t="s">
        <v>561</v>
      </c>
      <c r="B5" s="107" t="s">
        <v>15</v>
      </c>
      <c r="C5" s="108" t="s">
        <v>4</v>
      </c>
      <c r="D5" s="109" t="s">
        <v>5</v>
      </c>
      <c r="E5" s="110" t="s">
        <v>6</v>
      </c>
      <c r="F5" s="110" t="s">
        <v>16</v>
      </c>
      <c r="G5" s="111" t="s">
        <v>7</v>
      </c>
      <c r="H5" s="112" t="s">
        <v>24</v>
      </c>
      <c r="I5" s="112" t="s">
        <v>9</v>
      </c>
      <c r="J5" s="112" t="s">
        <v>10</v>
      </c>
      <c r="K5" s="112" t="s">
        <v>19</v>
      </c>
      <c r="L5" s="112" t="s">
        <v>26</v>
      </c>
      <c r="M5" s="112" t="s">
        <v>11</v>
      </c>
      <c r="N5" s="112" t="s">
        <v>32</v>
      </c>
      <c r="O5" s="113" t="s">
        <v>17</v>
      </c>
      <c r="P5" s="113" t="s">
        <v>18</v>
      </c>
    </row>
    <row r="6" spans="1:16" ht="16.5" customHeight="1">
      <c r="A6" s="114">
        <v>1</v>
      </c>
      <c r="B6" s="133">
        <v>1</v>
      </c>
      <c r="C6" s="30" t="s">
        <v>162</v>
      </c>
      <c r="D6" s="31" t="s">
        <v>163</v>
      </c>
      <c r="E6" s="32" t="s">
        <v>200</v>
      </c>
      <c r="F6" s="32" t="s">
        <v>8</v>
      </c>
      <c r="G6" s="33" t="s">
        <v>159</v>
      </c>
      <c r="H6" s="121" t="s">
        <v>630</v>
      </c>
      <c r="I6" s="121">
        <v>6.94</v>
      </c>
      <c r="J6" s="121" t="s">
        <v>630</v>
      </c>
      <c r="K6" s="122"/>
      <c r="L6" s="121">
        <v>6.96</v>
      </c>
      <c r="M6" s="121">
        <v>6.74</v>
      </c>
      <c r="N6" s="121" t="s">
        <v>624</v>
      </c>
      <c r="O6" s="203">
        <f aca="true" t="shared" si="0" ref="O6:O12">MAX(H6:J6,L6:N6)</f>
        <v>6.96</v>
      </c>
      <c r="P6" s="36" t="str">
        <f aca="true" t="shared" si="1" ref="P6:P12">IF(ISBLANK(O6),"",IF(O6&lt;5.6,"",IF(O6&gt;=8.05,"TSM",IF(O6&gt;=7.65,"SM",IF(O6&gt;=7.2,"KSM",IF(O6&gt;=6.7,"I A",IF(O6&gt;=6.2,"II A",IF(O6&gt;=5.6,"III A"))))))))</f>
        <v>I A</v>
      </c>
    </row>
    <row r="7" spans="1:16" ht="16.5" customHeight="1">
      <c r="A7" s="114">
        <v>2</v>
      </c>
      <c r="B7" s="133"/>
      <c r="C7" s="30" t="s">
        <v>160</v>
      </c>
      <c r="D7" s="31" t="s">
        <v>161</v>
      </c>
      <c r="E7" s="32" t="s">
        <v>199</v>
      </c>
      <c r="F7" s="32" t="s">
        <v>8</v>
      </c>
      <c r="G7" s="33" t="s">
        <v>159</v>
      </c>
      <c r="H7" s="121">
        <v>6.79</v>
      </c>
      <c r="I7" s="121" t="s">
        <v>630</v>
      </c>
      <c r="J7" s="121" t="s">
        <v>630</v>
      </c>
      <c r="K7" s="122"/>
      <c r="L7" s="121">
        <v>5.47</v>
      </c>
      <c r="M7" s="121">
        <v>5.59</v>
      </c>
      <c r="N7" s="121">
        <v>6.66</v>
      </c>
      <c r="O7" s="203">
        <f t="shared" si="0"/>
        <v>6.79</v>
      </c>
      <c r="P7" s="36" t="str">
        <f t="shared" si="1"/>
        <v>I A</v>
      </c>
    </row>
    <row r="8" spans="1:16" ht="16.5" customHeight="1">
      <c r="A8" s="114">
        <v>3</v>
      </c>
      <c r="B8" s="133"/>
      <c r="C8" s="30" t="s">
        <v>82</v>
      </c>
      <c r="D8" s="31" t="s">
        <v>129</v>
      </c>
      <c r="E8" s="32" t="s">
        <v>130</v>
      </c>
      <c r="F8" s="32" t="s">
        <v>8</v>
      </c>
      <c r="G8" s="33" t="s">
        <v>303</v>
      </c>
      <c r="H8" s="121" t="s">
        <v>630</v>
      </c>
      <c r="I8" s="121" t="s">
        <v>630</v>
      </c>
      <c r="J8" s="121" t="s">
        <v>630</v>
      </c>
      <c r="K8" s="122"/>
      <c r="L8" s="121" t="s">
        <v>630</v>
      </c>
      <c r="M8" s="121" t="s">
        <v>630</v>
      </c>
      <c r="N8" s="121">
        <v>6.56</v>
      </c>
      <c r="O8" s="203">
        <f t="shared" si="0"/>
        <v>6.56</v>
      </c>
      <c r="P8" s="36" t="str">
        <f t="shared" si="1"/>
        <v>II A</v>
      </c>
    </row>
    <row r="9" spans="1:16" ht="16.5" customHeight="1">
      <c r="A9" s="114">
        <v>4</v>
      </c>
      <c r="B9" s="133">
        <v>2</v>
      </c>
      <c r="C9" s="30" t="s">
        <v>51</v>
      </c>
      <c r="D9" s="31" t="s">
        <v>134</v>
      </c>
      <c r="E9" s="32" t="s">
        <v>135</v>
      </c>
      <c r="F9" s="32" t="s">
        <v>8</v>
      </c>
      <c r="G9" s="33" t="s">
        <v>303</v>
      </c>
      <c r="H9" s="121">
        <v>5.97</v>
      </c>
      <c r="I9" s="121">
        <v>5.85</v>
      </c>
      <c r="J9" s="121">
        <v>6.19</v>
      </c>
      <c r="K9" s="122"/>
      <c r="L9" s="121">
        <v>6.23</v>
      </c>
      <c r="M9" s="121">
        <v>5.75</v>
      </c>
      <c r="N9" s="121">
        <v>6.43</v>
      </c>
      <c r="O9" s="203">
        <f t="shared" si="0"/>
        <v>6.43</v>
      </c>
      <c r="P9" s="36" t="str">
        <f t="shared" si="1"/>
        <v>II A</v>
      </c>
    </row>
    <row r="10" spans="1:16" ht="16.5" customHeight="1">
      <c r="A10" s="114">
        <v>5</v>
      </c>
      <c r="B10" s="133"/>
      <c r="C10" s="30" t="s">
        <v>77</v>
      </c>
      <c r="D10" s="31" t="s">
        <v>133</v>
      </c>
      <c r="E10" s="32" t="s">
        <v>304</v>
      </c>
      <c r="F10" s="32" t="s">
        <v>8</v>
      </c>
      <c r="G10" s="33" t="s">
        <v>303</v>
      </c>
      <c r="H10" s="121">
        <v>6.22</v>
      </c>
      <c r="I10" s="121">
        <v>6.23</v>
      </c>
      <c r="J10" s="121" t="s">
        <v>624</v>
      </c>
      <c r="K10" s="122"/>
      <c r="L10" s="121" t="s">
        <v>630</v>
      </c>
      <c r="M10" s="121" t="s">
        <v>624</v>
      </c>
      <c r="N10" s="121" t="s">
        <v>624</v>
      </c>
      <c r="O10" s="203">
        <f t="shared" si="0"/>
        <v>6.23</v>
      </c>
      <c r="P10" s="36" t="str">
        <f t="shared" si="1"/>
        <v>II A</v>
      </c>
    </row>
    <row r="11" spans="1:16" ht="16.5" customHeight="1">
      <c r="A11" s="114">
        <v>6</v>
      </c>
      <c r="B11" s="133">
        <v>3</v>
      </c>
      <c r="C11" s="30" t="s">
        <v>142</v>
      </c>
      <c r="D11" s="31" t="s">
        <v>205</v>
      </c>
      <c r="E11" s="32" t="s">
        <v>206</v>
      </c>
      <c r="F11" s="32" t="s">
        <v>8</v>
      </c>
      <c r="G11" s="33" t="s">
        <v>166</v>
      </c>
      <c r="H11" s="121">
        <v>5.51</v>
      </c>
      <c r="I11" s="121" t="s">
        <v>630</v>
      </c>
      <c r="J11" s="121" t="s">
        <v>624</v>
      </c>
      <c r="K11" s="122"/>
      <c r="L11" s="121">
        <v>5.59</v>
      </c>
      <c r="M11" s="121">
        <v>5.45</v>
      </c>
      <c r="N11" s="121">
        <v>5.67</v>
      </c>
      <c r="O11" s="203">
        <f t="shared" si="0"/>
        <v>5.67</v>
      </c>
      <c r="P11" s="36" t="str">
        <f t="shared" si="1"/>
        <v>III A</v>
      </c>
    </row>
    <row r="12" spans="1:16" ht="16.5" customHeight="1">
      <c r="A12" s="114">
        <v>7</v>
      </c>
      <c r="B12" s="133">
        <v>4</v>
      </c>
      <c r="C12" s="30" t="s">
        <v>207</v>
      </c>
      <c r="D12" s="31" t="s">
        <v>631</v>
      </c>
      <c r="E12" s="32" t="s">
        <v>210</v>
      </c>
      <c r="F12" s="32" t="s">
        <v>8</v>
      </c>
      <c r="G12" s="33" t="s">
        <v>166</v>
      </c>
      <c r="H12" s="121">
        <v>5.4</v>
      </c>
      <c r="I12" s="121">
        <v>5.04</v>
      </c>
      <c r="J12" s="121" t="s">
        <v>624</v>
      </c>
      <c r="K12" s="122"/>
      <c r="L12" s="121" t="s">
        <v>624</v>
      </c>
      <c r="M12" s="121" t="s">
        <v>630</v>
      </c>
      <c r="N12" s="121">
        <v>4.87</v>
      </c>
      <c r="O12" s="203">
        <f t="shared" si="0"/>
        <v>5.4</v>
      </c>
      <c r="P12" s="36">
        <f t="shared" si="1"/>
      </c>
    </row>
    <row r="13" spans="1:16" ht="16.5" customHeight="1">
      <c r="A13" s="114"/>
      <c r="B13" s="133"/>
      <c r="C13" s="30" t="s">
        <v>222</v>
      </c>
      <c r="D13" s="31" t="s">
        <v>376</v>
      </c>
      <c r="E13" s="32">
        <v>35458</v>
      </c>
      <c r="F13" s="32" t="s">
        <v>8</v>
      </c>
      <c r="G13" s="33" t="s">
        <v>377</v>
      </c>
      <c r="H13" s="121"/>
      <c r="I13" s="121"/>
      <c r="J13" s="121"/>
      <c r="K13" s="122"/>
      <c r="L13" s="121"/>
      <c r="M13" s="121"/>
      <c r="N13" s="121"/>
      <c r="O13" s="203" t="s">
        <v>543</v>
      </c>
      <c r="P13" s="36"/>
    </row>
    <row r="14" spans="1:16" ht="16.5" customHeight="1">
      <c r="A14" s="114"/>
      <c r="B14" s="133"/>
      <c r="C14" s="30" t="s">
        <v>279</v>
      </c>
      <c r="D14" s="31" t="s">
        <v>280</v>
      </c>
      <c r="E14" s="32">
        <v>36912</v>
      </c>
      <c r="F14" s="32" t="s">
        <v>8</v>
      </c>
      <c r="G14" s="33" t="s">
        <v>138</v>
      </c>
      <c r="H14" s="121"/>
      <c r="I14" s="121"/>
      <c r="J14" s="121"/>
      <c r="K14" s="122"/>
      <c r="L14" s="121"/>
      <c r="M14" s="121"/>
      <c r="N14" s="121"/>
      <c r="O14" s="203" t="s">
        <v>543</v>
      </c>
      <c r="P14" s="36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58" customWidth="1"/>
    <col min="3" max="3" width="12.421875" style="58" bestFit="1" customWidth="1"/>
    <col min="4" max="4" width="14.00390625" style="58" customWidth="1"/>
    <col min="5" max="5" width="9.7109375" style="58" bestFit="1" customWidth="1"/>
    <col min="6" max="6" width="10.28125" style="58" customWidth="1"/>
    <col min="7" max="7" width="22.28125" style="58" customWidth="1"/>
    <col min="8" max="10" width="6.140625" style="58" customWidth="1"/>
    <col min="11" max="11" width="6.140625" style="58" hidden="1" customWidth="1"/>
    <col min="12" max="14" width="6.140625" style="58" customWidth="1"/>
    <col min="15" max="15" width="6.57421875" style="58" customWidth="1"/>
    <col min="16" max="16" width="3.8515625" style="58" bestFit="1" customWidth="1"/>
    <col min="17" max="16384" width="9.140625" style="58" customWidth="1"/>
  </cols>
  <sheetData>
    <row r="1" spans="1:15" ht="18.75">
      <c r="A1" s="39"/>
      <c r="B1" s="39"/>
      <c r="C1" s="4" t="s">
        <v>12</v>
      </c>
      <c r="D1" s="5"/>
      <c r="G1" s="6"/>
      <c r="H1" s="8"/>
      <c r="I1" s="3"/>
      <c r="J1" s="3"/>
      <c r="K1" s="3"/>
      <c r="L1" s="3"/>
      <c r="M1" s="3"/>
      <c r="N1" s="3"/>
      <c r="O1" s="40"/>
    </row>
    <row r="2" spans="1:15" ht="12.75">
      <c r="A2" s="9"/>
      <c r="B2" s="9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11" t="s">
        <v>431</v>
      </c>
    </row>
    <row r="3" spans="1:15" ht="16.5" thickBot="1">
      <c r="A3" s="3"/>
      <c r="B3" s="3"/>
      <c r="C3" s="12" t="s">
        <v>0</v>
      </c>
      <c r="D3" s="5"/>
      <c r="G3" s="59" t="s">
        <v>14</v>
      </c>
      <c r="H3" s="14"/>
      <c r="I3" s="15"/>
      <c r="J3" s="16"/>
      <c r="K3" s="16"/>
      <c r="L3" s="16"/>
      <c r="M3" s="16"/>
      <c r="N3" s="16"/>
      <c r="O3" s="16"/>
    </row>
    <row r="4" spans="1:15" ht="13.5" thickBot="1">
      <c r="A4" s="9"/>
      <c r="B4" s="9"/>
      <c r="C4" s="17"/>
      <c r="D4" s="10"/>
      <c r="E4" s="10"/>
      <c r="F4" s="10"/>
      <c r="G4" s="10"/>
      <c r="H4" s="60"/>
      <c r="I4" s="61"/>
      <c r="J4" s="61" t="s">
        <v>31</v>
      </c>
      <c r="K4" s="61"/>
      <c r="L4" s="61"/>
      <c r="M4" s="61"/>
      <c r="N4" s="62"/>
      <c r="O4" s="9"/>
    </row>
    <row r="5" spans="1:16" ht="13.5" thickBot="1">
      <c r="A5" s="19" t="s">
        <v>561</v>
      </c>
      <c r="B5" s="20" t="s">
        <v>15</v>
      </c>
      <c r="C5" s="21" t="s">
        <v>4</v>
      </c>
      <c r="D5" s="22" t="s">
        <v>5</v>
      </c>
      <c r="E5" s="23" t="s">
        <v>6</v>
      </c>
      <c r="F5" s="23" t="s">
        <v>16</v>
      </c>
      <c r="G5" s="63" t="s">
        <v>7</v>
      </c>
      <c r="H5" s="64" t="s">
        <v>24</v>
      </c>
      <c r="I5" s="64" t="s">
        <v>9</v>
      </c>
      <c r="J5" s="64" t="s">
        <v>10</v>
      </c>
      <c r="K5" s="64" t="s">
        <v>19</v>
      </c>
      <c r="L5" s="64" t="s">
        <v>26</v>
      </c>
      <c r="M5" s="64" t="s">
        <v>11</v>
      </c>
      <c r="N5" s="64" t="s">
        <v>32</v>
      </c>
      <c r="O5" s="27" t="s">
        <v>17</v>
      </c>
      <c r="P5" s="139" t="s">
        <v>23</v>
      </c>
    </row>
    <row r="6" spans="1:16" ht="16.5" customHeight="1">
      <c r="A6" s="28">
        <v>1</v>
      </c>
      <c r="B6" s="29"/>
      <c r="C6" s="30" t="s">
        <v>52</v>
      </c>
      <c r="D6" s="31" t="s">
        <v>60</v>
      </c>
      <c r="E6" s="32">
        <v>35639</v>
      </c>
      <c r="F6" s="32" t="s">
        <v>8</v>
      </c>
      <c r="G6" s="33" t="s">
        <v>377</v>
      </c>
      <c r="H6" s="65">
        <v>12.03</v>
      </c>
      <c r="I6" s="65">
        <v>12.16</v>
      </c>
      <c r="J6" s="65" t="s">
        <v>630</v>
      </c>
      <c r="K6" s="66"/>
      <c r="L6" s="65" t="s">
        <v>630</v>
      </c>
      <c r="M6" s="65">
        <v>12.26</v>
      </c>
      <c r="N6" s="65" t="s">
        <v>630</v>
      </c>
      <c r="O6" s="202">
        <f aca="true" t="shared" si="0" ref="O6:O11">MAX(H6:J6,L6:N6)</f>
        <v>12.26</v>
      </c>
      <c r="P6" s="36" t="str">
        <f aca="true" t="shared" si="1" ref="P6:P11">IF(ISBLANK(O6),"",IF(O6&lt;10.4,"",IF(O6&gt;=14,"TSM",IF(O6&gt;=13.45,"SM",IF(O6&gt;=12.8,"KSM",IF(O6&gt;=12,"I A",IF(O6&gt;=11.2,"II A",IF(O6&gt;=10.4,"III A"))))))))</f>
        <v>I A</v>
      </c>
    </row>
    <row r="7" spans="1:16" ht="16.5" customHeight="1">
      <c r="A7" s="28">
        <v>2</v>
      </c>
      <c r="B7" s="29"/>
      <c r="C7" s="30" t="s">
        <v>302</v>
      </c>
      <c r="D7" s="31" t="s">
        <v>131</v>
      </c>
      <c r="E7" s="32" t="s">
        <v>132</v>
      </c>
      <c r="F7" s="32" t="s">
        <v>8</v>
      </c>
      <c r="G7" s="33" t="s">
        <v>303</v>
      </c>
      <c r="H7" s="65" t="s">
        <v>630</v>
      </c>
      <c r="I7" s="65" t="s">
        <v>630</v>
      </c>
      <c r="J7" s="65" t="s">
        <v>630</v>
      </c>
      <c r="K7" s="66"/>
      <c r="L7" s="65" t="s">
        <v>630</v>
      </c>
      <c r="M7" s="65">
        <v>11.62</v>
      </c>
      <c r="N7" s="65">
        <v>11.9</v>
      </c>
      <c r="O7" s="202">
        <f t="shared" si="0"/>
        <v>11.9</v>
      </c>
      <c r="P7" s="36" t="str">
        <f t="shared" si="1"/>
        <v>II A</v>
      </c>
    </row>
    <row r="8" spans="1:16" ht="16.5" customHeight="1">
      <c r="A8" s="28">
        <v>3</v>
      </c>
      <c r="B8" s="29">
        <v>1</v>
      </c>
      <c r="C8" s="30" t="s">
        <v>398</v>
      </c>
      <c r="D8" s="31" t="s">
        <v>397</v>
      </c>
      <c r="E8" s="32">
        <v>37295</v>
      </c>
      <c r="F8" s="32" t="s">
        <v>403</v>
      </c>
      <c r="G8" s="33" t="s">
        <v>380</v>
      </c>
      <c r="H8" s="65" t="s">
        <v>630</v>
      </c>
      <c r="I8" s="65">
        <v>11.58</v>
      </c>
      <c r="J8" s="65" t="s">
        <v>630</v>
      </c>
      <c r="K8" s="66"/>
      <c r="L8" s="65" t="s">
        <v>630</v>
      </c>
      <c r="M8" s="65" t="s">
        <v>630</v>
      </c>
      <c r="N8" s="65">
        <v>11.37</v>
      </c>
      <c r="O8" s="202">
        <f t="shared" si="0"/>
        <v>11.58</v>
      </c>
      <c r="P8" s="36" t="str">
        <f t="shared" si="1"/>
        <v>II A</v>
      </c>
    </row>
    <row r="9" spans="1:16" ht="16.5" customHeight="1">
      <c r="A9" s="28">
        <v>4</v>
      </c>
      <c r="B9" s="29">
        <v>2</v>
      </c>
      <c r="C9" s="30" t="s">
        <v>203</v>
      </c>
      <c r="D9" s="31" t="s">
        <v>167</v>
      </c>
      <c r="E9" s="32" t="s">
        <v>204</v>
      </c>
      <c r="F9" s="32" t="s">
        <v>8</v>
      </c>
      <c r="G9" s="33" t="s">
        <v>166</v>
      </c>
      <c r="H9" s="65">
        <v>10.84</v>
      </c>
      <c r="I9" s="65">
        <v>10.67</v>
      </c>
      <c r="J9" s="65" t="s">
        <v>624</v>
      </c>
      <c r="K9" s="66"/>
      <c r="L9" s="65" t="s">
        <v>630</v>
      </c>
      <c r="M9" s="65">
        <v>10.91</v>
      </c>
      <c r="N9" s="65" t="s">
        <v>630</v>
      </c>
      <c r="O9" s="202">
        <f t="shared" si="0"/>
        <v>10.91</v>
      </c>
      <c r="P9" s="36" t="str">
        <f t="shared" si="1"/>
        <v>III A</v>
      </c>
    </row>
    <row r="10" spans="1:16" ht="16.5" customHeight="1">
      <c r="A10" s="28">
        <v>5</v>
      </c>
      <c r="B10" s="29">
        <v>3</v>
      </c>
      <c r="C10" s="30" t="s">
        <v>201</v>
      </c>
      <c r="D10" s="31" t="s">
        <v>98</v>
      </c>
      <c r="E10" s="32" t="s">
        <v>202</v>
      </c>
      <c r="F10" s="32" t="s">
        <v>8</v>
      </c>
      <c r="G10" s="33" t="s">
        <v>166</v>
      </c>
      <c r="H10" s="65" t="s">
        <v>630</v>
      </c>
      <c r="I10" s="65" t="s">
        <v>630</v>
      </c>
      <c r="J10" s="65" t="s">
        <v>630</v>
      </c>
      <c r="K10" s="66"/>
      <c r="L10" s="65" t="s">
        <v>630</v>
      </c>
      <c r="M10" s="65" t="s">
        <v>630</v>
      </c>
      <c r="N10" s="65">
        <v>10.48</v>
      </c>
      <c r="O10" s="202">
        <f t="shared" si="0"/>
        <v>10.48</v>
      </c>
      <c r="P10" s="36" t="str">
        <f t="shared" si="1"/>
        <v>III A</v>
      </c>
    </row>
    <row r="11" spans="1:16" ht="16.5" customHeight="1">
      <c r="A11" s="28">
        <v>6</v>
      </c>
      <c r="B11" s="29">
        <v>4</v>
      </c>
      <c r="C11" s="30" t="s">
        <v>382</v>
      </c>
      <c r="D11" s="31" t="s">
        <v>381</v>
      </c>
      <c r="E11" s="32">
        <v>37434</v>
      </c>
      <c r="F11" s="32" t="s">
        <v>403</v>
      </c>
      <c r="G11" s="33" t="s">
        <v>379</v>
      </c>
      <c r="H11" s="65" t="s">
        <v>630</v>
      </c>
      <c r="I11" s="65" t="s">
        <v>630</v>
      </c>
      <c r="J11" s="65" t="s">
        <v>630</v>
      </c>
      <c r="K11" s="66"/>
      <c r="L11" s="65">
        <v>10.29</v>
      </c>
      <c r="M11" s="65" t="s">
        <v>630</v>
      </c>
      <c r="N11" s="65" t="s">
        <v>630</v>
      </c>
      <c r="O11" s="202">
        <f t="shared" si="0"/>
        <v>10.29</v>
      </c>
      <c r="P11" s="36">
        <f t="shared" si="1"/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P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95" customWidth="1"/>
    <col min="3" max="3" width="12.421875" style="95" bestFit="1" customWidth="1"/>
    <col min="4" max="4" width="14.00390625" style="95" customWidth="1"/>
    <col min="5" max="5" width="9.7109375" style="95" bestFit="1" customWidth="1"/>
    <col min="6" max="6" width="7.28125" style="95" customWidth="1"/>
    <col min="7" max="7" width="22.28125" style="95" customWidth="1"/>
    <col min="8" max="10" width="6.140625" style="95" customWidth="1"/>
    <col min="11" max="11" width="5.7109375" style="95" hidden="1" customWidth="1"/>
    <col min="12" max="14" width="6.140625" style="95" customWidth="1"/>
    <col min="15" max="15" width="6.57421875" style="95" customWidth="1"/>
    <col min="16" max="16" width="4.8515625" style="95" customWidth="1"/>
    <col min="17" max="16384" width="9.140625" style="95" customWidth="1"/>
  </cols>
  <sheetData>
    <row r="1" spans="1:15" ht="18.75">
      <c r="A1" s="72"/>
      <c r="B1" s="72"/>
      <c r="C1" s="68" t="s">
        <v>12</v>
      </c>
      <c r="D1" s="94"/>
      <c r="G1" s="69"/>
      <c r="H1" s="96"/>
      <c r="I1" s="79"/>
      <c r="J1" s="79"/>
      <c r="K1" s="79"/>
      <c r="L1" s="79"/>
      <c r="M1" s="79"/>
      <c r="N1" s="79"/>
      <c r="O1" s="97"/>
    </row>
    <row r="2" spans="1:15" ht="12.75">
      <c r="A2" s="98"/>
      <c r="B2" s="98"/>
      <c r="C2" s="99"/>
      <c r="D2" s="99"/>
      <c r="E2" s="99"/>
      <c r="F2" s="99"/>
      <c r="G2" s="99"/>
      <c r="H2" s="99"/>
      <c r="I2" s="98"/>
      <c r="J2" s="98"/>
      <c r="K2" s="98"/>
      <c r="L2" s="98"/>
      <c r="M2" s="98"/>
      <c r="N2" s="98"/>
      <c r="O2" s="11" t="s">
        <v>431</v>
      </c>
    </row>
    <row r="3" spans="1:15" ht="16.5" thickBot="1">
      <c r="A3" s="79"/>
      <c r="B3" s="79"/>
      <c r="C3" s="100" t="s">
        <v>0</v>
      </c>
      <c r="D3" s="94"/>
      <c r="G3" s="101" t="s">
        <v>27</v>
      </c>
      <c r="H3" s="78"/>
      <c r="I3" s="102"/>
      <c r="J3" s="93"/>
      <c r="K3" s="93"/>
      <c r="L3" s="93"/>
      <c r="M3" s="93"/>
      <c r="N3" s="93"/>
      <c r="O3" s="93"/>
    </row>
    <row r="4" spans="1:15" ht="13.5" thickBot="1">
      <c r="A4" s="98"/>
      <c r="B4" s="98"/>
      <c r="C4" s="103"/>
      <c r="D4" s="99"/>
      <c r="E4" s="99"/>
      <c r="F4" s="99"/>
      <c r="G4" s="99"/>
      <c r="H4" s="104"/>
      <c r="I4" s="105"/>
      <c r="J4" s="105" t="s">
        <v>31</v>
      </c>
      <c r="K4" s="105"/>
      <c r="L4" s="105"/>
      <c r="M4" s="105"/>
      <c r="N4" s="106"/>
      <c r="O4" s="98"/>
    </row>
    <row r="5" spans="1:16" ht="13.5" thickBot="1">
      <c r="A5" s="19" t="s">
        <v>561</v>
      </c>
      <c r="B5" s="107" t="s">
        <v>15</v>
      </c>
      <c r="C5" s="108" t="s">
        <v>4</v>
      </c>
      <c r="D5" s="109" t="s">
        <v>5</v>
      </c>
      <c r="E5" s="110" t="s">
        <v>6</v>
      </c>
      <c r="F5" s="110" t="s">
        <v>16</v>
      </c>
      <c r="G5" s="111" t="s">
        <v>7</v>
      </c>
      <c r="H5" s="112" t="s">
        <v>24</v>
      </c>
      <c r="I5" s="112" t="s">
        <v>9</v>
      </c>
      <c r="J5" s="112" t="s">
        <v>10</v>
      </c>
      <c r="K5" s="112" t="s">
        <v>19</v>
      </c>
      <c r="L5" s="112" t="s">
        <v>26</v>
      </c>
      <c r="M5" s="112" t="s">
        <v>11</v>
      </c>
      <c r="N5" s="112" t="s">
        <v>32</v>
      </c>
      <c r="O5" s="113" t="s">
        <v>17</v>
      </c>
      <c r="P5" s="144" t="s">
        <v>23</v>
      </c>
    </row>
    <row r="6" spans="1:16" ht="16.5" customHeight="1">
      <c r="A6" s="114">
        <v>1</v>
      </c>
      <c r="B6" s="115"/>
      <c r="C6" s="116" t="s">
        <v>222</v>
      </c>
      <c r="D6" s="117" t="s">
        <v>376</v>
      </c>
      <c r="E6" s="118">
        <v>35458</v>
      </c>
      <c r="F6" s="119" t="s">
        <v>8</v>
      </c>
      <c r="G6" s="120" t="s">
        <v>377</v>
      </c>
      <c r="H6" s="121" t="s">
        <v>630</v>
      </c>
      <c r="I6" s="121">
        <v>14.6</v>
      </c>
      <c r="J6" s="121">
        <v>14.81</v>
      </c>
      <c r="K6" s="122"/>
      <c r="L6" s="121" t="s">
        <v>630</v>
      </c>
      <c r="M6" s="121">
        <v>14.91</v>
      </c>
      <c r="N6" s="121">
        <v>14.95</v>
      </c>
      <c r="O6" s="202">
        <f>MAX(H6:J6,L6:N6)</f>
        <v>14.95</v>
      </c>
      <c r="P6" s="36" t="str">
        <f>IF(ISBLANK(O6),"",IF(O6&lt;12.2,"",IF(O6&gt;=16.65,"TSM",IF(O6&gt;=16.1,"SM",IF(O6&gt;=15.2,"KSM",IF(O6&gt;=14.2,"I A",IF(O6&gt;=13.2,"II A",IF(O6&gt;=12.2,"III A"))))))))</f>
        <v>I A</v>
      </c>
    </row>
    <row r="7" spans="1:16" ht="16.5" customHeight="1">
      <c r="A7" s="114">
        <v>2</v>
      </c>
      <c r="B7" s="115"/>
      <c r="C7" s="116" t="s">
        <v>494</v>
      </c>
      <c r="D7" s="117" t="s">
        <v>495</v>
      </c>
      <c r="E7" s="118" t="s">
        <v>496</v>
      </c>
      <c r="F7" s="119" t="s">
        <v>497</v>
      </c>
      <c r="G7" s="120" t="s">
        <v>498</v>
      </c>
      <c r="H7" s="121" t="s">
        <v>630</v>
      </c>
      <c r="I7" s="121" t="s">
        <v>630</v>
      </c>
      <c r="J7" s="121">
        <v>14</v>
      </c>
      <c r="K7" s="122"/>
      <c r="L7" s="121">
        <v>13.78</v>
      </c>
      <c r="M7" s="121" t="s">
        <v>630</v>
      </c>
      <c r="N7" s="121">
        <v>14.32</v>
      </c>
      <c r="O7" s="202">
        <f>MAX(H7:J7,L7:N7)</f>
        <v>14.32</v>
      </c>
      <c r="P7" s="36" t="str">
        <f>IF(ISBLANK(O7),"",IF(O7&lt;12.2,"",IF(O7&gt;=16.65,"TSM",IF(O7&gt;=16.1,"SM",IF(O7&gt;=15.2,"KSM",IF(O7&gt;=14.2,"I A",IF(O7&gt;=13.2,"II A",IF(O7&gt;=12.2,"III A"))))))))</f>
        <v>I A</v>
      </c>
    </row>
    <row r="8" spans="1:16" ht="16.5" customHeight="1">
      <c r="A8" s="114">
        <v>3</v>
      </c>
      <c r="B8" s="115">
        <v>1</v>
      </c>
      <c r="C8" s="116" t="s">
        <v>67</v>
      </c>
      <c r="D8" s="117" t="s">
        <v>68</v>
      </c>
      <c r="E8" s="118">
        <v>37024</v>
      </c>
      <c r="F8" s="119" t="s">
        <v>8</v>
      </c>
      <c r="G8" s="120" t="s">
        <v>63</v>
      </c>
      <c r="H8" s="121">
        <v>13.29</v>
      </c>
      <c r="I8" s="121">
        <v>13.69</v>
      </c>
      <c r="J8" s="121" t="s">
        <v>630</v>
      </c>
      <c r="K8" s="122"/>
      <c r="L8" s="121" t="s">
        <v>630</v>
      </c>
      <c r="M8" s="121" t="s">
        <v>630</v>
      </c>
      <c r="N8" s="121" t="s">
        <v>630</v>
      </c>
      <c r="O8" s="202">
        <f>MAX(H8:J8,L8:N8)</f>
        <v>13.69</v>
      </c>
      <c r="P8" s="36" t="str">
        <f>IF(ISBLANK(O8),"",IF(O8&lt;12.2,"",IF(O8&gt;=16.65,"TSM",IF(O8&gt;=16.1,"SM",IF(O8&gt;=15.2,"KSM",IF(O8&gt;=14.2,"I A",IF(O8&gt;=13.2,"II A",IF(O8&gt;=12.2,"III A"))))))))</f>
        <v>II A</v>
      </c>
    </row>
    <row r="9" spans="1:16" ht="16.5" customHeight="1">
      <c r="A9" s="114">
        <v>4</v>
      </c>
      <c r="B9" s="115">
        <v>2</v>
      </c>
      <c r="C9" s="116" t="s">
        <v>51</v>
      </c>
      <c r="D9" s="117" t="s">
        <v>134</v>
      </c>
      <c r="E9" s="118" t="s">
        <v>135</v>
      </c>
      <c r="F9" s="119" t="s">
        <v>8</v>
      </c>
      <c r="G9" s="120" t="s">
        <v>303</v>
      </c>
      <c r="H9" s="121" t="s">
        <v>630</v>
      </c>
      <c r="I9" s="121" t="s">
        <v>630</v>
      </c>
      <c r="J9" s="121" t="s">
        <v>630</v>
      </c>
      <c r="K9" s="122"/>
      <c r="L9" s="121">
        <v>13.43</v>
      </c>
      <c r="M9" s="121" t="s">
        <v>630</v>
      </c>
      <c r="N9" s="121">
        <v>13.28</v>
      </c>
      <c r="O9" s="202">
        <f>MAX(H9:J9,L9:N9)</f>
        <v>13.43</v>
      </c>
      <c r="P9" s="36" t="str">
        <f>IF(ISBLANK(O9),"",IF(O9&lt;12.2,"",IF(O9&gt;=16.65,"TSM",IF(O9&gt;=16.1,"SM",IF(O9&gt;=15.2,"KSM",IF(O9&gt;=14.2,"I A",IF(O9&gt;=13.2,"II A",IF(O9&gt;=12.2,"III A"))))))))</f>
        <v>II A</v>
      </c>
    </row>
    <row r="10" spans="1:16" ht="16.5" customHeight="1">
      <c r="A10" s="114">
        <v>5</v>
      </c>
      <c r="B10" s="115">
        <v>3</v>
      </c>
      <c r="C10" s="116" t="s">
        <v>157</v>
      </c>
      <c r="D10" s="117" t="s">
        <v>158</v>
      </c>
      <c r="E10" s="118" t="s">
        <v>324</v>
      </c>
      <c r="F10" s="119" t="s">
        <v>8</v>
      </c>
      <c r="G10" s="120" t="s">
        <v>325</v>
      </c>
      <c r="H10" s="121">
        <v>13.25</v>
      </c>
      <c r="I10" s="121" t="s">
        <v>630</v>
      </c>
      <c r="J10" s="121" t="s">
        <v>630</v>
      </c>
      <c r="K10" s="122"/>
      <c r="L10" s="121">
        <v>12.89</v>
      </c>
      <c r="M10" s="121" t="s">
        <v>630</v>
      </c>
      <c r="N10" s="121" t="s">
        <v>630</v>
      </c>
      <c r="O10" s="202">
        <f>MAX(H10:J10,L10:N10)</f>
        <v>13.25</v>
      </c>
      <c r="P10" s="36" t="str">
        <f>IF(ISBLANK(O10),"",IF(O10&lt;12.2,"",IF(O10&gt;=16.65,"TSM",IF(O10&gt;=16.1,"SM",IF(O10&gt;=15.2,"KSM",IF(O10&gt;=14.2,"I A",IF(O10&gt;=13.2,"II A",IF(O10&gt;=12.2,"III A"))))))))</f>
        <v>II A</v>
      </c>
    </row>
    <row r="11" spans="1:16" ht="16.5" customHeight="1">
      <c r="A11" s="114"/>
      <c r="B11" s="115"/>
      <c r="C11" s="116" t="s">
        <v>82</v>
      </c>
      <c r="D11" s="117" t="s">
        <v>129</v>
      </c>
      <c r="E11" s="118" t="s">
        <v>130</v>
      </c>
      <c r="F11" s="119" t="s">
        <v>8</v>
      </c>
      <c r="G11" s="120" t="s">
        <v>303</v>
      </c>
      <c r="H11" s="121"/>
      <c r="I11" s="121"/>
      <c r="J11" s="121"/>
      <c r="K11" s="122"/>
      <c r="L11" s="121"/>
      <c r="M11" s="121"/>
      <c r="N11" s="121"/>
      <c r="O11" s="202" t="s">
        <v>543</v>
      </c>
      <c r="P11" s="36"/>
    </row>
    <row r="12" spans="1:16" ht="16.5" customHeight="1">
      <c r="A12" s="114"/>
      <c r="B12" s="115"/>
      <c r="C12" s="116" t="s">
        <v>77</v>
      </c>
      <c r="D12" s="117" t="s">
        <v>133</v>
      </c>
      <c r="E12" s="118" t="s">
        <v>304</v>
      </c>
      <c r="F12" s="119" t="s">
        <v>8</v>
      </c>
      <c r="G12" s="120" t="s">
        <v>303</v>
      </c>
      <c r="H12" s="121"/>
      <c r="I12" s="121"/>
      <c r="J12" s="121"/>
      <c r="K12" s="122"/>
      <c r="L12" s="121"/>
      <c r="M12" s="121"/>
      <c r="N12" s="121"/>
      <c r="O12" s="202" t="s">
        <v>543</v>
      </c>
      <c r="P12" s="36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95" customWidth="1"/>
    <col min="3" max="3" width="11.8515625" style="95" customWidth="1"/>
    <col min="4" max="4" width="12.57421875" style="95" customWidth="1"/>
    <col min="5" max="5" width="9.7109375" style="95" bestFit="1" customWidth="1"/>
    <col min="6" max="6" width="7.28125" style="95" customWidth="1"/>
    <col min="7" max="7" width="22.28125" style="95" customWidth="1"/>
    <col min="8" max="10" width="6.140625" style="95" customWidth="1"/>
    <col min="11" max="11" width="6.140625" style="95" hidden="1" customWidth="1"/>
    <col min="12" max="14" width="6.140625" style="95" customWidth="1"/>
    <col min="15" max="15" width="6.57421875" style="95" customWidth="1"/>
    <col min="16" max="16" width="4.28125" style="95" bestFit="1" customWidth="1"/>
    <col min="17" max="16384" width="9.140625" style="95" customWidth="1"/>
  </cols>
  <sheetData>
    <row r="1" spans="1:15" ht="18.75">
      <c r="A1" s="72"/>
      <c r="B1" s="72"/>
      <c r="C1" s="68" t="s">
        <v>12</v>
      </c>
      <c r="D1" s="94"/>
      <c r="G1" s="69"/>
      <c r="H1" s="96"/>
      <c r="I1" s="79"/>
      <c r="J1" s="79"/>
      <c r="K1" s="79"/>
      <c r="L1" s="79"/>
      <c r="M1" s="79"/>
      <c r="N1" s="79"/>
      <c r="O1" s="97"/>
    </row>
    <row r="2" spans="1:15" ht="12.75">
      <c r="A2" s="98"/>
      <c r="B2" s="98"/>
      <c r="C2" s="99"/>
      <c r="D2" s="99"/>
      <c r="E2" s="99"/>
      <c r="F2" s="99"/>
      <c r="G2" s="99"/>
      <c r="H2" s="99"/>
      <c r="I2" s="98"/>
      <c r="J2" s="98"/>
      <c r="K2" s="98"/>
      <c r="L2" s="98"/>
      <c r="M2" s="98"/>
      <c r="N2" s="98"/>
      <c r="O2" s="11" t="s">
        <v>431</v>
      </c>
    </row>
    <row r="3" spans="1:15" ht="16.5" thickBot="1">
      <c r="A3" s="79"/>
      <c r="B3" s="79"/>
      <c r="C3" s="100" t="s">
        <v>38</v>
      </c>
      <c r="D3" s="94"/>
      <c r="G3" s="101" t="s">
        <v>14</v>
      </c>
      <c r="H3" s="78"/>
      <c r="I3" s="102"/>
      <c r="J3" s="93"/>
      <c r="K3" s="93"/>
      <c r="L3" s="93"/>
      <c r="M3" s="93"/>
      <c r="N3" s="93"/>
      <c r="O3" s="93"/>
    </row>
    <row r="4" spans="1:15" ht="13.5" thickBot="1">
      <c r="A4" s="98"/>
      <c r="B4" s="98"/>
      <c r="C4" s="103"/>
      <c r="D4" s="99"/>
      <c r="E4" s="99"/>
      <c r="F4" s="99"/>
      <c r="G4" s="99"/>
      <c r="H4" s="104"/>
      <c r="I4" s="105"/>
      <c r="J4" s="105" t="s">
        <v>31</v>
      </c>
      <c r="K4" s="105"/>
      <c r="L4" s="105"/>
      <c r="M4" s="105"/>
      <c r="N4" s="106"/>
      <c r="O4" s="98"/>
    </row>
    <row r="5" spans="1:16" ht="13.5" thickBot="1">
      <c r="A5" s="19" t="s">
        <v>561</v>
      </c>
      <c r="B5" s="107" t="s">
        <v>15</v>
      </c>
      <c r="C5" s="108" t="s">
        <v>4</v>
      </c>
      <c r="D5" s="109" t="s">
        <v>5</v>
      </c>
      <c r="E5" s="110" t="s">
        <v>6</v>
      </c>
      <c r="F5" s="110" t="s">
        <v>16</v>
      </c>
      <c r="G5" s="111" t="s">
        <v>7</v>
      </c>
      <c r="H5" s="112" t="s">
        <v>24</v>
      </c>
      <c r="I5" s="112" t="s">
        <v>9</v>
      </c>
      <c r="J5" s="112" t="s">
        <v>10</v>
      </c>
      <c r="K5" s="112" t="s">
        <v>19</v>
      </c>
      <c r="L5" s="112" t="s">
        <v>26</v>
      </c>
      <c r="M5" s="112" t="s">
        <v>11</v>
      </c>
      <c r="N5" s="112" t="s">
        <v>32</v>
      </c>
      <c r="O5" s="113" t="s">
        <v>17</v>
      </c>
      <c r="P5" s="113" t="s">
        <v>18</v>
      </c>
    </row>
    <row r="6" spans="1:16" ht="16.5" customHeight="1">
      <c r="A6" s="114">
        <v>1</v>
      </c>
      <c r="B6" s="115">
        <v>1</v>
      </c>
      <c r="C6" s="116" t="s">
        <v>85</v>
      </c>
      <c r="D6" s="117" t="s">
        <v>168</v>
      </c>
      <c r="E6" s="118" t="s">
        <v>337</v>
      </c>
      <c r="F6" s="119" t="s">
        <v>8</v>
      </c>
      <c r="G6" s="120" t="s">
        <v>166</v>
      </c>
      <c r="H6" s="121">
        <v>11.83</v>
      </c>
      <c r="I6" s="121">
        <v>11.95</v>
      </c>
      <c r="J6" s="121">
        <v>12.08</v>
      </c>
      <c r="K6" s="122"/>
      <c r="L6" s="121">
        <v>12.28</v>
      </c>
      <c r="M6" s="121">
        <v>12.11</v>
      </c>
      <c r="N6" s="121">
        <v>12.23</v>
      </c>
      <c r="O6" s="203">
        <f aca="true" t="shared" si="0" ref="O6:O11">MAX(H6:J6,L6:N6)</f>
        <v>12.28</v>
      </c>
      <c r="P6" s="36" t="str">
        <f aca="true" t="shared" si="1" ref="P6:P11">IF(ISBLANK(O6),"",IF(O6&lt;8.5,"",IF(O6&gt;=17.2,"TSM",IF(O6&gt;=15.8,"SM",IF(O6&gt;=14,"KSM",IF(O6&gt;=12,"I A",IF(O6&gt;=10,"II A",IF(O6&gt;=8.5,"III A"))))))))</f>
        <v>I A</v>
      </c>
    </row>
    <row r="7" spans="1:16" ht="16.5" customHeight="1">
      <c r="A7" s="114">
        <v>2</v>
      </c>
      <c r="B7" s="115">
        <v>2</v>
      </c>
      <c r="C7" s="116" t="s">
        <v>69</v>
      </c>
      <c r="D7" s="117" t="s">
        <v>666</v>
      </c>
      <c r="E7" s="118">
        <v>36569</v>
      </c>
      <c r="F7" s="119" t="s">
        <v>8</v>
      </c>
      <c r="G7" s="120" t="s">
        <v>124</v>
      </c>
      <c r="H7" s="121">
        <v>11.42</v>
      </c>
      <c r="I7" s="121">
        <v>11.63</v>
      </c>
      <c r="J7" s="121">
        <v>11.55</v>
      </c>
      <c r="K7" s="122"/>
      <c r="L7" s="121">
        <v>11.59</v>
      </c>
      <c r="M7" s="121">
        <v>11.27</v>
      </c>
      <c r="N7" s="121">
        <v>11.84</v>
      </c>
      <c r="O7" s="203">
        <f t="shared" si="0"/>
        <v>11.84</v>
      </c>
      <c r="P7" s="36" t="str">
        <f t="shared" si="1"/>
        <v>II A</v>
      </c>
    </row>
    <row r="8" spans="1:16" ht="16.5" customHeight="1">
      <c r="A8" s="114">
        <v>3</v>
      </c>
      <c r="B8" s="115"/>
      <c r="C8" s="116" t="s">
        <v>118</v>
      </c>
      <c r="D8" s="117" t="s">
        <v>126</v>
      </c>
      <c r="E8" s="118">
        <v>35457</v>
      </c>
      <c r="F8" s="119" t="s">
        <v>8</v>
      </c>
      <c r="G8" s="120" t="s">
        <v>127</v>
      </c>
      <c r="H8" s="121">
        <v>11.08</v>
      </c>
      <c r="I8" s="121">
        <v>11.48</v>
      </c>
      <c r="J8" s="121">
        <v>11.58</v>
      </c>
      <c r="K8" s="122"/>
      <c r="L8" s="121">
        <v>11.46</v>
      </c>
      <c r="M8" s="121">
        <v>11.41</v>
      </c>
      <c r="N8" s="121">
        <v>11.56</v>
      </c>
      <c r="O8" s="203">
        <f t="shared" si="0"/>
        <v>11.58</v>
      </c>
      <c r="P8" s="36" t="str">
        <f t="shared" si="1"/>
        <v>II A</v>
      </c>
    </row>
    <row r="9" spans="1:16" ht="16.5" customHeight="1">
      <c r="A9" s="114">
        <v>4</v>
      </c>
      <c r="B9" s="115">
        <v>3</v>
      </c>
      <c r="C9" s="116" t="s">
        <v>667</v>
      </c>
      <c r="D9" s="117" t="s">
        <v>668</v>
      </c>
      <c r="E9" s="118">
        <v>37015</v>
      </c>
      <c r="F9" s="119" t="s">
        <v>8</v>
      </c>
      <c r="G9" s="120" t="s">
        <v>124</v>
      </c>
      <c r="H9" s="121">
        <v>10.52</v>
      </c>
      <c r="I9" s="121">
        <v>10.67</v>
      </c>
      <c r="J9" s="121">
        <v>10.92</v>
      </c>
      <c r="K9" s="122"/>
      <c r="L9" s="121" t="s">
        <v>630</v>
      </c>
      <c r="M9" s="121">
        <v>10.52</v>
      </c>
      <c r="N9" s="121">
        <v>10.9</v>
      </c>
      <c r="O9" s="203">
        <f t="shared" si="0"/>
        <v>10.92</v>
      </c>
      <c r="P9" s="36" t="str">
        <f t="shared" si="1"/>
        <v>II A</v>
      </c>
    </row>
    <row r="10" spans="1:16" ht="16.5" customHeight="1">
      <c r="A10" s="114">
        <v>5</v>
      </c>
      <c r="B10" s="115">
        <v>4</v>
      </c>
      <c r="C10" s="116" t="s">
        <v>332</v>
      </c>
      <c r="D10" s="117" t="s">
        <v>333</v>
      </c>
      <c r="E10" s="118" t="s">
        <v>335</v>
      </c>
      <c r="F10" s="119" t="s">
        <v>8</v>
      </c>
      <c r="G10" s="120" t="s">
        <v>325</v>
      </c>
      <c r="H10" s="121" t="s">
        <v>630</v>
      </c>
      <c r="I10" s="121">
        <v>8.09</v>
      </c>
      <c r="J10" s="121">
        <v>9.66</v>
      </c>
      <c r="K10" s="122"/>
      <c r="L10" s="121">
        <v>9.32</v>
      </c>
      <c r="M10" s="121">
        <v>8.79</v>
      </c>
      <c r="N10" s="121">
        <v>9.55</v>
      </c>
      <c r="O10" s="203">
        <f t="shared" si="0"/>
        <v>9.66</v>
      </c>
      <c r="P10" s="36" t="str">
        <f t="shared" si="1"/>
        <v>III A</v>
      </c>
    </row>
    <row r="11" spans="1:16" ht="16.5" customHeight="1">
      <c r="A11" s="114">
        <v>6</v>
      </c>
      <c r="B11" s="115">
        <v>5</v>
      </c>
      <c r="C11" s="116" t="s">
        <v>281</v>
      </c>
      <c r="D11" s="117" t="s">
        <v>282</v>
      </c>
      <c r="E11" s="118">
        <v>37287</v>
      </c>
      <c r="F11" s="119" t="s">
        <v>8</v>
      </c>
      <c r="G11" s="120" t="s">
        <v>138</v>
      </c>
      <c r="H11" s="121">
        <v>9.63</v>
      </c>
      <c r="I11" s="121">
        <v>8.63</v>
      </c>
      <c r="J11" s="121" t="s">
        <v>630</v>
      </c>
      <c r="K11" s="122"/>
      <c r="L11" s="121" t="s">
        <v>630</v>
      </c>
      <c r="M11" s="121">
        <v>9.12</v>
      </c>
      <c r="N11" s="121" t="s">
        <v>630</v>
      </c>
      <c r="O11" s="203">
        <f t="shared" si="0"/>
        <v>9.63</v>
      </c>
      <c r="P11" s="36" t="str">
        <f t="shared" si="1"/>
        <v>III A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95" customWidth="1"/>
    <col min="2" max="2" width="8.421875" style="95" customWidth="1"/>
    <col min="3" max="3" width="12.8515625" style="95" customWidth="1"/>
    <col min="4" max="4" width="9.7109375" style="95" bestFit="1" customWidth="1"/>
    <col min="5" max="5" width="7.28125" style="95" customWidth="1"/>
    <col min="6" max="6" width="17.140625" style="95" customWidth="1"/>
    <col min="7" max="9" width="6.140625" style="95" customWidth="1"/>
    <col min="10" max="10" width="5.57421875" style="95" hidden="1" customWidth="1"/>
    <col min="11" max="13" width="6.140625" style="95" customWidth="1"/>
    <col min="14" max="14" width="6.57421875" style="95" customWidth="1"/>
    <col min="15" max="15" width="5.28125" style="95" customWidth="1"/>
    <col min="16" max="16384" width="9.140625" style="95" customWidth="1"/>
  </cols>
  <sheetData>
    <row r="1" spans="1:14" ht="18.75">
      <c r="A1" s="72"/>
      <c r="B1" s="68" t="s">
        <v>12</v>
      </c>
      <c r="C1" s="94"/>
      <c r="F1" s="69"/>
      <c r="G1" s="96"/>
      <c r="H1" s="79"/>
      <c r="I1" s="79"/>
      <c r="J1" s="79"/>
      <c r="K1" s="79"/>
      <c r="L1" s="79"/>
      <c r="M1" s="79"/>
      <c r="N1" s="97"/>
    </row>
    <row r="2" spans="1:14" ht="12.75">
      <c r="A2" s="98"/>
      <c r="B2" s="99"/>
      <c r="C2" s="99"/>
      <c r="D2" s="99"/>
      <c r="E2" s="99"/>
      <c r="F2" s="99"/>
      <c r="G2" s="99"/>
      <c r="H2" s="98"/>
      <c r="I2" s="98"/>
      <c r="J2" s="98"/>
      <c r="K2" s="98"/>
      <c r="L2" s="98"/>
      <c r="M2" s="98"/>
      <c r="N2" s="11" t="s">
        <v>431</v>
      </c>
    </row>
    <row r="3" spans="1:14" ht="16.5" thickBot="1">
      <c r="A3" s="79"/>
      <c r="B3" s="100" t="s">
        <v>38</v>
      </c>
      <c r="C3" s="94"/>
      <c r="F3" s="101" t="s">
        <v>27</v>
      </c>
      <c r="G3" s="78"/>
      <c r="H3" s="102"/>
      <c r="I3" s="93"/>
      <c r="J3" s="93"/>
      <c r="K3" s="93"/>
      <c r="L3" s="93"/>
      <c r="M3" s="93"/>
      <c r="N3" s="93"/>
    </row>
    <row r="4" spans="1:14" ht="13.5" thickBot="1">
      <c r="A4" s="98"/>
      <c r="B4" s="103"/>
      <c r="C4" s="99"/>
      <c r="D4" s="99"/>
      <c r="E4" s="99"/>
      <c r="F4" s="99"/>
      <c r="G4" s="104"/>
      <c r="H4" s="105"/>
      <c r="I4" s="105" t="s">
        <v>31</v>
      </c>
      <c r="J4" s="105"/>
      <c r="K4" s="105"/>
      <c r="L4" s="105"/>
      <c r="M4" s="106"/>
      <c r="N4" s="98"/>
    </row>
    <row r="5" spans="1:15" ht="13.5" thickBot="1">
      <c r="A5" s="19" t="s">
        <v>561</v>
      </c>
      <c r="B5" s="108" t="s">
        <v>4</v>
      </c>
      <c r="C5" s="109" t="s">
        <v>5</v>
      </c>
      <c r="D5" s="110" t="s">
        <v>6</v>
      </c>
      <c r="E5" s="110" t="s">
        <v>16</v>
      </c>
      <c r="F5" s="111" t="s">
        <v>7</v>
      </c>
      <c r="G5" s="112" t="s">
        <v>24</v>
      </c>
      <c r="H5" s="112" t="s">
        <v>9</v>
      </c>
      <c r="I5" s="112" t="s">
        <v>10</v>
      </c>
      <c r="J5" s="112" t="s">
        <v>19</v>
      </c>
      <c r="K5" s="112" t="s">
        <v>26</v>
      </c>
      <c r="L5" s="112" t="s">
        <v>11</v>
      </c>
      <c r="M5" s="112" t="s">
        <v>32</v>
      </c>
      <c r="N5" s="113" t="s">
        <v>17</v>
      </c>
      <c r="O5" s="113" t="s">
        <v>18</v>
      </c>
    </row>
    <row r="6" spans="1:15" ht="16.5" customHeight="1">
      <c r="A6" s="114">
        <v>1</v>
      </c>
      <c r="B6" s="123" t="s">
        <v>123</v>
      </c>
      <c r="C6" s="124" t="s">
        <v>125</v>
      </c>
      <c r="D6" s="125">
        <v>35601</v>
      </c>
      <c r="E6" s="125" t="s">
        <v>8</v>
      </c>
      <c r="F6" s="126" t="s">
        <v>371</v>
      </c>
      <c r="G6" s="121">
        <v>15.84</v>
      </c>
      <c r="H6" s="121" t="s">
        <v>630</v>
      </c>
      <c r="I6" s="121">
        <v>16.14</v>
      </c>
      <c r="J6" s="122"/>
      <c r="K6" s="121" t="s">
        <v>630</v>
      </c>
      <c r="L6" s="121">
        <v>16.41</v>
      </c>
      <c r="M6" s="121">
        <v>15.74</v>
      </c>
      <c r="N6" s="203">
        <f>MAX(G6:I6,K6:M6)</f>
        <v>16.41</v>
      </c>
      <c r="O6" s="36" t="str">
        <f>IF(ISBLANK(N6),"",IF(N6&lt;10.2,"",IF(N6&gt;=19.9,"TSM",IF(N6&gt;=17.5,"SM",IF(N6&gt;=15.6,"KSM",IF(N6&gt;=13.8,"I A",IF(N6&gt;=12,"II A",IF(N6&gt;=10.2,"III A"))))))))</f>
        <v>KSM</v>
      </c>
    </row>
    <row r="7" spans="1:15" ht="16.5" customHeight="1">
      <c r="A7" s="114">
        <v>2</v>
      </c>
      <c r="B7" s="123" t="s">
        <v>372</v>
      </c>
      <c r="C7" s="124" t="s">
        <v>373</v>
      </c>
      <c r="D7" s="125">
        <v>34758</v>
      </c>
      <c r="E7" s="125" t="s">
        <v>8</v>
      </c>
      <c r="F7" s="126" t="s">
        <v>153</v>
      </c>
      <c r="G7" s="121">
        <v>14.63</v>
      </c>
      <c r="H7" s="121">
        <v>15.27</v>
      </c>
      <c r="I7" s="121">
        <v>14.66</v>
      </c>
      <c r="J7" s="122"/>
      <c r="K7" s="121">
        <v>15.18</v>
      </c>
      <c r="L7" s="121" t="s">
        <v>630</v>
      </c>
      <c r="M7" s="121" t="s">
        <v>630</v>
      </c>
      <c r="N7" s="203">
        <f>MAX(G7:I7,K7:M7)</f>
        <v>15.27</v>
      </c>
      <c r="O7" s="36" t="str">
        <f>IF(ISBLANK(N7),"",IF(N7&lt;10.2,"",IF(N7&gt;=19.9,"TSM",IF(N7&gt;=17.5,"SM",IF(N7&gt;=15.6,"KSM",IF(N7&gt;=13.8,"I A",IF(N7&gt;=12,"II A",IF(N7&gt;=10.2,"III A"))))))))</f>
        <v>I A</v>
      </c>
    </row>
    <row r="8" spans="1:15" ht="16.5" customHeight="1">
      <c r="A8" s="114">
        <v>3</v>
      </c>
      <c r="B8" s="123" t="s">
        <v>160</v>
      </c>
      <c r="C8" s="124" t="s">
        <v>161</v>
      </c>
      <c r="D8" s="125" t="s">
        <v>199</v>
      </c>
      <c r="E8" s="125" t="s">
        <v>8</v>
      </c>
      <c r="F8" s="126" t="s">
        <v>166</v>
      </c>
      <c r="G8" s="121">
        <v>12.82</v>
      </c>
      <c r="H8" s="121" t="s">
        <v>630</v>
      </c>
      <c r="I8" s="121" t="s">
        <v>630</v>
      </c>
      <c r="J8" s="122"/>
      <c r="K8" s="121">
        <v>13.62</v>
      </c>
      <c r="L8" s="121">
        <v>12.89</v>
      </c>
      <c r="M8" s="121">
        <v>13.97</v>
      </c>
      <c r="N8" s="203">
        <f>MAX(G8:I8,K8:M8)</f>
        <v>13.97</v>
      </c>
      <c r="O8" s="36" t="str">
        <f>IF(ISBLANK(N8),"",IF(N8&lt;10.2,"",IF(N8&gt;=19.9,"TSM",IF(N8&gt;=17.5,"SM",IF(N8&gt;=15.6,"KSM",IF(N8&gt;=13.8,"I A",IF(N8&gt;=12,"II A",IF(N8&gt;=10.2,"III A"))))))))</f>
        <v>I A</v>
      </c>
    </row>
    <row r="9" spans="1:15" ht="16.5" customHeight="1">
      <c r="A9" s="114">
        <v>4</v>
      </c>
      <c r="B9" s="123" t="s">
        <v>82</v>
      </c>
      <c r="C9" s="124" t="s">
        <v>169</v>
      </c>
      <c r="D9" s="125">
        <v>33767</v>
      </c>
      <c r="E9" s="125" t="s">
        <v>8</v>
      </c>
      <c r="F9" s="126" t="s">
        <v>170</v>
      </c>
      <c r="G9" s="121" t="s">
        <v>630</v>
      </c>
      <c r="H9" s="121">
        <v>11.81</v>
      </c>
      <c r="I9" s="121">
        <v>11.36</v>
      </c>
      <c r="J9" s="122"/>
      <c r="K9" s="121">
        <v>12.11</v>
      </c>
      <c r="L9" s="121">
        <v>12.37</v>
      </c>
      <c r="M9" s="121" t="s">
        <v>630</v>
      </c>
      <c r="N9" s="203">
        <f>MAX(G9:I9,K9:M9)</f>
        <v>12.37</v>
      </c>
      <c r="O9" s="36" t="str">
        <f>IF(ISBLANK(N9),"",IF(N9&lt;10.2,"",IF(N9&gt;=19.9,"TSM",IF(N9&gt;=17.5,"SM",IF(N9&gt;=15.6,"KSM",IF(N9&gt;=13.8,"I A",IF(N9&gt;=12,"II A",IF(N9&gt;=10.2,"III A"))))))))</f>
        <v>II A</v>
      </c>
    </row>
    <row r="10" ht="12.75">
      <c r="N10" s="212"/>
    </row>
    <row r="11" spans="1:14" ht="16.5" thickBot="1">
      <c r="A11" s="79"/>
      <c r="B11" s="100" t="s">
        <v>38</v>
      </c>
      <c r="C11" s="94"/>
      <c r="D11" s="95" t="s">
        <v>39</v>
      </c>
      <c r="F11" s="101" t="s">
        <v>29</v>
      </c>
      <c r="G11" s="78"/>
      <c r="H11" s="102"/>
      <c r="I11" s="93"/>
      <c r="J11" s="93"/>
      <c r="K11" s="93"/>
      <c r="L11" s="93"/>
      <c r="M11" s="93"/>
      <c r="N11" s="93"/>
    </row>
    <row r="12" spans="1:14" ht="13.5" thickBot="1">
      <c r="A12" s="98"/>
      <c r="B12" s="103"/>
      <c r="C12" s="99"/>
      <c r="D12" s="99"/>
      <c r="E12" s="99"/>
      <c r="F12" s="99"/>
      <c r="G12" s="104"/>
      <c r="H12" s="105"/>
      <c r="I12" s="105" t="s">
        <v>31</v>
      </c>
      <c r="J12" s="105"/>
      <c r="K12" s="105"/>
      <c r="L12" s="105"/>
      <c r="M12" s="106"/>
      <c r="N12" s="98"/>
    </row>
    <row r="13" spans="1:15" ht="13.5" thickBot="1">
      <c r="A13" s="19" t="s">
        <v>561</v>
      </c>
      <c r="B13" s="108" t="s">
        <v>4</v>
      </c>
      <c r="C13" s="109" t="s">
        <v>5</v>
      </c>
      <c r="D13" s="110" t="s">
        <v>6</v>
      </c>
      <c r="E13" s="110" t="s">
        <v>16</v>
      </c>
      <c r="F13" s="111" t="s">
        <v>7</v>
      </c>
      <c r="G13" s="112" t="s">
        <v>24</v>
      </c>
      <c r="H13" s="112" t="s">
        <v>9</v>
      </c>
      <c r="I13" s="112" t="s">
        <v>10</v>
      </c>
      <c r="J13" s="112" t="s">
        <v>19</v>
      </c>
      <c r="K13" s="112" t="s">
        <v>26</v>
      </c>
      <c r="L13" s="112" t="s">
        <v>11</v>
      </c>
      <c r="M13" s="112" t="s">
        <v>32</v>
      </c>
      <c r="N13" s="113" t="s">
        <v>17</v>
      </c>
      <c r="O13" s="113" t="s">
        <v>18</v>
      </c>
    </row>
    <row r="14" spans="1:15" ht="16.5" customHeight="1">
      <c r="A14" s="114">
        <v>1</v>
      </c>
      <c r="B14" s="123" t="s">
        <v>162</v>
      </c>
      <c r="C14" s="124" t="s">
        <v>163</v>
      </c>
      <c r="D14" s="125" t="s">
        <v>200</v>
      </c>
      <c r="E14" s="125" t="s">
        <v>8</v>
      </c>
      <c r="F14" s="126" t="s">
        <v>159</v>
      </c>
      <c r="G14" s="121">
        <v>13.75</v>
      </c>
      <c r="H14" s="121">
        <v>15.74</v>
      </c>
      <c r="I14" s="121">
        <v>14.98</v>
      </c>
      <c r="J14" s="122"/>
      <c r="K14" s="121">
        <v>14.91</v>
      </c>
      <c r="L14" s="121" t="s">
        <v>630</v>
      </c>
      <c r="M14" s="121" t="s">
        <v>630</v>
      </c>
      <c r="N14" s="203">
        <f>MAX(G14:I14,K14:M14)</f>
        <v>15.74</v>
      </c>
      <c r="O14" s="36" t="str">
        <f>IF(ISBLANK(N14),"",IF(N14&lt;9.8,"",IF(N14&gt;=17.2,"KSM",IF(N14&gt;=15,"I A",IF(N14&gt;=12.8,"II A",IF(N14&gt;=11.2,"III A",IF(N14&gt;=9.8,"I JA")))))))</f>
        <v>I A</v>
      </c>
    </row>
    <row r="15" spans="1:15" ht="16.5" customHeight="1">
      <c r="A15" s="114">
        <v>2</v>
      </c>
      <c r="B15" s="123" t="s">
        <v>95</v>
      </c>
      <c r="C15" s="124" t="s">
        <v>128</v>
      </c>
      <c r="D15" s="125">
        <v>36361</v>
      </c>
      <c r="E15" s="125" t="s">
        <v>8</v>
      </c>
      <c r="F15" s="126" t="s">
        <v>124</v>
      </c>
      <c r="G15" s="121">
        <v>15.02</v>
      </c>
      <c r="H15" s="121" t="s">
        <v>630</v>
      </c>
      <c r="I15" s="121">
        <v>15.68</v>
      </c>
      <c r="J15" s="122"/>
      <c r="K15" s="121" t="s">
        <v>630</v>
      </c>
      <c r="L15" s="121">
        <v>15.41</v>
      </c>
      <c r="M15" s="121">
        <v>15.21</v>
      </c>
      <c r="N15" s="203">
        <f>MAX(G15:I15,K15:M15)</f>
        <v>15.68</v>
      </c>
      <c r="O15" s="36" t="str">
        <f>IF(ISBLANK(N15),"",IF(N15&lt;9.8,"",IF(N15&gt;=17.2,"KSM",IF(N15&gt;=15,"I A",IF(N15&gt;=12.8,"II A",IF(N15&gt;=11.2,"III A",IF(N15&gt;=9.8,"I JA")))))))</f>
        <v>I A</v>
      </c>
    </row>
    <row r="16" spans="1:15" ht="16.5" customHeight="1">
      <c r="A16" s="114">
        <v>3</v>
      </c>
      <c r="B16" s="123" t="s">
        <v>369</v>
      </c>
      <c r="C16" s="124" t="s">
        <v>191</v>
      </c>
      <c r="D16" s="125">
        <v>37039</v>
      </c>
      <c r="E16" s="125" t="s">
        <v>8</v>
      </c>
      <c r="F16" s="126" t="s">
        <v>124</v>
      </c>
      <c r="G16" s="121">
        <v>13.34</v>
      </c>
      <c r="H16" s="121" t="s">
        <v>630</v>
      </c>
      <c r="I16" s="121">
        <v>12.25</v>
      </c>
      <c r="J16" s="122"/>
      <c r="K16" s="121">
        <v>12.97</v>
      </c>
      <c r="L16" s="121">
        <v>13.43</v>
      </c>
      <c r="M16" s="121" t="s">
        <v>630</v>
      </c>
      <c r="N16" s="203">
        <f>MAX(G16:I16,K16:M16)</f>
        <v>13.43</v>
      </c>
      <c r="O16" s="36" t="str">
        <f>IF(ISBLANK(N16),"",IF(N16&lt;9.8,"",IF(N16&gt;=17.2,"KSM",IF(N16&gt;=15,"I A",IF(N16&gt;=12.8,"II A",IF(N16&gt;=11.2,"III A",IF(N16&gt;=9.8,"I JA")))))))</f>
        <v>II A</v>
      </c>
    </row>
    <row r="17" spans="1:15" ht="16.5" customHeight="1">
      <c r="A17" s="114">
        <v>4</v>
      </c>
      <c r="B17" s="123" t="s">
        <v>83</v>
      </c>
      <c r="C17" s="124" t="s">
        <v>368</v>
      </c>
      <c r="D17" s="125">
        <v>37146</v>
      </c>
      <c r="E17" s="125" t="s">
        <v>8</v>
      </c>
      <c r="F17" s="126" t="s">
        <v>124</v>
      </c>
      <c r="G17" s="121">
        <v>11.97</v>
      </c>
      <c r="H17" s="121">
        <v>12.46</v>
      </c>
      <c r="I17" s="121">
        <v>12.33</v>
      </c>
      <c r="J17" s="122"/>
      <c r="K17" s="121">
        <v>12.47</v>
      </c>
      <c r="L17" s="121">
        <v>12.34</v>
      </c>
      <c r="M17" s="121" t="s">
        <v>630</v>
      </c>
      <c r="N17" s="203">
        <f>MAX(G17:I17,K17:M17)</f>
        <v>12.47</v>
      </c>
      <c r="O17" s="36" t="str">
        <f>IF(ISBLANK(N17),"",IF(N17&lt;9.8,"",IF(N17&gt;=17.2,"KSM",IF(N17&gt;=15,"I A",IF(N17&gt;=12.8,"II A",IF(N17&gt;=11.2,"III A",IF(N17&gt;=9.8,"I JA")))))))</f>
        <v>III A</v>
      </c>
    </row>
    <row r="18" spans="1:15" ht="16.5" customHeight="1">
      <c r="A18" s="114">
        <v>5</v>
      </c>
      <c r="B18" s="123" t="s">
        <v>95</v>
      </c>
      <c r="C18" s="124" t="s">
        <v>436</v>
      </c>
      <c r="D18" s="125">
        <v>36574</v>
      </c>
      <c r="E18" s="125" t="s">
        <v>8</v>
      </c>
      <c r="F18" s="126" t="s">
        <v>124</v>
      </c>
      <c r="G18" s="121" t="s">
        <v>630</v>
      </c>
      <c r="H18" s="121" t="s">
        <v>630</v>
      </c>
      <c r="I18" s="121">
        <v>11.99</v>
      </c>
      <c r="J18" s="122"/>
      <c r="K18" s="121">
        <v>11.85</v>
      </c>
      <c r="L18" s="121">
        <v>12.24</v>
      </c>
      <c r="M18" s="121" t="s">
        <v>630</v>
      </c>
      <c r="N18" s="203">
        <f>MAX(G18:I18,K18:M18)</f>
        <v>12.24</v>
      </c>
      <c r="O18" s="36" t="str">
        <f>IF(ISBLANK(N18),"",IF(N18&lt;9.8,"",IF(N18&gt;=17.2,"KSM",IF(N18&gt;=15,"I A",IF(N18&gt;=12.8,"II A",IF(N18&gt;=11.2,"III A",IF(N18&gt;=9.8,"I JA")))))))</f>
        <v>III A</v>
      </c>
    </row>
    <row r="19" spans="2:5" ht="12.75">
      <c r="B19" s="169"/>
      <c r="C19" s="170"/>
      <c r="D19" s="171"/>
      <c r="E19" s="169"/>
    </row>
    <row r="20" spans="2:5" ht="12.75">
      <c r="B20" s="169"/>
      <c r="C20" s="170"/>
      <c r="D20" s="171"/>
      <c r="E20" s="169"/>
    </row>
    <row r="22" spans="3:7" ht="15">
      <c r="C22" s="145" t="s">
        <v>43</v>
      </c>
      <c r="D22" s="146"/>
      <c r="E22" s="146"/>
      <c r="G22" s="146" t="s">
        <v>421</v>
      </c>
    </row>
    <row r="23" spans="3:7" ht="15">
      <c r="C23" s="147"/>
      <c r="D23" s="147"/>
      <c r="E23" s="147"/>
      <c r="G23" s="145" t="s">
        <v>44</v>
      </c>
    </row>
    <row r="25" spans="3:8" ht="15">
      <c r="C25" s="164" t="s">
        <v>422</v>
      </c>
      <c r="D25" s="162"/>
      <c r="E25" s="162"/>
      <c r="F25" s="163"/>
      <c r="G25" s="165" t="s">
        <v>423</v>
      </c>
      <c r="H25" s="163"/>
    </row>
    <row r="26" ht="15">
      <c r="G26" s="145" t="s">
        <v>44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28125" style="67" customWidth="1"/>
    <col min="2" max="2" width="10.57421875" style="67" customWidth="1"/>
    <col min="3" max="3" width="13.140625" style="67" customWidth="1"/>
    <col min="4" max="4" width="10.28125" style="67" customWidth="1"/>
    <col min="5" max="5" width="11.140625" style="67" bestFit="1" customWidth="1"/>
    <col min="6" max="6" width="21.421875" style="67" customWidth="1"/>
    <col min="7" max="7" width="6.00390625" style="67" customWidth="1"/>
    <col min="8" max="8" width="5.7109375" style="67" customWidth="1"/>
    <col min="9" max="9" width="4.140625" style="71" customWidth="1"/>
    <col min="10" max="10" width="3.28125" style="67" customWidth="1"/>
    <col min="11" max="11" width="6.8515625" style="67" customWidth="1"/>
    <col min="12" max="12" width="2.421875" style="67" customWidth="1"/>
    <col min="13" max="16384" width="9.140625" style="67" customWidth="1"/>
  </cols>
  <sheetData>
    <row r="1" spans="2:6" ht="18.75">
      <c r="B1" s="68" t="s">
        <v>12</v>
      </c>
      <c r="D1" s="69"/>
      <c r="E1" s="69"/>
      <c r="F1" s="70"/>
    </row>
    <row r="2" spans="1:9" ht="18.75">
      <c r="A2" s="72" t="s">
        <v>8</v>
      </c>
      <c r="B2" s="68"/>
      <c r="D2" s="69"/>
      <c r="E2" s="69"/>
      <c r="I2" s="11" t="s">
        <v>632</v>
      </c>
    </row>
    <row r="3" spans="2:9" s="74" customFormat="1" ht="5.25">
      <c r="B3" s="75"/>
      <c r="F3" s="76"/>
      <c r="I3" s="77"/>
    </row>
    <row r="4" spans="2:10" ht="12.75">
      <c r="B4" s="78" t="s">
        <v>33</v>
      </c>
      <c r="C4" s="79"/>
      <c r="D4" s="78" t="s">
        <v>27</v>
      </c>
      <c r="E4" s="78" t="s">
        <v>24</v>
      </c>
      <c r="F4" s="80" t="s">
        <v>34</v>
      </c>
      <c r="G4" s="72"/>
      <c r="H4" s="72"/>
      <c r="I4" s="73"/>
      <c r="J4" s="72"/>
    </row>
    <row r="5" spans="2:9" s="74" customFormat="1" ht="5.25">
      <c r="B5" s="75"/>
      <c r="F5" s="76"/>
      <c r="I5" s="77"/>
    </row>
    <row r="6" spans="1:11" ht="12.75">
      <c r="A6" s="81" t="s">
        <v>25</v>
      </c>
      <c r="B6" s="82" t="s">
        <v>4</v>
      </c>
      <c r="C6" s="83" t="s">
        <v>5</v>
      </c>
      <c r="D6" s="81" t="s">
        <v>6</v>
      </c>
      <c r="E6" s="81" t="s">
        <v>16</v>
      </c>
      <c r="F6" s="81" t="s">
        <v>7</v>
      </c>
      <c r="G6" s="84" t="s">
        <v>21</v>
      </c>
      <c r="H6" s="84" t="s">
        <v>22</v>
      </c>
      <c r="I6" s="85" t="s">
        <v>35</v>
      </c>
      <c r="J6" s="84" t="s">
        <v>22</v>
      </c>
      <c r="K6" s="47" t="s">
        <v>23</v>
      </c>
    </row>
    <row r="7" spans="1:12" ht="17.25" customHeight="1">
      <c r="A7" s="86" t="s">
        <v>24</v>
      </c>
      <c r="B7" s="87" t="s">
        <v>424</v>
      </c>
      <c r="C7" s="88" t="s">
        <v>425</v>
      </c>
      <c r="D7" s="89">
        <v>37167</v>
      </c>
      <c r="E7" s="89" t="s">
        <v>79</v>
      </c>
      <c r="F7" s="90" t="s">
        <v>426</v>
      </c>
      <c r="G7" s="153">
        <v>7.56</v>
      </c>
      <c r="H7" s="91">
        <v>0.205</v>
      </c>
      <c r="I7" s="92"/>
      <c r="J7" s="91"/>
      <c r="K7" s="134" t="str">
        <f aca="true" t="shared" si="0" ref="K7:K12">IF(ISBLANK(G7),"",IF(G7&gt;7.94,"",IF(G7&lt;=6.69,"TSM",IF(G7&lt;=6.84,"SM",IF(G7&lt;=7,"KSM",IF(G7&lt;=7.24,"I A",IF(G7&lt;=7.54,"II A",IF(G7&lt;=7.94,"III A"))))))))</f>
        <v>III A</v>
      </c>
      <c r="L7" s="181" t="s">
        <v>562</v>
      </c>
    </row>
    <row r="8" spans="1:11" ht="17.25" customHeight="1">
      <c r="A8" s="86" t="s">
        <v>9</v>
      </c>
      <c r="B8" s="87" t="s">
        <v>217</v>
      </c>
      <c r="C8" s="88" t="s">
        <v>218</v>
      </c>
      <c r="D8" s="89" t="s">
        <v>219</v>
      </c>
      <c r="E8" s="89" t="s">
        <v>8</v>
      </c>
      <c r="F8" s="90" t="s">
        <v>106</v>
      </c>
      <c r="G8" s="153">
        <v>7.27</v>
      </c>
      <c r="H8" s="91">
        <v>0.169</v>
      </c>
      <c r="I8" s="92"/>
      <c r="J8" s="91"/>
      <c r="K8" s="134" t="str">
        <f t="shared" si="0"/>
        <v>II A</v>
      </c>
    </row>
    <row r="9" spans="1:11" ht="17.25" customHeight="1">
      <c r="A9" s="86" t="s">
        <v>10</v>
      </c>
      <c r="B9" s="87" t="s">
        <v>77</v>
      </c>
      <c r="C9" s="88" t="s">
        <v>90</v>
      </c>
      <c r="D9" s="89" t="s">
        <v>91</v>
      </c>
      <c r="E9" s="89" t="s">
        <v>8</v>
      </c>
      <c r="F9" s="90" t="s">
        <v>315</v>
      </c>
      <c r="G9" s="153">
        <v>7.5</v>
      </c>
      <c r="H9" s="91">
        <v>0.142</v>
      </c>
      <c r="I9" s="92"/>
      <c r="J9" s="91"/>
      <c r="K9" s="134" t="str">
        <f t="shared" si="0"/>
        <v>II A</v>
      </c>
    </row>
    <row r="10" spans="1:11" ht="17.25" customHeight="1">
      <c r="A10" s="86" t="s">
        <v>26</v>
      </c>
      <c r="B10" s="87" t="s">
        <v>162</v>
      </c>
      <c r="C10" s="88" t="s">
        <v>163</v>
      </c>
      <c r="D10" s="89" t="s">
        <v>200</v>
      </c>
      <c r="E10" s="89" t="s">
        <v>8</v>
      </c>
      <c r="F10" s="90" t="s">
        <v>159</v>
      </c>
      <c r="G10" s="153">
        <v>7.23</v>
      </c>
      <c r="H10" s="91">
        <v>0.144</v>
      </c>
      <c r="I10" s="92"/>
      <c r="J10" s="91"/>
      <c r="K10" s="134" t="str">
        <f t="shared" si="0"/>
        <v>I A</v>
      </c>
    </row>
    <row r="11" spans="1:12" ht="17.25" customHeight="1">
      <c r="A11" s="86" t="s">
        <v>11</v>
      </c>
      <c r="B11" s="87" t="s">
        <v>140</v>
      </c>
      <c r="C11" s="88" t="s">
        <v>141</v>
      </c>
      <c r="D11" s="89">
        <v>37209</v>
      </c>
      <c r="E11" s="89" t="s">
        <v>8</v>
      </c>
      <c r="F11" s="90" t="s">
        <v>138</v>
      </c>
      <c r="G11" s="153">
        <v>7.56</v>
      </c>
      <c r="H11" s="91">
        <v>0.15</v>
      </c>
      <c r="I11" s="92"/>
      <c r="J11" s="91"/>
      <c r="K11" s="134" t="str">
        <f t="shared" si="0"/>
        <v>III A</v>
      </c>
      <c r="L11" s="181" t="s">
        <v>563</v>
      </c>
    </row>
    <row r="12" spans="1:11" ht="17.25" customHeight="1">
      <c r="A12" s="86" t="s">
        <v>32</v>
      </c>
      <c r="B12" s="87" t="s">
        <v>160</v>
      </c>
      <c r="C12" s="88" t="s">
        <v>161</v>
      </c>
      <c r="D12" s="89" t="s">
        <v>199</v>
      </c>
      <c r="E12" s="89" t="s">
        <v>8</v>
      </c>
      <c r="F12" s="90" t="s">
        <v>159</v>
      </c>
      <c r="G12" s="153">
        <v>7.49</v>
      </c>
      <c r="H12" s="91">
        <v>0.14</v>
      </c>
      <c r="I12" s="92"/>
      <c r="J12" s="91"/>
      <c r="K12" s="134" t="str">
        <f t="shared" si="0"/>
        <v>II A</v>
      </c>
    </row>
    <row r="13" spans="2:10" ht="12.75">
      <c r="B13" s="78"/>
      <c r="C13" s="79"/>
      <c r="D13" s="78"/>
      <c r="E13" s="78" t="s">
        <v>9</v>
      </c>
      <c r="F13" s="80" t="s">
        <v>34</v>
      </c>
      <c r="G13" s="136"/>
      <c r="H13" s="72"/>
      <c r="I13" s="73"/>
      <c r="J13" s="72"/>
    </row>
    <row r="14" spans="1:11" ht="17.25" customHeight="1">
      <c r="A14" s="86" t="s">
        <v>24</v>
      </c>
      <c r="B14" s="87" t="s">
        <v>178</v>
      </c>
      <c r="C14" s="88" t="s">
        <v>338</v>
      </c>
      <c r="D14" s="89" t="s">
        <v>335</v>
      </c>
      <c r="E14" s="89" t="s">
        <v>8</v>
      </c>
      <c r="F14" s="90" t="s">
        <v>185</v>
      </c>
      <c r="G14" s="153">
        <v>7.39</v>
      </c>
      <c r="H14" s="91" t="s">
        <v>564</v>
      </c>
      <c r="I14" s="92"/>
      <c r="J14" s="91"/>
      <c r="K14" s="134" t="str">
        <f aca="true" t="shared" si="1" ref="K14:K47">IF(ISBLANK(G14),"",IF(G14&gt;7.94,"",IF(G14&lt;=6.69,"TSM",IF(G14&lt;=6.84,"SM",IF(G14&lt;=7,"KSM",IF(G14&lt;=7.24,"I A",IF(G14&lt;=7.54,"II A",IF(G14&lt;=7.94,"III A"))))))))</f>
        <v>II A</v>
      </c>
    </row>
    <row r="15" spans="1:11" ht="17.25" customHeight="1">
      <c r="A15" s="86" t="s">
        <v>9</v>
      </c>
      <c r="B15" s="87" t="s">
        <v>50</v>
      </c>
      <c r="C15" s="88" t="s">
        <v>360</v>
      </c>
      <c r="D15" s="89" t="s">
        <v>361</v>
      </c>
      <c r="E15" s="89" t="s">
        <v>351</v>
      </c>
      <c r="F15" s="90" t="s">
        <v>362</v>
      </c>
      <c r="G15" s="153">
        <v>8.02</v>
      </c>
      <c r="H15" s="91">
        <v>0.367</v>
      </c>
      <c r="I15" s="92"/>
      <c r="J15" s="91"/>
      <c r="K15" s="134">
        <f t="shared" si="1"/>
      </c>
    </row>
    <row r="16" spans="1:11" ht="17.25" customHeight="1">
      <c r="A16" s="86" t="s">
        <v>10</v>
      </c>
      <c r="B16" s="87" t="s">
        <v>92</v>
      </c>
      <c r="C16" s="88" t="s">
        <v>93</v>
      </c>
      <c r="D16" s="89" t="s">
        <v>94</v>
      </c>
      <c r="E16" s="89" t="s">
        <v>8</v>
      </c>
      <c r="F16" s="90" t="s">
        <v>315</v>
      </c>
      <c r="G16" s="153">
        <v>7.69</v>
      </c>
      <c r="H16" s="91">
        <v>0.174</v>
      </c>
      <c r="I16" s="92"/>
      <c r="J16" s="91"/>
      <c r="K16" s="134" t="str">
        <f t="shared" si="1"/>
        <v>III A</v>
      </c>
    </row>
    <row r="17" spans="1:11" ht="17.25" customHeight="1">
      <c r="A17" s="86" t="s">
        <v>26</v>
      </c>
      <c r="B17" s="87" t="s">
        <v>111</v>
      </c>
      <c r="C17" s="88" t="s">
        <v>112</v>
      </c>
      <c r="D17" s="89" t="s">
        <v>293</v>
      </c>
      <c r="E17" s="89" t="s">
        <v>8</v>
      </c>
      <c r="F17" s="90" t="s">
        <v>110</v>
      </c>
      <c r="G17" s="153">
        <v>7.63</v>
      </c>
      <c r="H17" s="91">
        <v>0.181</v>
      </c>
      <c r="I17" s="92"/>
      <c r="J17" s="91"/>
      <c r="K17" s="134" t="str">
        <f t="shared" si="1"/>
        <v>III A</v>
      </c>
    </row>
    <row r="18" spans="1:11" ht="17.25" customHeight="1">
      <c r="A18" s="86" t="s">
        <v>11</v>
      </c>
      <c r="B18" s="87" t="s">
        <v>84</v>
      </c>
      <c r="C18" s="88" t="s">
        <v>378</v>
      </c>
      <c r="D18" s="89">
        <v>36657</v>
      </c>
      <c r="E18" s="89" t="s">
        <v>8</v>
      </c>
      <c r="F18" s="90" t="s">
        <v>63</v>
      </c>
      <c r="G18" s="153">
        <v>7.09</v>
      </c>
      <c r="H18" s="91">
        <v>0.138</v>
      </c>
      <c r="I18" s="92"/>
      <c r="J18" s="91"/>
      <c r="K18" s="134" t="str">
        <f t="shared" si="1"/>
        <v>I A</v>
      </c>
    </row>
    <row r="19" spans="1:11" ht="17.25" customHeight="1">
      <c r="A19" s="86" t="s">
        <v>32</v>
      </c>
      <c r="B19" s="87" t="s">
        <v>150</v>
      </c>
      <c r="C19" s="88" t="s">
        <v>363</v>
      </c>
      <c r="D19" s="89" t="s">
        <v>364</v>
      </c>
      <c r="E19" s="89" t="s">
        <v>351</v>
      </c>
      <c r="F19" s="90" t="s">
        <v>362</v>
      </c>
      <c r="G19" s="153">
        <v>7.94</v>
      </c>
      <c r="H19" s="91">
        <v>0.223</v>
      </c>
      <c r="I19" s="92"/>
      <c r="J19" s="91"/>
      <c r="K19" s="134" t="str">
        <f t="shared" si="1"/>
        <v>III A</v>
      </c>
    </row>
    <row r="20" spans="2:10" ht="12.75">
      <c r="B20" s="78"/>
      <c r="C20" s="79"/>
      <c r="D20" s="78"/>
      <c r="E20" s="78" t="s">
        <v>10</v>
      </c>
      <c r="F20" s="80" t="s">
        <v>34</v>
      </c>
      <c r="G20" s="136"/>
      <c r="H20" s="72"/>
      <c r="I20" s="73"/>
      <c r="J20" s="72"/>
    </row>
    <row r="21" spans="1:11" ht="17.25" customHeight="1">
      <c r="A21" s="86" t="s">
        <v>24</v>
      </c>
      <c r="B21" s="87" t="s">
        <v>143</v>
      </c>
      <c r="C21" s="88" t="s">
        <v>144</v>
      </c>
      <c r="D21" s="89" t="s">
        <v>228</v>
      </c>
      <c r="E21" s="89" t="s">
        <v>8</v>
      </c>
      <c r="F21" s="90" t="s">
        <v>106</v>
      </c>
      <c r="G21" s="153">
        <v>7.79</v>
      </c>
      <c r="H21" s="91">
        <v>0.184</v>
      </c>
      <c r="I21" s="92"/>
      <c r="J21" s="91"/>
      <c r="K21" s="134" t="str">
        <f t="shared" si="1"/>
        <v>III A</v>
      </c>
    </row>
    <row r="22" spans="1:11" ht="17.25" customHeight="1">
      <c r="A22" s="86" t="s">
        <v>9</v>
      </c>
      <c r="B22" s="87" t="s">
        <v>294</v>
      </c>
      <c r="C22" s="88" t="s">
        <v>295</v>
      </c>
      <c r="D22" s="89" t="s">
        <v>296</v>
      </c>
      <c r="E22" s="89" t="s">
        <v>8</v>
      </c>
      <c r="F22" s="90" t="s">
        <v>297</v>
      </c>
      <c r="G22" s="153">
        <v>7.33</v>
      </c>
      <c r="H22" s="91">
        <v>0.16</v>
      </c>
      <c r="I22" s="92"/>
      <c r="J22" s="91"/>
      <c r="K22" s="134" t="str">
        <f t="shared" si="1"/>
        <v>II A</v>
      </c>
    </row>
    <row r="23" spans="1:11" ht="17.25" customHeight="1">
      <c r="A23" s="86" t="s">
        <v>10</v>
      </c>
      <c r="B23" s="87" t="s">
        <v>538</v>
      </c>
      <c r="C23" s="88" t="s">
        <v>539</v>
      </c>
      <c r="D23" s="89">
        <v>36006</v>
      </c>
      <c r="E23" s="89" t="s">
        <v>8</v>
      </c>
      <c r="F23" s="90" t="s">
        <v>528</v>
      </c>
      <c r="G23" s="153">
        <v>7.21</v>
      </c>
      <c r="H23" s="91">
        <v>0.16</v>
      </c>
      <c r="I23" s="92"/>
      <c r="J23" s="91"/>
      <c r="K23" s="134" t="str">
        <f t="shared" si="1"/>
        <v>I A</v>
      </c>
    </row>
    <row r="24" spans="1:11" ht="17.25" customHeight="1">
      <c r="A24" s="86" t="s">
        <v>26</v>
      </c>
      <c r="B24" s="87" t="s">
        <v>48</v>
      </c>
      <c r="C24" s="88" t="s">
        <v>430</v>
      </c>
      <c r="D24" s="89">
        <v>37555</v>
      </c>
      <c r="E24" s="89" t="s">
        <v>79</v>
      </c>
      <c r="F24" s="90" t="s">
        <v>426</v>
      </c>
      <c r="G24" s="153">
        <v>8.3</v>
      </c>
      <c r="H24" s="91">
        <v>0.179</v>
      </c>
      <c r="I24" s="92"/>
      <c r="J24" s="91"/>
      <c r="K24" s="134">
        <f t="shared" si="1"/>
      </c>
    </row>
    <row r="25" spans="1:11" ht="17.25" customHeight="1">
      <c r="A25" s="86" t="s">
        <v>11</v>
      </c>
      <c r="B25" s="87" t="s">
        <v>214</v>
      </c>
      <c r="C25" s="88" t="s">
        <v>215</v>
      </c>
      <c r="D25" s="89" t="s">
        <v>216</v>
      </c>
      <c r="E25" s="89" t="s">
        <v>8</v>
      </c>
      <c r="F25" s="90" t="s">
        <v>106</v>
      </c>
      <c r="G25" s="153">
        <v>7.35</v>
      </c>
      <c r="H25" s="91">
        <v>0.142</v>
      </c>
      <c r="I25" s="92"/>
      <c r="J25" s="91"/>
      <c r="K25" s="134" t="str">
        <f t="shared" si="1"/>
        <v>II A</v>
      </c>
    </row>
    <row r="26" spans="1:11" ht="17.25" customHeight="1">
      <c r="A26" s="86" t="s">
        <v>32</v>
      </c>
      <c r="B26" s="87" t="s">
        <v>222</v>
      </c>
      <c r="C26" s="88" t="s">
        <v>223</v>
      </c>
      <c r="D26" s="89" t="s">
        <v>224</v>
      </c>
      <c r="E26" s="89" t="s">
        <v>8</v>
      </c>
      <c r="F26" s="90" t="s">
        <v>106</v>
      </c>
      <c r="G26" s="153" t="s">
        <v>565</v>
      </c>
      <c r="H26" s="91">
        <v>-0.189</v>
      </c>
      <c r="I26" s="92"/>
      <c r="J26" s="91"/>
      <c r="K26" s="134">
        <f t="shared" si="1"/>
      </c>
    </row>
    <row r="27" spans="2:10" ht="12.75">
      <c r="B27" s="78"/>
      <c r="C27" s="79"/>
      <c r="D27" s="78"/>
      <c r="E27" s="78" t="s">
        <v>26</v>
      </c>
      <c r="F27" s="80" t="s">
        <v>34</v>
      </c>
      <c r="G27" s="136"/>
      <c r="H27" s="72"/>
      <c r="I27" s="73"/>
      <c r="J27" s="72"/>
    </row>
    <row r="28" spans="1:11" ht="17.25" customHeight="1">
      <c r="A28" s="86" t="s">
        <v>24</v>
      </c>
      <c r="B28" s="87" t="s">
        <v>279</v>
      </c>
      <c r="C28" s="88" t="s">
        <v>342</v>
      </c>
      <c r="D28" s="89">
        <v>36735</v>
      </c>
      <c r="E28" s="89" t="s">
        <v>8</v>
      </c>
      <c r="F28" s="90" t="s">
        <v>183</v>
      </c>
      <c r="G28" s="153">
        <v>8.46</v>
      </c>
      <c r="H28" s="91">
        <v>0.172</v>
      </c>
      <c r="I28" s="92"/>
      <c r="J28" s="91"/>
      <c r="K28" s="134">
        <f t="shared" si="1"/>
      </c>
    </row>
    <row r="29" spans="1:11" ht="17.25" customHeight="1">
      <c r="A29" s="86" t="s">
        <v>9</v>
      </c>
      <c r="B29" s="87" t="s">
        <v>274</v>
      </c>
      <c r="C29" s="88" t="s">
        <v>275</v>
      </c>
      <c r="D29" s="89">
        <v>37578</v>
      </c>
      <c r="E29" s="89" t="s">
        <v>8</v>
      </c>
      <c r="F29" s="90" t="s">
        <v>138</v>
      </c>
      <c r="G29" s="153">
        <v>7.85</v>
      </c>
      <c r="H29" s="91">
        <v>0.197</v>
      </c>
      <c r="I29" s="92"/>
      <c r="J29" s="91"/>
      <c r="K29" s="134" t="str">
        <f t="shared" si="1"/>
        <v>III A</v>
      </c>
    </row>
    <row r="30" spans="1:11" ht="17.25" customHeight="1">
      <c r="A30" s="86" t="s">
        <v>10</v>
      </c>
      <c r="B30" s="87" t="s">
        <v>82</v>
      </c>
      <c r="C30" s="88" t="s">
        <v>169</v>
      </c>
      <c r="D30" s="89">
        <v>33767</v>
      </c>
      <c r="E30" s="89" t="s">
        <v>8</v>
      </c>
      <c r="F30" s="90" t="s">
        <v>170</v>
      </c>
      <c r="G30" s="153">
        <v>7.56</v>
      </c>
      <c r="H30" s="91">
        <v>0.2</v>
      </c>
      <c r="I30" s="92"/>
      <c r="J30" s="91"/>
      <c r="K30" s="134" t="str">
        <f t="shared" si="1"/>
        <v>III A</v>
      </c>
    </row>
    <row r="31" spans="1:11" ht="17.25" customHeight="1">
      <c r="A31" s="86" t="s">
        <v>26</v>
      </c>
      <c r="B31" s="87" t="s">
        <v>139</v>
      </c>
      <c r="C31" s="88" t="s">
        <v>137</v>
      </c>
      <c r="D31" s="89">
        <v>36904</v>
      </c>
      <c r="E31" s="89" t="s">
        <v>8</v>
      </c>
      <c r="F31" s="90" t="s">
        <v>138</v>
      </c>
      <c r="G31" s="153">
        <v>7.87</v>
      </c>
      <c r="H31" s="91">
        <v>0.187</v>
      </c>
      <c r="I31" s="92"/>
      <c r="J31" s="91"/>
      <c r="K31" s="134" t="str">
        <f t="shared" si="1"/>
        <v>III A</v>
      </c>
    </row>
    <row r="32" spans="1:12" ht="17.25" customHeight="1">
      <c r="A32" s="86" t="s">
        <v>11</v>
      </c>
      <c r="B32" s="87" t="s">
        <v>174</v>
      </c>
      <c r="C32" s="88" t="s">
        <v>175</v>
      </c>
      <c r="D32" s="89" t="s">
        <v>176</v>
      </c>
      <c r="E32" s="89" t="s">
        <v>8</v>
      </c>
      <c r="F32" s="90" t="s">
        <v>177</v>
      </c>
      <c r="G32" s="153">
        <v>7.18</v>
      </c>
      <c r="H32" s="91">
        <v>0.148</v>
      </c>
      <c r="I32" s="92"/>
      <c r="J32" s="91"/>
      <c r="K32" s="134" t="str">
        <f t="shared" si="1"/>
        <v>I A</v>
      </c>
      <c r="L32" s="181" t="s">
        <v>566</v>
      </c>
    </row>
    <row r="33" spans="1:12" ht="17.25" customHeight="1">
      <c r="A33" s="86" t="s">
        <v>32</v>
      </c>
      <c r="B33" s="87" t="s">
        <v>432</v>
      </c>
      <c r="C33" s="88" t="s">
        <v>433</v>
      </c>
      <c r="D33" s="89" t="s">
        <v>434</v>
      </c>
      <c r="E33" s="89" t="s">
        <v>8</v>
      </c>
      <c r="F33" s="90" t="s">
        <v>435</v>
      </c>
      <c r="G33" s="153">
        <v>7.18</v>
      </c>
      <c r="H33" s="91">
        <v>0.11</v>
      </c>
      <c r="I33" s="92"/>
      <c r="J33" s="91"/>
      <c r="K33" s="134" t="str">
        <f t="shared" si="1"/>
        <v>I A</v>
      </c>
      <c r="L33" s="181" t="s">
        <v>567</v>
      </c>
    </row>
    <row r="34" spans="2:10" ht="12.75">
      <c r="B34" s="78"/>
      <c r="C34" s="79"/>
      <c r="D34" s="78"/>
      <c r="E34" s="78" t="s">
        <v>11</v>
      </c>
      <c r="F34" s="80" t="s">
        <v>34</v>
      </c>
      <c r="G34" s="136"/>
      <c r="H34" s="72"/>
      <c r="I34" s="73"/>
      <c r="J34" s="72"/>
    </row>
    <row r="35" spans="1:11" ht="17.25" customHeight="1">
      <c r="A35" s="86" t="s">
        <v>24</v>
      </c>
      <c r="B35" s="87" t="s">
        <v>142</v>
      </c>
      <c r="C35" s="88" t="s">
        <v>341</v>
      </c>
      <c r="D35" s="89">
        <v>36822</v>
      </c>
      <c r="E35" s="89" t="s">
        <v>8</v>
      </c>
      <c r="F35" s="90" t="s">
        <v>183</v>
      </c>
      <c r="G35" s="153">
        <v>7.7</v>
      </c>
      <c r="H35" s="91" t="s">
        <v>569</v>
      </c>
      <c r="I35" s="92"/>
      <c r="J35" s="91"/>
      <c r="K35" s="134" t="str">
        <f t="shared" si="1"/>
        <v>III A</v>
      </c>
    </row>
    <row r="36" spans="1:11" ht="17.25" customHeight="1">
      <c r="A36" s="86" t="s">
        <v>9</v>
      </c>
      <c r="B36" s="87" t="s">
        <v>276</v>
      </c>
      <c r="C36" s="88" t="s">
        <v>277</v>
      </c>
      <c r="D36" s="89">
        <v>37265</v>
      </c>
      <c r="E36" s="89" t="s">
        <v>8</v>
      </c>
      <c r="F36" s="90" t="s">
        <v>138</v>
      </c>
      <c r="G36" s="153">
        <v>8.28</v>
      </c>
      <c r="H36" s="91">
        <v>0.218</v>
      </c>
      <c r="I36" s="92"/>
      <c r="J36" s="91"/>
      <c r="K36" s="134">
        <f t="shared" si="1"/>
      </c>
    </row>
    <row r="37" spans="1:11" ht="17.25" customHeight="1">
      <c r="A37" s="86" t="s">
        <v>10</v>
      </c>
      <c r="B37" s="87" t="s">
        <v>116</v>
      </c>
      <c r="C37" s="88" t="s">
        <v>117</v>
      </c>
      <c r="D37" s="89">
        <v>36439</v>
      </c>
      <c r="E37" s="89" t="s">
        <v>8</v>
      </c>
      <c r="F37" s="90" t="s">
        <v>366</v>
      </c>
      <c r="G37" s="153">
        <v>7.95</v>
      </c>
      <c r="H37" s="91">
        <v>0.167</v>
      </c>
      <c r="I37" s="92"/>
      <c r="J37" s="91"/>
      <c r="K37" s="134">
        <f t="shared" si="1"/>
      </c>
    </row>
    <row r="38" spans="1:11" ht="17.25" customHeight="1">
      <c r="A38" s="86" t="s">
        <v>26</v>
      </c>
      <c r="B38" s="87" t="s">
        <v>343</v>
      </c>
      <c r="C38" s="88" t="s">
        <v>186</v>
      </c>
      <c r="D38" s="89" t="s">
        <v>344</v>
      </c>
      <c r="E38" s="89" t="s">
        <v>8</v>
      </c>
      <c r="F38" s="90" t="s">
        <v>183</v>
      </c>
      <c r="G38" s="153">
        <v>7.71</v>
      </c>
      <c r="H38" s="91">
        <v>0.16</v>
      </c>
      <c r="I38" s="92"/>
      <c r="J38" s="91"/>
      <c r="K38" s="134" t="str">
        <f t="shared" si="1"/>
        <v>III A</v>
      </c>
    </row>
    <row r="39" spans="1:11" ht="17.25" customHeight="1">
      <c r="A39" s="86" t="s">
        <v>11</v>
      </c>
      <c r="B39" s="87" t="s">
        <v>81</v>
      </c>
      <c r="C39" s="88" t="s">
        <v>427</v>
      </c>
      <c r="D39" s="89">
        <v>37560</v>
      </c>
      <c r="E39" s="89" t="s">
        <v>79</v>
      </c>
      <c r="F39" s="90" t="s">
        <v>426</v>
      </c>
      <c r="G39" s="153" t="s">
        <v>543</v>
      </c>
      <c r="H39" s="91"/>
      <c r="I39" s="92"/>
      <c r="J39" s="91"/>
      <c r="K39" s="134">
        <f t="shared" si="1"/>
      </c>
    </row>
    <row r="40" spans="1:11" ht="17.25" customHeight="1">
      <c r="A40" s="86" t="s">
        <v>32</v>
      </c>
      <c r="B40" s="87" t="s">
        <v>160</v>
      </c>
      <c r="C40" s="88" t="s">
        <v>530</v>
      </c>
      <c r="D40" s="89">
        <v>37385</v>
      </c>
      <c r="E40" s="89" t="s">
        <v>8</v>
      </c>
      <c r="F40" s="90" t="s">
        <v>528</v>
      </c>
      <c r="G40" s="153">
        <v>7.85</v>
      </c>
      <c r="H40" s="91">
        <v>0.151</v>
      </c>
      <c r="I40" s="92"/>
      <c r="J40" s="91"/>
      <c r="K40" s="134" t="str">
        <f t="shared" si="1"/>
        <v>III A</v>
      </c>
    </row>
    <row r="41" spans="2:10" ht="12.75">
      <c r="B41" s="78"/>
      <c r="C41" s="79"/>
      <c r="D41" s="78"/>
      <c r="E41" s="78" t="s">
        <v>32</v>
      </c>
      <c r="F41" s="80" t="s">
        <v>34</v>
      </c>
      <c r="G41" s="136"/>
      <c r="H41" s="72"/>
      <c r="I41" s="73"/>
      <c r="J41" s="72"/>
    </row>
    <row r="42" spans="1:11" ht="17.25" customHeight="1">
      <c r="A42" s="86" t="s">
        <v>24</v>
      </c>
      <c r="B42" s="87"/>
      <c r="C42" s="88"/>
      <c r="D42" s="89"/>
      <c r="E42" s="89"/>
      <c r="F42" s="90"/>
      <c r="G42" s="153"/>
      <c r="H42" s="91"/>
      <c r="I42" s="92"/>
      <c r="J42" s="91"/>
      <c r="K42" s="134">
        <f t="shared" si="1"/>
      </c>
    </row>
    <row r="43" spans="1:11" ht="17.25" customHeight="1">
      <c r="A43" s="86" t="s">
        <v>9</v>
      </c>
      <c r="B43" s="87" t="s">
        <v>207</v>
      </c>
      <c r="C43" s="88" t="s">
        <v>208</v>
      </c>
      <c r="D43" s="89" t="s">
        <v>211</v>
      </c>
      <c r="E43" s="89" t="s">
        <v>8</v>
      </c>
      <c r="F43" s="90" t="s">
        <v>166</v>
      </c>
      <c r="G43" s="153">
        <v>8.16</v>
      </c>
      <c r="H43" s="91">
        <v>0.257</v>
      </c>
      <c r="I43" s="92"/>
      <c r="J43" s="91"/>
      <c r="K43" s="134">
        <f t="shared" si="1"/>
      </c>
    </row>
    <row r="44" spans="1:11" ht="17.25" customHeight="1">
      <c r="A44" s="86" t="s">
        <v>10</v>
      </c>
      <c r="B44" s="87" t="s">
        <v>272</v>
      </c>
      <c r="C44" s="88" t="s">
        <v>273</v>
      </c>
      <c r="D44" s="89">
        <v>37040</v>
      </c>
      <c r="E44" s="89" t="s">
        <v>8</v>
      </c>
      <c r="F44" s="90" t="s">
        <v>138</v>
      </c>
      <c r="G44" s="153">
        <v>7.93</v>
      </c>
      <c r="H44" s="91">
        <v>0.153</v>
      </c>
      <c r="I44" s="92"/>
      <c r="J44" s="91"/>
      <c r="K44" s="134" t="str">
        <f t="shared" si="1"/>
        <v>III A</v>
      </c>
    </row>
    <row r="45" spans="1:11" ht="17.25" customHeight="1">
      <c r="A45" s="86" t="s">
        <v>26</v>
      </c>
      <c r="B45" s="87" t="s">
        <v>162</v>
      </c>
      <c r="C45" s="88" t="s">
        <v>266</v>
      </c>
      <c r="D45" s="89">
        <v>37112</v>
      </c>
      <c r="E45" s="89" t="s">
        <v>79</v>
      </c>
      <c r="F45" s="90" t="s">
        <v>267</v>
      </c>
      <c r="G45" s="153">
        <v>7.22</v>
      </c>
      <c r="H45" s="91">
        <v>0.136</v>
      </c>
      <c r="I45" s="92"/>
      <c r="J45" s="91"/>
      <c r="K45" s="134" t="str">
        <f t="shared" si="1"/>
        <v>I A</v>
      </c>
    </row>
    <row r="46" spans="1:11" ht="17.25" customHeight="1">
      <c r="A46" s="86" t="s">
        <v>11</v>
      </c>
      <c r="B46" s="87" t="s">
        <v>157</v>
      </c>
      <c r="C46" s="88" t="s">
        <v>158</v>
      </c>
      <c r="D46" s="89" t="s">
        <v>324</v>
      </c>
      <c r="E46" s="89" t="s">
        <v>8</v>
      </c>
      <c r="F46" s="90" t="s">
        <v>325</v>
      </c>
      <c r="G46" s="153">
        <v>7.97</v>
      </c>
      <c r="H46" s="91">
        <v>0.179</v>
      </c>
      <c r="I46" s="92"/>
      <c r="J46" s="91"/>
      <c r="K46" s="134">
        <f t="shared" si="1"/>
      </c>
    </row>
    <row r="47" spans="1:11" ht="17.25" customHeight="1">
      <c r="A47" s="86" t="s">
        <v>32</v>
      </c>
      <c r="B47" s="87" t="s">
        <v>531</v>
      </c>
      <c r="C47" s="88" t="s">
        <v>532</v>
      </c>
      <c r="D47" s="89">
        <v>37528</v>
      </c>
      <c r="E47" s="89" t="s">
        <v>8</v>
      </c>
      <c r="F47" s="90" t="s">
        <v>528</v>
      </c>
      <c r="G47" s="153">
        <v>7.87</v>
      </c>
      <c r="H47" s="91">
        <v>0.131</v>
      </c>
      <c r="I47" s="92"/>
      <c r="J47" s="91"/>
      <c r="K47" s="134" t="str">
        <f t="shared" si="1"/>
        <v>III A</v>
      </c>
    </row>
    <row r="48" spans="2:10" ht="12.75">
      <c r="B48" s="78"/>
      <c r="C48" s="79"/>
      <c r="D48" s="78"/>
      <c r="E48" s="78" t="s">
        <v>36</v>
      </c>
      <c r="F48" s="80" t="s">
        <v>34</v>
      </c>
      <c r="G48" s="136"/>
      <c r="H48" s="72"/>
      <c r="I48" s="73"/>
      <c r="J48" s="72"/>
    </row>
    <row r="49" spans="1:12" ht="17.25" customHeight="1">
      <c r="A49" s="86" t="s">
        <v>24</v>
      </c>
      <c r="B49" s="87" t="s">
        <v>533</v>
      </c>
      <c r="C49" s="88" t="s">
        <v>534</v>
      </c>
      <c r="D49" s="89">
        <v>35969</v>
      </c>
      <c r="E49" s="89" t="s">
        <v>8</v>
      </c>
      <c r="F49" s="90" t="s">
        <v>535</v>
      </c>
      <c r="G49" s="153">
        <v>7.37</v>
      </c>
      <c r="H49" s="91">
        <v>0.15</v>
      </c>
      <c r="I49" s="92"/>
      <c r="J49" s="91"/>
      <c r="K49" s="134"/>
      <c r="L49" s="181" t="s">
        <v>567</v>
      </c>
    </row>
    <row r="50" spans="1:11" ht="17.25" customHeight="1">
      <c r="A50" s="86" t="s">
        <v>9</v>
      </c>
      <c r="B50" s="87" t="s">
        <v>494</v>
      </c>
      <c r="C50" s="88" t="s">
        <v>495</v>
      </c>
      <c r="D50" s="89" t="s">
        <v>496</v>
      </c>
      <c r="E50" s="89" t="s">
        <v>497</v>
      </c>
      <c r="F50" s="90" t="s">
        <v>498</v>
      </c>
      <c r="G50" s="153">
        <v>7.34</v>
      </c>
      <c r="H50" s="91">
        <v>0.551</v>
      </c>
      <c r="I50" s="92"/>
      <c r="J50" s="91"/>
      <c r="K50" s="134"/>
    </row>
    <row r="51" spans="1:11" ht="17.25" customHeight="1">
      <c r="A51" s="86" t="s">
        <v>10</v>
      </c>
      <c r="B51" s="87" t="s">
        <v>480</v>
      </c>
      <c r="C51" s="88" t="s">
        <v>502</v>
      </c>
      <c r="D51" s="89">
        <v>37071</v>
      </c>
      <c r="E51" s="89" t="s">
        <v>8</v>
      </c>
      <c r="F51" s="90" t="s">
        <v>501</v>
      </c>
      <c r="G51" s="153">
        <v>8.13</v>
      </c>
      <c r="H51" s="91">
        <v>0.503</v>
      </c>
      <c r="I51" s="92"/>
      <c r="J51" s="91"/>
      <c r="K51" s="134"/>
    </row>
    <row r="52" spans="1:12" ht="17.25" customHeight="1">
      <c r="A52" s="86" t="s">
        <v>26</v>
      </c>
      <c r="B52" s="87" t="s">
        <v>95</v>
      </c>
      <c r="C52" s="88" t="s">
        <v>155</v>
      </c>
      <c r="D52" s="89" t="s">
        <v>336</v>
      </c>
      <c r="E52" s="89" t="s">
        <v>8</v>
      </c>
      <c r="F52" s="90" t="s">
        <v>325</v>
      </c>
      <c r="G52" s="153">
        <v>7.37</v>
      </c>
      <c r="H52" s="91">
        <v>0.148</v>
      </c>
      <c r="I52" s="92"/>
      <c r="J52" s="91"/>
      <c r="K52" s="134"/>
      <c r="L52" s="181" t="s">
        <v>568</v>
      </c>
    </row>
    <row r="53" spans="1:11" ht="17.25" customHeight="1">
      <c r="A53" s="86" t="s">
        <v>11</v>
      </c>
      <c r="B53" s="87" t="s">
        <v>83</v>
      </c>
      <c r="C53" s="88" t="s">
        <v>449</v>
      </c>
      <c r="D53" s="89">
        <v>36432</v>
      </c>
      <c r="E53" s="89" t="s">
        <v>8</v>
      </c>
      <c r="F53" s="90" t="s">
        <v>441</v>
      </c>
      <c r="G53" s="153">
        <v>7.67</v>
      </c>
      <c r="H53" s="91">
        <v>0.179</v>
      </c>
      <c r="I53" s="92"/>
      <c r="J53" s="91"/>
      <c r="K53" s="134"/>
    </row>
    <row r="54" spans="1:11" ht="17.25" customHeight="1">
      <c r="A54" s="86" t="s">
        <v>32</v>
      </c>
      <c r="B54" s="87" t="s">
        <v>536</v>
      </c>
      <c r="C54" s="88" t="s">
        <v>537</v>
      </c>
      <c r="D54" s="89">
        <v>37243</v>
      </c>
      <c r="E54" s="89" t="s">
        <v>8</v>
      </c>
      <c r="F54" s="90" t="s">
        <v>528</v>
      </c>
      <c r="G54" s="153">
        <v>7.49</v>
      </c>
      <c r="H54" s="91">
        <v>0.167</v>
      </c>
      <c r="I54" s="92"/>
      <c r="J54" s="91"/>
      <c r="K54" s="13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28125" style="67" customWidth="1"/>
    <col min="3" max="3" width="10.57421875" style="67" customWidth="1"/>
    <col min="4" max="4" width="13.140625" style="67" customWidth="1"/>
    <col min="5" max="5" width="10.28125" style="67" customWidth="1"/>
    <col min="6" max="6" width="11.140625" style="67" bestFit="1" customWidth="1"/>
    <col min="7" max="7" width="20.421875" style="67" customWidth="1"/>
    <col min="8" max="8" width="6.00390625" style="67" customWidth="1"/>
    <col min="9" max="9" width="5.7109375" style="67" customWidth="1"/>
    <col min="10" max="10" width="5.421875" style="71" customWidth="1"/>
    <col min="11" max="11" width="4.7109375" style="67" customWidth="1"/>
    <col min="12" max="12" width="6.8515625" style="67" customWidth="1"/>
    <col min="13" max="13" width="2.421875" style="67" customWidth="1"/>
    <col min="14" max="16384" width="9.140625" style="67" customWidth="1"/>
  </cols>
  <sheetData>
    <row r="1" spans="3:7" ht="18.75">
      <c r="C1" s="68" t="s">
        <v>12</v>
      </c>
      <c r="E1" s="69"/>
      <c r="F1" s="69"/>
      <c r="G1" s="70"/>
    </row>
    <row r="2" spans="1:10" ht="18.75">
      <c r="A2" s="72" t="s">
        <v>8</v>
      </c>
      <c r="B2" s="72"/>
      <c r="C2" s="68"/>
      <c r="E2" s="69"/>
      <c r="F2" s="69"/>
      <c r="J2" s="11" t="s">
        <v>632</v>
      </c>
    </row>
    <row r="3" spans="3:10" s="74" customFormat="1" ht="5.25">
      <c r="C3" s="75"/>
      <c r="G3" s="76"/>
      <c r="J3" s="77"/>
    </row>
    <row r="4" spans="3:11" ht="12.75">
      <c r="C4" s="78" t="s">
        <v>33</v>
      </c>
      <c r="D4" s="79"/>
      <c r="E4" s="78" t="s">
        <v>27</v>
      </c>
      <c r="F4" s="78"/>
      <c r="G4" s="80" t="s">
        <v>559</v>
      </c>
      <c r="H4" s="72"/>
      <c r="I4" s="72"/>
      <c r="J4" s="73"/>
      <c r="K4" s="72"/>
    </row>
    <row r="5" spans="3:10" s="74" customFormat="1" ht="5.25">
      <c r="C5" s="75"/>
      <c r="G5" s="76"/>
      <c r="J5" s="77"/>
    </row>
    <row r="6" spans="1:12" ht="12.75">
      <c r="A6" s="81" t="s">
        <v>609</v>
      </c>
      <c r="B6" s="135" t="s">
        <v>15</v>
      </c>
      <c r="C6" s="82" t="s">
        <v>4</v>
      </c>
      <c r="D6" s="83" t="s">
        <v>5</v>
      </c>
      <c r="E6" s="81" t="s">
        <v>6</v>
      </c>
      <c r="F6" s="81" t="s">
        <v>16</v>
      </c>
      <c r="G6" s="81" t="s">
        <v>7</v>
      </c>
      <c r="H6" s="84" t="s">
        <v>21</v>
      </c>
      <c r="I6" s="84" t="s">
        <v>22</v>
      </c>
      <c r="J6" s="85" t="s">
        <v>35</v>
      </c>
      <c r="K6" s="84" t="s">
        <v>22</v>
      </c>
      <c r="L6" s="47" t="s">
        <v>23</v>
      </c>
    </row>
    <row r="7" spans="1:12" ht="17.25" customHeight="1">
      <c r="A7" s="86" t="s">
        <v>24</v>
      </c>
      <c r="B7" s="86"/>
      <c r="C7" s="87" t="s">
        <v>174</v>
      </c>
      <c r="D7" s="88" t="s">
        <v>175</v>
      </c>
      <c r="E7" s="89" t="s">
        <v>176</v>
      </c>
      <c r="F7" s="89" t="s">
        <v>8</v>
      </c>
      <c r="G7" s="90" t="s">
        <v>177</v>
      </c>
      <c r="H7" s="153">
        <v>7.18</v>
      </c>
      <c r="I7" s="91">
        <v>0.148</v>
      </c>
      <c r="J7" s="153" t="s">
        <v>600</v>
      </c>
      <c r="K7" s="91">
        <v>0.131</v>
      </c>
      <c r="L7" s="134" t="str">
        <f aca="true" t="shared" si="0" ref="L7:L12">IF(ISBLANK(H7),"",IF(H7&gt;7.94,"",IF(H7&lt;=6.69,"TSM",IF(H7&lt;=6.84,"SM",IF(H7&lt;=7,"KSM",IF(H7&lt;=7.24,"I A",IF(H7&lt;=7.54,"II A",IF(H7&lt;=7.94,"III A"))))))))</f>
        <v>I A</v>
      </c>
    </row>
    <row r="8" spans="1:12" ht="17.25" customHeight="1">
      <c r="A8" s="86" t="s">
        <v>9</v>
      </c>
      <c r="B8" s="86"/>
      <c r="C8" s="87" t="s">
        <v>538</v>
      </c>
      <c r="D8" s="88" t="s">
        <v>539</v>
      </c>
      <c r="E8" s="89">
        <v>36006</v>
      </c>
      <c r="F8" s="89" t="s">
        <v>8</v>
      </c>
      <c r="G8" s="90" t="s">
        <v>528</v>
      </c>
      <c r="H8" s="153">
        <v>7.21</v>
      </c>
      <c r="I8" s="91">
        <v>0.16</v>
      </c>
      <c r="J8" s="153" t="s">
        <v>601</v>
      </c>
      <c r="K8" s="91">
        <v>0.153</v>
      </c>
      <c r="L8" s="134" t="str">
        <f t="shared" si="0"/>
        <v>I A</v>
      </c>
    </row>
    <row r="9" spans="1:12" ht="17.25" customHeight="1">
      <c r="A9" s="86" t="s">
        <v>10</v>
      </c>
      <c r="B9" s="86"/>
      <c r="C9" s="87" t="s">
        <v>217</v>
      </c>
      <c r="D9" s="88" t="s">
        <v>218</v>
      </c>
      <c r="E9" s="89" t="s">
        <v>219</v>
      </c>
      <c r="F9" s="89" t="s">
        <v>8</v>
      </c>
      <c r="G9" s="90" t="s">
        <v>106</v>
      </c>
      <c r="H9" s="153">
        <v>7.27</v>
      </c>
      <c r="I9" s="91">
        <v>0.169</v>
      </c>
      <c r="J9" s="153" t="s">
        <v>602</v>
      </c>
      <c r="K9" s="91">
        <v>0.164</v>
      </c>
      <c r="L9" s="134" t="str">
        <f t="shared" si="0"/>
        <v>II A</v>
      </c>
    </row>
    <row r="10" spans="1:12" ht="17.25" customHeight="1">
      <c r="A10" s="86" t="s">
        <v>26</v>
      </c>
      <c r="B10" s="86"/>
      <c r="C10" s="87" t="s">
        <v>494</v>
      </c>
      <c r="D10" s="88" t="s">
        <v>495</v>
      </c>
      <c r="E10" s="89" t="s">
        <v>496</v>
      </c>
      <c r="F10" s="89" t="s">
        <v>497</v>
      </c>
      <c r="G10" s="90" t="s">
        <v>498</v>
      </c>
      <c r="H10" s="153">
        <v>7.34</v>
      </c>
      <c r="I10" s="91">
        <v>0.551</v>
      </c>
      <c r="J10" s="153" t="s">
        <v>603</v>
      </c>
      <c r="K10" s="91">
        <v>0.18</v>
      </c>
      <c r="L10" s="134" t="str">
        <f t="shared" si="0"/>
        <v>II A</v>
      </c>
    </row>
    <row r="11" spans="1:12" ht="17.25" customHeight="1">
      <c r="A11" s="86" t="s">
        <v>11</v>
      </c>
      <c r="B11" s="86"/>
      <c r="C11" s="87" t="s">
        <v>294</v>
      </c>
      <c r="D11" s="88" t="s">
        <v>295</v>
      </c>
      <c r="E11" s="89" t="s">
        <v>296</v>
      </c>
      <c r="F11" s="89" t="s">
        <v>8</v>
      </c>
      <c r="G11" s="90" t="s">
        <v>297</v>
      </c>
      <c r="H11" s="153">
        <v>7.33</v>
      </c>
      <c r="I11" s="91">
        <v>0.16</v>
      </c>
      <c r="J11" s="153" t="s">
        <v>604</v>
      </c>
      <c r="K11" s="91">
        <v>0.127</v>
      </c>
      <c r="L11" s="134" t="str">
        <f t="shared" si="0"/>
        <v>II A</v>
      </c>
    </row>
    <row r="12" spans="1:12" ht="17.25" customHeight="1">
      <c r="A12" s="86" t="s">
        <v>32</v>
      </c>
      <c r="B12" s="86"/>
      <c r="C12" s="87" t="s">
        <v>432</v>
      </c>
      <c r="D12" s="88" t="s">
        <v>433</v>
      </c>
      <c r="E12" s="89" t="s">
        <v>434</v>
      </c>
      <c r="F12" s="89" t="s">
        <v>8</v>
      </c>
      <c r="G12" s="90" t="s">
        <v>435</v>
      </c>
      <c r="H12" s="153">
        <v>7.18</v>
      </c>
      <c r="I12" s="91">
        <v>0.11</v>
      </c>
      <c r="J12" s="153" t="s">
        <v>543</v>
      </c>
      <c r="K12" s="91"/>
      <c r="L12" s="134" t="str">
        <f t="shared" si="0"/>
        <v>I A</v>
      </c>
    </row>
    <row r="13" spans="3:7" s="74" customFormat="1" ht="5.25">
      <c r="C13" s="75"/>
      <c r="G13" s="76"/>
    </row>
    <row r="14" spans="3:11" ht="12.75">
      <c r="C14" s="78" t="s">
        <v>33</v>
      </c>
      <c r="D14" s="79"/>
      <c r="E14" s="78" t="s">
        <v>29</v>
      </c>
      <c r="F14" s="78"/>
      <c r="G14" s="80" t="s">
        <v>559</v>
      </c>
      <c r="H14" s="72"/>
      <c r="I14" s="72"/>
      <c r="J14" s="72"/>
      <c r="K14" s="72"/>
    </row>
    <row r="15" spans="3:7" s="74" customFormat="1" ht="5.25">
      <c r="C15" s="75"/>
      <c r="G15" s="76"/>
    </row>
    <row r="16" spans="1:12" ht="12.75">
      <c r="A16" s="81"/>
      <c r="B16" s="135" t="s">
        <v>15</v>
      </c>
      <c r="C16" s="82" t="s">
        <v>4</v>
      </c>
      <c r="D16" s="83" t="s">
        <v>5</v>
      </c>
      <c r="E16" s="81" t="s">
        <v>6</v>
      </c>
      <c r="F16" s="81" t="s">
        <v>16</v>
      </c>
      <c r="G16" s="81" t="s">
        <v>7</v>
      </c>
      <c r="H16" s="84" t="s">
        <v>21</v>
      </c>
      <c r="I16" s="84" t="s">
        <v>22</v>
      </c>
      <c r="J16" s="84" t="s">
        <v>35</v>
      </c>
      <c r="K16" s="84" t="s">
        <v>22</v>
      </c>
      <c r="L16" s="47" t="s">
        <v>23</v>
      </c>
    </row>
    <row r="17" spans="1:12" ht="17.25" customHeight="1">
      <c r="A17" s="86"/>
      <c r="B17" s="86" t="s">
        <v>24</v>
      </c>
      <c r="C17" s="87" t="s">
        <v>84</v>
      </c>
      <c r="D17" s="88" t="s">
        <v>378</v>
      </c>
      <c r="E17" s="89">
        <v>36657</v>
      </c>
      <c r="F17" s="89" t="s">
        <v>8</v>
      </c>
      <c r="G17" s="90" t="s">
        <v>63</v>
      </c>
      <c r="H17" s="153">
        <v>7.09</v>
      </c>
      <c r="I17" s="91">
        <v>0.138</v>
      </c>
      <c r="J17" s="153" t="s">
        <v>601</v>
      </c>
      <c r="K17" s="91">
        <v>0.157</v>
      </c>
      <c r="L17" s="134" t="str">
        <f aca="true" t="shared" si="1" ref="L17:L22">IF(ISBLANK(H17),"",IF(H17&gt;7.94,"",IF(H17&lt;=6.69,"TSM",IF(H17&lt;=6.84,"SM",IF(H17&lt;=7,"KSM",IF(H17&lt;=7.24,"I A",IF(H17&lt;=7.54,"II A",IF(H17&lt;=7.94,"III A"))))))))</f>
        <v>I A</v>
      </c>
    </row>
    <row r="18" spans="1:12" ht="17.25" customHeight="1">
      <c r="A18" s="86"/>
      <c r="B18" s="86" t="s">
        <v>9</v>
      </c>
      <c r="C18" s="87" t="s">
        <v>162</v>
      </c>
      <c r="D18" s="88" t="s">
        <v>266</v>
      </c>
      <c r="E18" s="89">
        <v>37112</v>
      </c>
      <c r="F18" s="89" t="s">
        <v>79</v>
      </c>
      <c r="G18" s="90" t="s">
        <v>267</v>
      </c>
      <c r="H18" s="153">
        <v>7.22</v>
      </c>
      <c r="I18" s="91">
        <v>0.136</v>
      </c>
      <c r="J18" s="153" t="s">
        <v>605</v>
      </c>
      <c r="K18" s="91">
        <v>0.185</v>
      </c>
      <c r="L18" s="134" t="str">
        <f t="shared" si="1"/>
        <v>I A</v>
      </c>
    </row>
    <row r="19" spans="1:12" ht="17.25" customHeight="1">
      <c r="A19" s="86"/>
      <c r="B19" s="86" t="s">
        <v>10</v>
      </c>
      <c r="C19" s="87" t="s">
        <v>162</v>
      </c>
      <c r="D19" s="88" t="s">
        <v>163</v>
      </c>
      <c r="E19" s="89" t="s">
        <v>200</v>
      </c>
      <c r="F19" s="89" t="s">
        <v>8</v>
      </c>
      <c r="G19" s="90" t="s">
        <v>159</v>
      </c>
      <c r="H19" s="153">
        <v>7.23</v>
      </c>
      <c r="I19" s="91">
        <v>0.144</v>
      </c>
      <c r="J19" s="153" t="s">
        <v>603</v>
      </c>
      <c r="K19" s="91">
        <v>0.166</v>
      </c>
      <c r="L19" s="134" t="str">
        <f t="shared" si="1"/>
        <v>I A</v>
      </c>
    </row>
    <row r="20" spans="1:12" ht="17.25" customHeight="1">
      <c r="A20" s="86"/>
      <c r="B20" s="86" t="s">
        <v>26</v>
      </c>
      <c r="C20" s="87" t="s">
        <v>178</v>
      </c>
      <c r="D20" s="88" t="s">
        <v>338</v>
      </c>
      <c r="E20" s="89" t="s">
        <v>335</v>
      </c>
      <c r="F20" s="89" t="s">
        <v>8</v>
      </c>
      <c r="G20" s="90" t="s">
        <v>185</v>
      </c>
      <c r="H20" s="153">
        <v>7.39</v>
      </c>
      <c r="I20" s="91" t="s">
        <v>564</v>
      </c>
      <c r="J20" s="153" t="s">
        <v>606</v>
      </c>
      <c r="K20" s="91">
        <v>0.161</v>
      </c>
      <c r="L20" s="134" t="str">
        <f t="shared" si="1"/>
        <v>II A</v>
      </c>
    </row>
    <row r="21" spans="1:12" ht="17.25" customHeight="1">
      <c r="A21" s="86"/>
      <c r="B21" s="86" t="s">
        <v>11</v>
      </c>
      <c r="C21" s="87" t="s">
        <v>536</v>
      </c>
      <c r="D21" s="88" t="s">
        <v>537</v>
      </c>
      <c r="E21" s="89">
        <v>37243</v>
      </c>
      <c r="F21" s="89" t="s">
        <v>8</v>
      </c>
      <c r="G21" s="90" t="s">
        <v>528</v>
      </c>
      <c r="H21" s="153">
        <v>7.49</v>
      </c>
      <c r="I21" s="91">
        <v>0.167</v>
      </c>
      <c r="J21" s="153" t="s">
        <v>607</v>
      </c>
      <c r="K21" s="91">
        <v>0.171</v>
      </c>
      <c r="L21" s="134" t="str">
        <f t="shared" si="1"/>
        <v>II A</v>
      </c>
    </row>
    <row r="22" spans="1:12" ht="17.25" customHeight="1">
      <c r="A22" s="86"/>
      <c r="B22" s="86" t="s">
        <v>32</v>
      </c>
      <c r="C22" s="87" t="s">
        <v>77</v>
      </c>
      <c r="D22" s="88" t="s">
        <v>90</v>
      </c>
      <c r="E22" s="89" t="s">
        <v>91</v>
      </c>
      <c r="F22" s="89" t="s">
        <v>8</v>
      </c>
      <c r="G22" s="90" t="s">
        <v>315</v>
      </c>
      <c r="H22" s="153">
        <v>7.5</v>
      </c>
      <c r="I22" s="91">
        <v>0.142</v>
      </c>
      <c r="J22" s="153" t="s">
        <v>608</v>
      </c>
      <c r="K22" s="91">
        <v>0.166</v>
      </c>
      <c r="L22" s="134" t="str">
        <f t="shared" si="1"/>
        <v>II A</v>
      </c>
    </row>
    <row r="23" spans="1:12" ht="12.75">
      <c r="A23" s="81" t="s">
        <v>561</v>
      </c>
      <c r="B23" s="135" t="s">
        <v>15</v>
      </c>
      <c r="C23" s="82" t="s">
        <v>4</v>
      </c>
      <c r="D23" s="83" t="s">
        <v>5</v>
      </c>
      <c r="E23" s="81" t="s">
        <v>6</v>
      </c>
      <c r="F23" s="81" t="s">
        <v>16</v>
      </c>
      <c r="G23" s="81" t="s">
        <v>7</v>
      </c>
      <c r="H23" s="84" t="s">
        <v>21</v>
      </c>
      <c r="I23" s="84" t="s">
        <v>22</v>
      </c>
      <c r="J23" s="85" t="s">
        <v>35</v>
      </c>
      <c r="K23" s="84" t="s">
        <v>22</v>
      </c>
      <c r="L23" s="47" t="s">
        <v>23</v>
      </c>
    </row>
    <row r="24" spans="1:12" ht="17.25" customHeight="1">
      <c r="A24" s="86" t="s">
        <v>544</v>
      </c>
      <c r="B24" s="86"/>
      <c r="C24" s="87" t="s">
        <v>214</v>
      </c>
      <c r="D24" s="88" t="s">
        <v>215</v>
      </c>
      <c r="E24" s="89" t="s">
        <v>216</v>
      </c>
      <c r="F24" s="89" t="s">
        <v>8</v>
      </c>
      <c r="G24" s="90" t="s">
        <v>106</v>
      </c>
      <c r="H24" s="153">
        <v>7.35</v>
      </c>
      <c r="I24" s="91">
        <v>0.142</v>
      </c>
      <c r="J24" s="92"/>
      <c r="K24" s="91"/>
      <c r="L24" s="134" t="str">
        <f aca="true" t="shared" si="2" ref="L24:L32">IF(ISBLANK(H24),"",IF(H24&gt;7.94,"",IF(H24&lt;=6.69,"TSM",IF(H24&lt;=6.84,"SM",IF(H24&lt;=7,"KSM",IF(H24&lt;=7.24,"I A",IF(H24&lt;=7.54,"II A",IF(H24&lt;=7.94,"III A"))))))))</f>
        <v>II A</v>
      </c>
    </row>
    <row r="25" spans="1:12" ht="17.25" customHeight="1">
      <c r="A25" s="86" t="s">
        <v>545</v>
      </c>
      <c r="B25" s="86"/>
      <c r="C25" s="87" t="s">
        <v>533</v>
      </c>
      <c r="D25" s="88" t="s">
        <v>534</v>
      </c>
      <c r="E25" s="89">
        <v>35969</v>
      </c>
      <c r="F25" s="89" t="s">
        <v>8</v>
      </c>
      <c r="G25" s="90" t="s">
        <v>535</v>
      </c>
      <c r="H25" s="153">
        <v>7.37</v>
      </c>
      <c r="I25" s="91">
        <v>0.15</v>
      </c>
      <c r="J25" s="92"/>
      <c r="K25" s="91"/>
      <c r="L25" s="134" t="str">
        <f t="shared" si="2"/>
        <v>II A</v>
      </c>
    </row>
    <row r="26" spans="1:12" ht="17.25" customHeight="1">
      <c r="A26" s="86" t="s">
        <v>546</v>
      </c>
      <c r="B26" s="86"/>
      <c r="C26" s="87" t="s">
        <v>95</v>
      </c>
      <c r="D26" s="88" t="s">
        <v>155</v>
      </c>
      <c r="E26" s="89" t="s">
        <v>336</v>
      </c>
      <c r="F26" s="89" t="s">
        <v>8</v>
      </c>
      <c r="G26" s="90" t="s">
        <v>325</v>
      </c>
      <c r="H26" s="153">
        <v>7.37</v>
      </c>
      <c r="I26" s="91">
        <v>0.148</v>
      </c>
      <c r="J26" s="92"/>
      <c r="K26" s="91"/>
      <c r="L26" s="134" t="str">
        <f t="shared" si="2"/>
        <v>II A</v>
      </c>
    </row>
    <row r="27" spans="1:12" ht="17.25" customHeight="1">
      <c r="A27" s="86" t="s">
        <v>547</v>
      </c>
      <c r="B27" s="86"/>
      <c r="C27" s="87" t="s">
        <v>160</v>
      </c>
      <c r="D27" s="88" t="s">
        <v>161</v>
      </c>
      <c r="E27" s="89" t="s">
        <v>199</v>
      </c>
      <c r="F27" s="89" t="s">
        <v>8</v>
      </c>
      <c r="G27" s="90" t="s">
        <v>159</v>
      </c>
      <c r="H27" s="153">
        <v>7.49</v>
      </c>
      <c r="I27" s="91">
        <v>0.14</v>
      </c>
      <c r="J27" s="92"/>
      <c r="K27" s="91"/>
      <c r="L27" s="134" t="str">
        <f t="shared" si="2"/>
        <v>II A</v>
      </c>
    </row>
    <row r="28" spans="1:12" ht="17.25" customHeight="1">
      <c r="A28" s="86" t="s">
        <v>548</v>
      </c>
      <c r="B28" s="86" t="s">
        <v>36</v>
      </c>
      <c r="C28" s="87" t="s">
        <v>424</v>
      </c>
      <c r="D28" s="88" t="s">
        <v>425</v>
      </c>
      <c r="E28" s="89">
        <v>37167</v>
      </c>
      <c r="F28" s="89" t="s">
        <v>79</v>
      </c>
      <c r="G28" s="90" t="s">
        <v>426</v>
      </c>
      <c r="H28" s="153">
        <v>7.56</v>
      </c>
      <c r="I28" s="91">
        <v>0.205</v>
      </c>
      <c r="J28" s="92"/>
      <c r="K28" s="91"/>
      <c r="L28" s="134" t="str">
        <f t="shared" si="2"/>
        <v>III A</v>
      </c>
    </row>
    <row r="29" spans="1:12" ht="17.25" customHeight="1">
      <c r="A29" s="86" t="s">
        <v>548</v>
      </c>
      <c r="B29" s="86" t="s">
        <v>36</v>
      </c>
      <c r="C29" s="87" t="s">
        <v>140</v>
      </c>
      <c r="D29" s="88" t="s">
        <v>141</v>
      </c>
      <c r="E29" s="89">
        <v>37209</v>
      </c>
      <c r="F29" s="89" t="s">
        <v>8</v>
      </c>
      <c r="G29" s="90" t="s">
        <v>138</v>
      </c>
      <c r="H29" s="153">
        <v>7.56</v>
      </c>
      <c r="I29" s="91">
        <v>0.15</v>
      </c>
      <c r="J29" s="92"/>
      <c r="K29" s="91"/>
      <c r="L29" s="134" t="str">
        <f t="shared" si="2"/>
        <v>III A</v>
      </c>
    </row>
    <row r="30" spans="1:12" ht="17.25" customHeight="1">
      <c r="A30" s="86" t="s">
        <v>548</v>
      </c>
      <c r="B30" s="86"/>
      <c r="C30" s="87" t="s">
        <v>82</v>
      </c>
      <c r="D30" s="88" t="s">
        <v>169</v>
      </c>
      <c r="E30" s="89">
        <v>33767</v>
      </c>
      <c r="F30" s="89" t="s">
        <v>8</v>
      </c>
      <c r="G30" s="90" t="s">
        <v>170</v>
      </c>
      <c r="H30" s="153">
        <v>7.56</v>
      </c>
      <c r="I30" s="91">
        <v>0.2</v>
      </c>
      <c r="J30" s="92"/>
      <c r="K30" s="91"/>
      <c r="L30" s="134" t="str">
        <f t="shared" si="2"/>
        <v>III A</v>
      </c>
    </row>
    <row r="31" spans="1:12" ht="17.25" customHeight="1">
      <c r="A31" s="86" t="s">
        <v>551</v>
      </c>
      <c r="B31" s="86"/>
      <c r="C31" s="87" t="s">
        <v>111</v>
      </c>
      <c r="D31" s="88" t="s">
        <v>112</v>
      </c>
      <c r="E31" s="89" t="s">
        <v>293</v>
      </c>
      <c r="F31" s="89" t="s">
        <v>8</v>
      </c>
      <c r="G31" s="90" t="s">
        <v>110</v>
      </c>
      <c r="H31" s="153">
        <v>7.63</v>
      </c>
      <c r="I31" s="91">
        <v>0.181</v>
      </c>
      <c r="J31" s="92"/>
      <c r="K31" s="91"/>
      <c r="L31" s="134" t="str">
        <f t="shared" si="2"/>
        <v>III A</v>
      </c>
    </row>
    <row r="32" spans="1:12" ht="17.25" customHeight="1">
      <c r="A32" s="86" t="s">
        <v>552</v>
      </c>
      <c r="B32" s="86" t="s">
        <v>476</v>
      </c>
      <c r="C32" s="87" t="s">
        <v>83</v>
      </c>
      <c r="D32" s="88" t="s">
        <v>449</v>
      </c>
      <c r="E32" s="89">
        <v>36432</v>
      </c>
      <c r="F32" s="89" t="s">
        <v>8</v>
      </c>
      <c r="G32" s="90" t="s">
        <v>441</v>
      </c>
      <c r="H32" s="153">
        <v>7.67</v>
      </c>
      <c r="I32" s="91">
        <v>0.179</v>
      </c>
      <c r="J32" s="92"/>
      <c r="K32" s="91"/>
      <c r="L32" s="134" t="str">
        <f t="shared" si="2"/>
        <v>III A</v>
      </c>
    </row>
    <row r="33" spans="1:12" ht="17.25" customHeight="1">
      <c r="A33" s="86" t="s">
        <v>553</v>
      </c>
      <c r="B33" s="86" t="s">
        <v>477</v>
      </c>
      <c r="C33" s="87" t="s">
        <v>92</v>
      </c>
      <c r="D33" s="88" t="s">
        <v>93</v>
      </c>
      <c r="E33" s="89" t="s">
        <v>94</v>
      </c>
      <c r="F33" s="89" t="s">
        <v>8</v>
      </c>
      <c r="G33" s="90" t="s">
        <v>315</v>
      </c>
      <c r="H33" s="153">
        <v>7.69</v>
      </c>
      <c r="I33" s="91">
        <v>0.174</v>
      </c>
      <c r="J33" s="92"/>
      <c r="K33" s="91"/>
      <c r="L33" s="134" t="str">
        <f aca="true" t="shared" si="3" ref="L33:L45">IF(ISBLANK(H33),"",IF(H33&gt;7.94,"",IF(H33&lt;=6.69,"TSM",IF(H33&lt;=6.84,"SM",IF(H33&lt;=7,"KSM",IF(H33&lt;=7.24,"I A",IF(H33&lt;=7.54,"II A",IF(H33&lt;=7.94,"III A"))))))))</f>
        <v>III A</v>
      </c>
    </row>
    <row r="34" spans="1:12" ht="17.25" customHeight="1">
      <c r="A34" s="86" t="s">
        <v>554</v>
      </c>
      <c r="B34" s="86" t="s">
        <v>478</v>
      </c>
      <c r="C34" s="87" t="s">
        <v>142</v>
      </c>
      <c r="D34" s="88" t="s">
        <v>341</v>
      </c>
      <c r="E34" s="89">
        <v>36822</v>
      </c>
      <c r="F34" s="89" t="s">
        <v>8</v>
      </c>
      <c r="G34" s="90" t="s">
        <v>183</v>
      </c>
      <c r="H34" s="153">
        <v>7.7</v>
      </c>
      <c r="I34" s="91" t="s">
        <v>569</v>
      </c>
      <c r="J34" s="92"/>
      <c r="K34" s="91"/>
      <c r="L34" s="134" t="str">
        <f t="shared" si="3"/>
        <v>III A</v>
      </c>
    </row>
    <row r="35" spans="1:12" ht="17.25" customHeight="1">
      <c r="A35" s="86" t="s">
        <v>555</v>
      </c>
      <c r="B35" s="86" t="s">
        <v>479</v>
      </c>
      <c r="C35" s="87" t="s">
        <v>343</v>
      </c>
      <c r="D35" s="88" t="s">
        <v>186</v>
      </c>
      <c r="E35" s="89" t="s">
        <v>344</v>
      </c>
      <c r="F35" s="89" t="s">
        <v>8</v>
      </c>
      <c r="G35" s="90" t="s">
        <v>183</v>
      </c>
      <c r="H35" s="153">
        <v>7.71</v>
      </c>
      <c r="I35" s="91">
        <v>0.16</v>
      </c>
      <c r="J35" s="92"/>
      <c r="K35" s="91"/>
      <c r="L35" s="134" t="str">
        <f t="shared" si="3"/>
        <v>III A</v>
      </c>
    </row>
    <row r="36" spans="1:12" ht="17.25" customHeight="1">
      <c r="A36" s="86" t="s">
        <v>556</v>
      </c>
      <c r="B36" s="86" t="s">
        <v>544</v>
      </c>
      <c r="C36" s="87" t="s">
        <v>143</v>
      </c>
      <c r="D36" s="88" t="s">
        <v>144</v>
      </c>
      <c r="E36" s="89" t="s">
        <v>228</v>
      </c>
      <c r="F36" s="89" t="s">
        <v>8</v>
      </c>
      <c r="G36" s="90" t="s">
        <v>106</v>
      </c>
      <c r="H36" s="153">
        <v>7.79</v>
      </c>
      <c r="I36" s="91">
        <v>0.184</v>
      </c>
      <c r="J36" s="92"/>
      <c r="K36" s="91"/>
      <c r="L36" s="134" t="str">
        <f t="shared" si="3"/>
        <v>III A</v>
      </c>
    </row>
    <row r="37" spans="1:12" ht="17.25" customHeight="1">
      <c r="A37" s="86" t="s">
        <v>557</v>
      </c>
      <c r="B37" s="86" t="s">
        <v>545</v>
      </c>
      <c r="C37" s="87" t="s">
        <v>274</v>
      </c>
      <c r="D37" s="88" t="s">
        <v>275</v>
      </c>
      <c r="E37" s="89">
        <v>37578</v>
      </c>
      <c r="F37" s="89" t="s">
        <v>8</v>
      </c>
      <c r="G37" s="90" t="s">
        <v>138</v>
      </c>
      <c r="H37" s="153">
        <v>7.85</v>
      </c>
      <c r="I37" s="91">
        <v>0.197</v>
      </c>
      <c r="J37" s="92"/>
      <c r="K37" s="91"/>
      <c r="L37" s="134" t="str">
        <f t="shared" si="3"/>
        <v>III A</v>
      </c>
    </row>
    <row r="38" spans="1:12" ht="17.25" customHeight="1">
      <c r="A38" s="86" t="s">
        <v>557</v>
      </c>
      <c r="B38" s="86" t="s">
        <v>545</v>
      </c>
      <c r="C38" s="87" t="s">
        <v>160</v>
      </c>
      <c r="D38" s="88" t="s">
        <v>530</v>
      </c>
      <c r="E38" s="89">
        <v>37385</v>
      </c>
      <c r="F38" s="89" t="s">
        <v>8</v>
      </c>
      <c r="G38" s="90" t="s">
        <v>528</v>
      </c>
      <c r="H38" s="153">
        <v>7.85</v>
      </c>
      <c r="I38" s="91">
        <v>0.151</v>
      </c>
      <c r="J38" s="92"/>
      <c r="K38" s="91"/>
      <c r="L38" s="134" t="str">
        <f t="shared" si="3"/>
        <v>III A</v>
      </c>
    </row>
    <row r="39" spans="1:12" ht="17.25" customHeight="1">
      <c r="A39" s="86" t="s">
        <v>570</v>
      </c>
      <c r="B39" s="86" t="s">
        <v>547</v>
      </c>
      <c r="C39" s="87" t="s">
        <v>139</v>
      </c>
      <c r="D39" s="88" t="s">
        <v>137</v>
      </c>
      <c r="E39" s="89">
        <v>36904</v>
      </c>
      <c r="F39" s="89" t="s">
        <v>8</v>
      </c>
      <c r="G39" s="90" t="s">
        <v>138</v>
      </c>
      <c r="H39" s="153">
        <v>7.87</v>
      </c>
      <c r="I39" s="91">
        <v>0.187</v>
      </c>
      <c r="J39" s="92"/>
      <c r="K39" s="91"/>
      <c r="L39" s="134" t="str">
        <f t="shared" si="3"/>
        <v>III A</v>
      </c>
    </row>
    <row r="40" spans="1:12" ht="17.25" customHeight="1">
      <c r="A40" s="86" t="s">
        <v>571</v>
      </c>
      <c r="B40" s="86" t="s">
        <v>548</v>
      </c>
      <c r="C40" s="87" t="s">
        <v>531</v>
      </c>
      <c r="D40" s="88" t="s">
        <v>532</v>
      </c>
      <c r="E40" s="89">
        <v>37528</v>
      </c>
      <c r="F40" s="89" t="s">
        <v>8</v>
      </c>
      <c r="G40" s="90" t="s">
        <v>528</v>
      </c>
      <c r="H40" s="153">
        <v>7.87</v>
      </c>
      <c r="I40" s="91">
        <v>0.131</v>
      </c>
      <c r="J40" s="92"/>
      <c r="K40" s="91"/>
      <c r="L40" s="134" t="str">
        <f t="shared" si="3"/>
        <v>III A</v>
      </c>
    </row>
    <row r="41" spans="1:12" ht="17.25" customHeight="1">
      <c r="A41" s="86" t="s">
        <v>572</v>
      </c>
      <c r="B41" s="86" t="s">
        <v>549</v>
      </c>
      <c r="C41" s="87" t="s">
        <v>272</v>
      </c>
      <c r="D41" s="88" t="s">
        <v>273</v>
      </c>
      <c r="E41" s="89">
        <v>37040</v>
      </c>
      <c r="F41" s="89" t="s">
        <v>8</v>
      </c>
      <c r="G41" s="90" t="s">
        <v>138</v>
      </c>
      <c r="H41" s="153">
        <v>7.93</v>
      </c>
      <c r="I41" s="91">
        <v>0.153</v>
      </c>
      <c r="J41" s="92"/>
      <c r="K41" s="91"/>
      <c r="L41" s="134" t="str">
        <f t="shared" si="3"/>
        <v>III A</v>
      </c>
    </row>
    <row r="42" spans="1:12" ht="17.25" customHeight="1">
      <c r="A42" s="86" t="s">
        <v>573</v>
      </c>
      <c r="B42" s="86" t="s">
        <v>550</v>
      </c>
      <c r="C42" s="87" t="s">
        <v>150</v>
      </c>
      <c r="D42" s="88" t="s">
        <v>363</v>
      </c>
      <c r="E42" s="89" t="s">
        <v>364</v>
      </c>
      <c r="F42" s="89" t="s">
        <v>351</v>
      </c>
      <c r="G42" s="90" t="s">
        <v>362</v>
      </c>
      <c r="H42" s="153">
        <v>7.94</v>
      </c>
      <c r="I42" s="91">
        <v>0.223</v>
      </c>
      <c r="J42" s="92"/>
      <c r="K42" s="91"/>
      <c r="L42" s="134" t="str">
        <f t="shared" si="3"/>
        <v>III A</v>
      </c>
    </row>
    <row r="43" spans="1:12" ht="17.25" customHeight="1">
      <c r="A43" s="86" t="s">
        <v>574</v>
      </c>
      <c r="B43" s="86" t="s">
        <v>551</v>
      </c>
      <c r="C43" s="87" t="s">
        <v>116</v>
      </c>
      <c r="D43" s="88" t="s">
        <v>117</v>
      </c>
      <c r="E43" s="89">
        <v>36439</v>
      </c>
      <c r="F43" s="89" t="s">
        <v>8</v>
      </c>
      <c r="G43" s="90" t="s">
        <v>366</v>
      </c>
      <c r="H43" s="153">
        <v>7.95</v>
      </c>
      <c r="I43" s="91">
        <v>0.167</v>
      </c>
      <c r="J43" s="92"/>
      <c r="K43" s="91"/>
      <c r="L43" s="134">
        <f t="shared" si="3"/>
      </c>
    </row>
    <row r="44" spans="1:12" ht="17.25" customHeight="1">
      <c r="A44" s="86" t="s">
        <v>575</v>
      </c>
      <c r="B44" s="86" t="s">
        <v>552</v>
      </c>
      <c r="C44" s="87" t="s">
        <v>157</v>
      </c>
      <c r="D44" s="88" t="s">
        <v>158</v>
      </c>
      <c r="E44" s="89" t="s">
        <v>324</v>
      </c>
      <c r="F44" s="89" t="s">
        <v>8</v>
      </c>
      <c r="G44" s="90" t="s">
        <v>325</v>
      </c>
      <c r="H44" s="153">
        <v>7.97</v>
      </c>
      <c r="I44" s="91">
        <v>0.179</v>
      </c>
      <c r="J44" s="92"/>
      <c r="K44" s="91"/>
      <c r="L44" s="134">
        <f t="shared" si="3"/>
      </c>
    </row>
    <row r="45" spans="1:12" ht="17.25" customHeight="1">
      <c r="A45" s="86" t="s">
        <v>576</v>
      </c>
      <c r="B45" s="86" t="s">
        <v>553</v>
      </c>
      <c r="C45" s="87" t="s">
        <v>50</v>
      </c>
      <c r="D45" s="88" t="s">
        <v>360</v>
      </c>
      <c r="E45" s="89" t="s">
        <v>361</v>
      </c>
      <c r="F45" s="89" t="s">
        <v>351</v>
      </c>
      <c r="G45" s="90" t="s">
        <v>362</v>
      </c>
      <c r="H45" s="153">
        <v>8.02</v>
      </c>
      <c r="I45" s="91">
        <v>0.367</v>
      </c>
      <c r="J45" s="92"/>
      <c r="K45" s="91"/>
      <c r="L45" s="134">
        <f t="shared" si="3"/>
      </c>
    </row>
    <row r="46" spans="1:12" ht="17.25" customHeight="1">
      <c r="A46" s="86" t="s">
        <v>577</v>
      </c>
      <c r="B46" s="86" t="s">
        <v>554</v>
      </c>
      <c r="C46" s="87" t="s">
        <v>480</v>
      </c>
      <c r="D46" s="88" t="s">
        <v>502</v>
      </c>
      <c r="E46" s="89">
        <v>37071</v>
      </c>
      <c r="F46" s="89" t="s">
        <v>8</v>
      </c>
      <c r="G46" s="90" t="s">
        <v>501</v>
      </c>
      <c r="H46" s="153">
        <v>8.13</v>
      </c>
      <c r="I46" s="91">
        <v>0.503</v>
      </c>
      <c r="J46" s="92"/>
      <c r="K46" s="91"/>
      <c r="L46" s="134"/>
    </row>
    <row r="47" spans="1:12" ht="17.25" customHeight="1">
      <c r="A47" s="86" t="s">
        <v>578</v>
      </c>
      <c r="B47" s="86" t="s">
        <v>555</v>
      </c>
      <c r="C47" s="87" t="s">
        <v>207</v>
      </c>
      <c r="D47" s="88" t="s">
        <v>208</v>
      </c>
      <c r="E47" s="89" t="s">
        <v>211</v>
      </c>
      <c r="F47" s="89" t="s">
        <v>8</v>
      </c>
      <c r="G47" s="90" t="s">
        <v>166</v>
      </c>
      <c r="H47" s="153">
        <v>8.16</v>
      </c>
      <c r="I47" s="91">
        <v>0.257</v>
      </c>
      <c r="J47" s="92"/>
      <c r="K47" s="91"/>
      <c r="L47" s="134">
        <f aca="true" t="shared" si="4" ref="L47:L52">IF(ISBLANK(H47),"",IF(H47&gt;7.94,"",IF(H47&lt;=6.69,"TSM",IF(H47&lt;=6.84,"SM",IF(H47&lt;=7,"KSM",IF(H47&lt;=7.24,"I A",IF(H47&lt;=7.54,"II A",IF(H47&lt;=7.94,"III A"))))))))</f>
      </c>
    </row>
    <row r="48" spans="1:12" ht="17.25" customHeight="1">
      <c r="A48" s="86" t="s">
        <v>579</v>
      </c>
      <c r="B48" s="86" t="s">
        <v>556</v>
      </c>
      <c r="C48" s="87" t="s">
        <v>276</v>
      </c>
      <c r="D48" s="88" t="s">
        <v>277</v>
      </c>
      <c r="E48" s="89">
        <v>37265</v>
      </c>
      <c r="F48" s="89" t="s">
        <v>8</v>
      </c>
      <c r="G48" s="90" t="s">
        <v>138</v>
      </c>
      <c r="H48" s="153">
        <v>8.28</v>
      </c>
      <c r="I48" s="91">
        <v>0.218</v>
      </c>
      <c r="J48" s="92"/>
      <c r="K48" s="91"/>
      <c r="L48" s="134">
        <f t="shared" si="4"/>
      </c>
    </row>
    <row r="49" spans="1:12" ht="17.25" customHeight="1">
      <c r="A49" s="86" t="s">
        <v>580</v>
      </c>
      <c r="B49" s="86" t="s">
        <v>557</v>
      </c>
      <c r="C49" s="87" t="s">
        <v>48</v>
      </c>
      <c r="D49" s="88" t="s">
        <v>430</v>
      </c>
      <c r="E49" s="89">
        <v>37555</v>
      </c>
      <c r="F49" s="89" t="s">
        <v>79</v>
      </c>
      <c r="G49" s="90" t="s">
        <v>426</v>
      </c>
      <c r="H49" s="153">
        <v>8.3</v>
      </c>
      <c r="I49" s="91">
        <v>0.179</v>
      </c>
      <c r="J49" s="92"/>
      <c r="K49" s="91"/>
      <c r="L49" s="134">
        <f t="shared" si="4"/>
      </c>
    </row>
    <row r="50" spans="1:12" ht="17.25" customHeight="1">
      <c r="A50" s="86" t="s">
        <v>581</v>
      </c>
      <c r="B50" s="86" t="s">
        <v>558</v>
      </c>
      <c r="C50" s="87" t="s">
        <v>279</v>
      </c>
      <c r="D50" s="88" t="s">
        <v>342</v>
      </c>
      <c r="E50" s="89">
        <v>36735</v>
      </c>
      <c r="F50" s="89" t="s">
        <v>8</v>
      </c>
      <c r="G50" s="90" t="s">
        <v>183</v>
      </c>
      <c r="H50" s="153">
        <v>8.46</v>
      </c>
      <c r="I50" s="91">
        <v>0.172</v>
      </c>
      <c r="J50" s="92"/>
      <c r="K50" s="91"/>
      <c r="L50" s="134">
        <f t="shared" si="4"/>
      </c>
    </row>
    <row r="51" spans="1:12" ht="17.25" customHeight="1">
      <c r="A51" s="86"/>
      <c r="B51" s="86"/>
      <c r="C51" s="87" t="s">
        <v>222</v>
      </c>
      <c r="D51" s="88" t="s">
        <v>223</v>
      </c>
      <c r="E51" s="89" t="s">
        <v>224</v>
      </c>
      <c r="F51" s="89" t="s">
        <v>8</v>
      </c>
      <c r="G51" s="90" t="s">
        <v>106</v>
      </c>
      <c r="H51" s="153" t="s">
        <v>565</v>
      </c>
      <c r="I51" s="91">
        <v>-0.189</v>
      </c>
      <c r="J51" s="92"/>
      <c r="K51" s="91"/>
      <c r="L51" s="134">
        <f t="shared" si="4"/>
      </c>
    </row>
    <row r="52" spans="1:12" ht="17.25" customHeight="1">
      <c r="A52" s="86"/>
      <c r="B52" s="86"/>
      <c r="C52" s="87" t="s">
        <v>81</v>
      </c>
      <c r="D52" s="88" t="s">
        <v>427</v>
      </c>
      <c r="E52" s="89">
        <v>37560</v>
      </c>
      <c r="F52" s="89" t="s">
        <v>79</v>
      </c>
      <c r="G52" s="90" t="s">
        <v>426</v>
      </c>
      <c r="H52" s="153" t="s">
        <v>543</v>
      </c>
      <c r="I52" s="91"/>
      <c r="J52" s="92"/>
      <c r="K52" s="91"/>
      <c r="L52" s="134">
        <f t="shared" si="4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140625" style="37" customWidth="1"/>
    <col min="2" max="2" width="4.140625" style="37" customWidth="1"/>
    <col min="3" max="3" width="9.28125" style="37" customWidth="1"/>
    <col min="4" max="4" width="13.7109375" style="37" customWidth="1"/>
    <col min="5" max="5" width="10.28125" style="37" customWidth="1"/>
    <col min="6" max="6" width="11.140625" style="37" bestFit="1" customWidth="1"/>
    <col min="7" max="7" width="23.140625" style="37" customWidth="1"/>
    <col min="8" max="8" width="8.57421875" style="37" customWidth="1"/>
    <col min="9" max="9" width="5.00390625" style="37" customWidth="1"/>
    <col min="10" max="16384" width="9.140625" style="37" customWidth="1"/>
  </cols>
  <sheetData>
    <row r="1" spans="3:7" ht="18.75">
      <c r="C1" s="4" t="s">
        <v>12</v>
      </c>
      <c r="E1" s="6"/>
      <c r="F1" s="6"/>
      <c r="G1" s="38"/>
    </row>
    <row r="2" spans="1:8" ht="18.75">
      <c r="A2" s="39" t="s">
        <v>8</v>
      </c>
      <c r="B2" s="39"/>
      <c r="C2" s="4"/>
      <c r="E2" s="6"/>
      <c r="F2" s="6"/>
      <c r="H2" s="11" t="s">
        <v>632</v>
      </c>
    </row>
    <row r="3" spans="3:7" s="41" customFormat="1" ht="5.25">
      <c r="C3" s="42"/>
      <c r="G3" s="43"/>
    </row>
    <row r="4" spans="3:8" ht="12.75">
      <c r="C4" s="14" t="s">
        <v>41</v>
      </c>
      <c r="D4" s="3"/>
      <c r="E4" s="14" t="s">
        <v>14</v>
      </c>
      <c r="F4" s="14" t="s">
        <v>24</v>
      </c>
      <c r="G4" s="13" t="s">
        <v>34</v>
      </c>
      <c r="H4" s="39"/>
    </row>
    <row r="5" spans="3:7" s="41" customFormat="1" ht="6" thickBot="1">
      <c r="C5" s="42"/>
      <c r="G5" s="43"/>
    </row>
    <row r="6" spans="1:9" ht="13.5" thickBot="1">
      <c r="A6" s="19" t="s">
        <v>25</v>
      </c>
      <c r="B6" s="2" t="s">
        <v>40</v>
      </c>
      <c r="C6" s="45" t="s">
        <v>4</v>
      </c>
      <c r="D6" s="46" t="s">
        <v>5</v>
      </c>
      <c r="E6" s="44" t="s">
        <v>6</v>
      </c>
      <c r="F6" s="44" t="s">
        <v>16</v>
      </c>
      <c r="G6" s="44" t="s">
        <v>7</v>
      </c>
      <c r="H6" s="47" t="s">
        <v>21</v>
      </c>
      <c r="I6" s="47" t="s">
        <v>23</v>
      </c>
    </row>
    <row r="7" spans="1:9" ht="17.25" customHeight="1">
      <c r="A7" s="1" t="s">
        <v>24</v>
      </c>
      <c r="B7" s="1">
        <v>111</v>
      </c>
      <c r="C7" s="53" t="s">
        <v>487</v>
      </c>
      <c r="D7" s="54" t="s">
        <v>488</v>
      </c>
      <c r="E7" s="55" t="s">
        <v>514</v>
      </c>
      <c r="F7" s="55" t="s">
        <v>8</v>
      </c>
      <c r="G7" s="56" t="s">
        <v>99</v>
      </c>
      <c r="H7" s="137">
        <v>0.0008211805555555556</v>
      </c>
      <c r="I7" s="36" t="str">
        <f>IF(ISBLANK(H7),"",IF(H7&gt;0.00082337962962963,"",IF(H7&lt;=0.000616898148148148,"TSM",IF(H7&lt;=0.000638310185185185,"SM",IF(H7&lt;=0.000671296296296296,"KSM",IF(H7&lt;=0.000707175925925926,"I A",IF(H7&lt;=0.000753935185185185,"II A",IF(H7&lt;=0.00082337962962963,"III A"))))))))</f>
        <v>III A</v>
      </c>
    </row>
    <row r="8" spans="1:9" ht="17.25" customHeight="1">
      <c r="A8" s="1" t="s">
        <v>9</v>
      </c>
      <c r="B8" s="1">
        <v>83</v>
      </c>
      <c r="C8" s="53" t="s">
        <v>107</v>
      </c>
      <c r="D8" s="54" t="s">
        <v>108</v>
      </c>
      <c r="E8" s="55" t="s">
        <v>109</v>
      </c>
      <c r="F8" s="89" t="s">
        <v>8</v>
      </c>
      <c r="G8" s="56" t="s">
        <v>110</v>
      </c>
      <c r="H8" s="137">
        <v>0.0007357638888888888</v>
      </c>
      <c r="I8" s="36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>II A</v>
      </c>
    </row>
    <row r="9" spans="1:9" ht="17.25" customHeight="1">
      <c r="A9" s="1" t="s">
        <v>10</v>
      </c>
      <c r="B9" s="1">
        <v>80</v>
      </c>
      <c r="C9" s="53" t="s">
        <v>345</v>
      </c>
      <c r="D9" s="54" t="s">
        <v>184</v>
      </c>
      <c r="E9" s="55" t="s">
        <v>346</v>
      </c>
      <c r="F9" s="55" t="s">
        <v>8</v>
      </c>
      <c r="G9" s="56" t="s">
        <v>183</v>
      </c>
      <c r="H9" s="137">
        <v>0.000753125</v>
      </c>
      <c r="I9" s="36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</row>
    <row r="10" spans="1:9" ht="17.25" customHeight="1">
      <c r="A10" s="1" t="s">
        <v>26</v>
      </c>
      <c r="B10" s="1">
        <v>100</v>
      </c>
      <c r="C10" s="53" t="s">
        <v>446</v>
      </c>
      <c r="D10" s="54" t="s">
        <v>447</v>
      </c>
      <c r="E10" s="55" t="s">
        <v>448</v>
      </c>
      <c r="F10" s="55" t="s">
        <v>8</v>
      </c>
      <c r="G10" s="56" t="s">
        <v>441</v>
      </c>
      <c r="H10" s="137">
        <v>0.0007898148148148148</v>
      </c>
      <c r="I10" s="36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III A</v>
      </c>
    </row>
    <row r="11" spans="6:7" ht="12.75">
      <c r="F11" s="14" t="s">
        <v>9</v>
      </c>
      <c r="G11" s="13" t="s">
        <v>34</v>
      </c>
    </row>
    <row r="12" spans="1:9" ht="17.25" customHeight="1">
      <c r="A12" s="1" t="s">
        <v>24</v>
      </c>
      <c r="B12" s="1">
        <v>113</v>
      </c>
      <c r="C12" s="53" t="s">
        <v>97</v>
      </c>
      <c r="D12" s="54" t="s">
        <v>98</v>
      </c>
      <c r="E12" s="55" t="s">
        <v>516</v>
      </c>
      <c r="F12" s="55" t="s">
        <v>8</v>
      </c>
      <c r="G12" s="56" t="s">
        <v>99</v>
      </c>
      <c r="H12" s="137">
        <v>0.0008133101851851851</v>
      </c>
      <c r="I12" s="36" t="str">
        <f>IF(ISBLANK(H12),"",IF(H12&gt;0.00082337962962963,"",IF(H12&lt;=0.000616898148148148,"TSM",IF(H12&lt;=0.000638310185185185,"SM",IF(H12&lt;=0.000671296296296296,"KSM",IF(H12&lt;=0.000707175925925926,"I A",IF(H12&lt;=0.000753935185185185,"II A",IF(H12&lt;=0.00082337962962963,"III A"))))))))</f>
        <v>III A</v>
      </c>
    </row>
    <row r="13" spans="1:9" ht="17.25" customHeight="1">
      <c r="A13" s="1" t="s">
        <v>9</v>
      </c>
      <c r="B13" s="1">
        <v>58</v>
      </c>
      <c r="C13" s="53" t="s">
        <v>353</v>
      </c>
      <c r="D13" s="54" t="s">
        <v>354</v>
      </c>
      <c r="E13" s="55" t="s">
        <v>355</v>
      </c>
      <c r="F13" s="55" t="s">
        <v>351</v>
      </c>
      <c r="G13" s="56" t="s">
        <v>352</v>
      </c>
      <c r="H13" s="137">
        <v>0.0007613425925925926</v>
      </c>
      <c r="I13" s="36" t="str">
        <f>IF(ISBLANK(H13),"",IF(H13&gt;0.00082337962962963,"",IF(H13&lt;=0.000616898148148148,"TSM",IF(H13&lt;=0.000638310185185185,"SM",IF(H13&lt;=0.000671296296296296,"KSM",IF(H13&lt;=0.000707175925925926,"I A",IF(H13&lt;=0.000753935185185185,"II A",IF(H13&lt;=0.00082337962962963,"III A"))))))))</f>
        <v>III A</v>
      </c>
    </row>
    <row r="14" spans="1:9" ht="17.25" customHeight="1">
      <c r="A14" s="1" t="s">
        <v>10</v>
      </c>
      <c r="B14" s="1">
        <v>71</v>
      </c>
      <c r="C14" s="53" t="s">
        <v>187</v>
      </c>
      <c r="D14" s="54" t="s">
        <v>339</v>
      </c>
      <c r="E14" s="55" t="s">
        <v>340</v>
      </c>
      <c r="F14" s="55" t="s">
        <v>8</v>
      </c>
      <c r="G14" s="56" t="s">
        <v>185</v>
      </c>
      <c r="H14" s="137">
        <v>0.0007449074074074073</v>
      </c>
      <c r="I14" s="36" t="str">
        <f>IF(ISBLANK(H14),"",IF(H14&gt;0.00082337962962963,"",IF(H14&lt;=0.000616898148148148,"TSM",IF(H14&lt;=0.000638310185185185,"SM",IF(H14&lt;=0.000671296296296296,"KSM",IF(H14&lt;=0.000707175925925926,"I A",IF(H14&lt;=0.000753935185185185,"II A",IF(H14&lt;=0.00082337962962963,"III A"))))))))</f>
        <v>II A</v>
      </c>
    </row>
    <row r="15" spans="1:9" ht="17.25" customHeight="1">
      <c r="A15" s="1" t="s">
        <v>26</v>
      </c>
      <c r="B15" s="1">
        <v>77</v>
      </c>
      <c r="C15" s="53" t="s">
        <v>234</v>
      </c>
      <c r="D15" s="54" t="s">
        <v>235</v>
      </c>
      <c r="E15" s="55" t="s">
        <v>236</v>
      </c>
      <c r="F15" s="55" t="s">
        <v>8</v>
      </c>
      <c r="G15" s="56" t="s">
        <v>237</v>
      </c>
      <c r="H15" s="137">
        <v>0.0007201388888888888</v>
      </c>
      <c r="I15" s="36" t="str">
        <f>IF(ISBLANK(H15),"",IF(H15&gt;0.00082337962962963,"",IF(H15&lt;=0.000616898148148148,"TSM",IF(H15&lt;=0.000638310185185185,"SM",IF(H15&lt;=0.000671296296296296,"KSM",IF(H15&lt;=0.000707175925925926,"I A",IF(H15&lt;=0.000753935185185185,"II A",IF(H15&lt;=0.00082337962962963,"III A"))))))))</f>
        <v>II A</v>
      </c>
    </row>
    <row r="16" spans="6:7" ht="12.75">
      <c r="F16" s="14" t="s">
        <v>10</v>
      </c>
      <c r="G16" s="13" t="s">
        <v>34</v>
      </c>
    </row>
    <row r="17" spans="1:9" ht="17.25" customHeight="1">
      <c r="A17" s="1" t="s">
        <v>24</v>
      </c>
      <c r="B17" s="1"/>
      <c r="C17" s="53"/>
      <c r="D17" s="54"/>
      <c r="E17" s="55"/>
      <c r="F17" s="55"/>
      <c r="G17" s="56"/>
      <c r="H17" s="137"/>
      <c r="I17" s="36">
        <f>IF(ISBLANK(H17),"",IF(H17&gt;0.00082337962962963,"",IF(H17&lt;=0.000616898148148148,"TSM",IF(H17&lt;=0.000638310185185185,"SM",IF(H17&lt;=0.000671296296296296,"KSM",IF(H17&lt;=0.000707175925925926,"I A",IF(H17&lt;=0.000753935185185185,"II A",IF(H17&lt;=0.00082337962962963,"III A"))))))))</f>
      </c>
    </row>
    <row r="18" spans="1:9" ht="17.25" customHeight="1">
      <c r="A18" s="1" t="s">
        <v>9</v>
      </c>
      <c r="B18" s="1"/>
      <c r="C18" s="53"/>
      <c r="D18" s="54"/>
      <c r="E18" s="55"/>
      <c r="F18" s="55"/>
      <c r="G18" s="56"/>
      <c r="H18" s="137"/>
      <c r="I18" s="36">
        <f>IF(ISBLANK(H18),"",IF(H18&gt;0.00082337962962963,"",IF(H18&lt;=0.000616898148148148,"TSM",IF(H18&lt;=0.000638310185185185,"SM",IF(H18&lt;=0.000671296296296296,"KSM",IF(H18&lt;=0.000707175925925926,"I A",IF(H18&lt;=0.000753935185185185,"II A",IF(H18&lt;=0.00082337962962963,"III A"))))))))</f>
      </c>
    </row>
    <row r="19" spans="1:9" ht="17.25" customHeight="1">
      <c r="A19" s="1" t="s">
        <v>10</v>
      </c>
      <c r="B19" s="1" t="s">
        <v>525</v>
      </c>
      <c r="C19" s="53" t="s">
        <v>526</v>
      </c>
      <c r="D19" s="54" t="s">
        <v>527</v>
      </c>
      <c r="E19" s="55">
        <v>36739</v>
      </c>
      <c r="F19" s="55" t="s">
        <v>8</v>
      </c>
      <c r="G19" s="56" t="s">
        <v>528</v>
      </c>
      <c r="H19" s="137">
        <v>0.0007680555555555557</v>
      </c>
      <c r="I19" s="36" t="str">
        <f>IF(ISBLANK(H19),"",IF(H19&gt;0.00082337962962963,"",IF(H19&lt;=0.000616898148148148,"TSM",IF(H19&lt;=0.000638310185185185,"SM",IF(H19&lt;=0.000671296296296296,"KSM",IF(H19&lt;=0.000707175925925926,"I A",IF(H19&lt;=0.000753935185185185,"II A",IF(H19&lt;=0.00082337962962963,"III A"))))))))</f>
        <v>III A</v>
      </c>
    </row>
    <row r="20" spans="1:9" ht="17.25" customHeight="1">
      <c r="A20" s="1" t="s">
        <v>26</v>
      </c>
      <c r="B20" s="1"/>
      <c r="C20" s="53"/>
      <c r="D20" s="54"/>
      <c r="E20" s="55"/>
      <c r="F20" s="55"/>
      <c r="G20" s="56"/>
      <c r="H20" s="137"/>
      <c r="I20" s="36">
        <f>IF(ISBLANK(H20),"",IF(H20&gt;0.00082337962962963,"",IF(H20&lt;=0.000616898148148148,"TSM",IF(H20&lt;=0.000638310185185185,"SM",IF(H20&lt;=0.000671296296296296,"KSM",IF(H20&lt;=0.000707175925925926,"I A",IF(H20&lt;=0.000753935185185185,"II A",IF(H20&lt;=0.00082337962962963,"III 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140625" style="37" customWidth="1"/>
    <col min="2" max="2" width="3.421875" style="37" customWidth="1"/>
    <col min="3" max="3" width="4.140625" style="37" customWidth="1"/>
    <col min="4" max="4" width="9.28125" style="37" customWidth="1"/>
    <col min="5" max="5" width="13.7109375" style="37" customWidth="1"/>
    <col min="6" max="6" width="10.28125" style="37" customWidth="1"/>
    <col min="7" max="7" width="11.140625" style="37" bestFit="1" customWidth="1"/>
    <col min="8" max="8" width="23.140625" style="37" customWidth="1"/>
    <col min="9" max="9" width="8.57421875" style="37" customWidth="1"/>
    <col min="10" max="10" width="5.00390625" style="37" customWidth="1"/>
    <col min="11" max="16384" width="9.140625" style="37" customWidth="1"/>
  </cols>
  <sheetData>
    <row r="1" spans="4:8" ht="18.75">
      <c r="D1" s="4" t="s">
        <v>12</v>
      </c>
      <c r="F1" s="6"/>
      <c r="G1" s="6"/>
      <c r="H1" s="38"/>
    </row>
    <row r="2" spans="1:9" ht="18.75">
      <c r="A2" s="39" t="s">
        <v>8</v>
      </c>
      <c r="B2" s="39"/>
      <c r="C2" s="39"/>
      <c r="D2" s="4"/>
      <c r="F2" s="6"/>
      <c r="G2" s="6"/>
      <c r="I2" s="11" t="s">
        <v>632</v>
      </c>
    </row>
    <row r="3" spans="4:8" s="41" customFormat="1" ht="5.25">
      <c r="D3" s="42"/>
      <c r="H3" s="43"/>
    </row>
    <row r="4" spans="4:9" ht="12.75">
      <c r="D4" s="14" t="s">
        <v>41</v>
      </c>
      <c r="E4" s="3"/>
      <c r="F4" s="14" t="s">
        <v>14</v>
      </c>
      <c r="G4" s="14"/>
      <c r="H4" s="13"/>
      <c r="I4" s="39"/>
    </row>
    <row r="5" spans="4:8" s="41" customFormat="1" ht="5.25">
      <c r="D5" s="42"/>
      <c r="H5" s="43"/>
    </row>
    <row r="6" spans="1:10" ht="12.75">
      <c r="A6" s="190" t="s">
        <v>561</v>
      </c>
      <c r="B6" s="191" t="s">
        <v>15</v>
      </c>
      <c r="C6" s="2" t="s">
        <v>40</v>
      </c>
      <c r="D6" s="45" t="s">
        <v>4</v>
      </c>
      <c r="E6" s="46" t="s">
        <v>5</v>
      </c>
      <c r="F6" s="44" t="s">
        <v>6</v>
      </c>
      <c r="G6" s="44" t="s">
        <v>16</v>
      </c>
      <c r="H6" s="44" t="s">
        <v>7</v>
      </c>
      <c r="I6" s="47" t="s">
        <v>21</v>
      </c>
      <c r="J6" s="47" t="s">
        <v>23</v>
      </c>
    </row>
    <row r="7" spans="1:10" ht="17.25" customHeight="1">
      <c r="A7" s="182" t="s">
        <v>24</v>
      </c>
      <c r="B7" s="182" t="s">
        <v>24</v>
      </c>
      <c r="C7" s="182">
        <v>77</v>
      </c>
      <c r="D7" s="183" t="s">
        <v>234</v>
      </c>
      <c r="E7" s="184" t="s">
        <v>235</v>
      </c>
      <c r="F7" s="185" t="s">
        <v>236</v>
      </c>
      <c r="G7" s="185" t="s">
        <v>8</v>
      </c>
      <c r="H7" s="187" t="s">
        <v>237</v>
      </c>
      <c r="I7" s="138">
        <v>0.0007201388888888888</v>
      </c>
      <c r="J7" s="189" t="str">
        <f aca="true" t="shared" si="0" ref="J7:J15">IF(ISBLANK(I7),"",IF(I7&gt;0.00082337962962963,"",IF(I7&lt;=0.000616898148148148,"TSM",IF(I7&lt;=0.000638310185185185,"SM",IF(I7&lt;=0.000671296296296296,"KSM",IF(I7&lt;=0.000707175925925926,"I A",IF(I7&lt;=0.000753935185185185,"II A",IF(I7&lt;=0.00082337962962963,"III A"))))))))</f>
        <v>II A</v>
      </c>
    </row>
    <row r="8" spans="1:10" ht="17.25" customHeight="1">
      <c r="A8" s="1" t="s">
        <v>9</v>
      </c>
      <c r="B8" s="1"/>
      <c r="C8" s="1">
        <v>83</v>
      </c>
      <c r="D8" s="53" t="s">
        <v>107</v>
      </c>
      <c r="E8" s="54" t="s">
        <v>108</v>
      </c>
      <c r="F8" s="55" t="s">
        <v>109</v>
      </c>
      <c r="G8" s="89" t="s">
        <v>8</v>
      </c>
      <c r="H8" s="56" t="s">
        <v>110</v>
      </c>
      <c r="I8" s="137">
        <v>0.0007357638888888888</v>
      </c>
      <c r="J8" s="36" t="str">
        <f t="shared" si="0"/>
        <v>II A</v>
      </c>
    </row>
    <row r="9" spans="1:10" ht="17.25" customHeight="1">
      <c r="A9" s="1" t="s">
        <v>10</v>
      </c>
      <c r="B9" s="1" t="s">
        <v>9</v>
      </c>
      <c r="C9" s="1">
        <v>71</v>
      </c>
      <c r="D9" s="53" t="s">
        <v>187</v>
      </c>
      <c r="E9" s="54" t="s">
        <v>339</v>
      </c>
      <c r="F9" s="55" t="s">
        <v>340</v>
      </c>
      <c r="G9" s="55" t="s">
        <v>8</v>
      </c>
      <c r="H9" s="56" t="s">
        <v>185</v>
      </c>
      <c r="I9" s="137">
        <v>0.0007449074074074073</v>
      </c>
      <c r="J9" s="36" t="str">
        <f t="shared" si="0"/>
        <v>II A</v>
      </c>
    </row>
    <row r="10" spans="1:10" ht="17.25" customHeight="1">
      <c r="A10" s="1" t="s">
        <v>26</v>
      </c>
      <c r="B10" s="1"/>
      <c r="C10" s="1">
        <v>80</v>
      </c>
      <c r="D10" s="53" t="s">
        <v>345</v>
      </c>
      <c r="E10" s="54" t="s">
        <v>184</v>
      </c>
      <c r="F10" s="55" t="s">
        <v>346</v>
      </c>
      <c r="G10" s="55" t="s">
        <v>8</v>
      </c>
      <c r="H10" s="56" t="s">
        <v>183</v>
      </c>
      <c r="I10" s="137">
        <v>0.000753125</v>
      </c>
      <c r="J10" s="36" t="str">
        <f t="shared" si="0"/>
        <v>II A</v>
      </c>
    </row>
    <row r="11" spans="1:10" ht="17.25" customHeight="1">
      <c r="A11" s="1" t="s">
        <v>11</v>
      </c>
      <c r="B11" s="1" t="s">
        <v>10</v>
      </c>
      <c r="C11" s="1">
        <v>58</v>
      </c>
      <c r="D11" s="53" t="s">
        <v>353</v>
      </c>
      <c r="E11" s="54" t="s">
        <v>354</v>
      </c>
      <c r="F11" s="55" t="s">
        <v>355</v>
      </c>
      <c r="G11" s="55" t="s">
        <v>351</v>
      </c>
      <c r="H11" s="56" t="s">
        <v>352</v>
      </c>
      <c r="I11" s="137">
        <v>0.0007613425925925926</v>
      </c>
      <c r="J11" s="36" t="str">
        <f t="shared" si="0"/>
        <v>III A</v>
      </c>
    </row>
    <row r="12" spans="1:10" ht="17.25" customHeight="1">
      <c r="A12" s="1" t="s">
        <v>32</v>
      </c>
      <c r="B12" s="1" t="s">
        <v>26</v>
      </c>
      <c r="C12" s="1" t="s">
        <v>525</v>
      </c>
      <c r="D12" s="53" t="s">
        <v>526</v>
      </c>
      <c r="E12" s="54" t="s">
        <v>527</v>
      </c>
      <c r="F12" s="55">
        <v>36739</v>
      </c>
      <c r="G12" s="55" t="s">
        <v>8</v>
      </c>
      <c r="H12" s="56" t="s">
        <v>528</v>
      </c>
      <c r="I12" s="137">
        <v>0.0007680555555555557</v>
      </c>
      <c r="J12" s="36" t="str">
        <f t="shared" si="0"/>
        <v>III A</v>
      </c>
    </row>
    <row r="13" spans="1:10" ht="17.25" customHeight="1">
      <c r="A13" s="1" t="s">
        <v>36</v>
      </c>
      <c r="B13" s="1"/>
      <c r="C13" s="1">
        <v>100</v>
      </c>
      <c r="D13" s="53" t="s">
        <v>446</v>
      </c>
      <c r="E13" s="54" t="s">
        <v>447</v>
      </c>
      <c r="F13" s="55">
        <v>31901</v>
      </c>
      <c r="G13" s="55" t="s">
        <v>8</v>
      </c>
      <c r="H13" s="56" t="s">
        <v>441</v>
      </c>
      <c r="I13" s="137">
        <v>0.0007898148148148148</v>
      </c>
      <c r="J13" s="36" t="str">
        <f t="shared" si="0"/>
        <v>III A</v>
      </c>
    </row>
    <row r="14" spans="1:10" ht="17.25" customHeight="1">
      <c r="A14" s="1" t="s">
        <v>37</v>
      </c>
      <c r="B14" s="1" t="s">
        <v>11</v>
      </c>
      <c r="C14" s="1">
        <v>113</v>
      </c>
      <c r="D14" s="53" t="s">
        <v>97</v>
      </c>
      <c r="E14" s="54" t="s">
        <v>98</v>
      </c>
      <c r="F14" s="55" t="s">
        <v>516</v>
      </c>
      <c r="G14" s="55" t="s">
        <v>8</v>
      </c>
      <c r="H14" s="56" t="s">
        <v>99</v>
      </c>
      <c r="I14" s="137">
        <v>0.0008133101851851851</v>
      </c>
      <c r="J14" s="36" t="str">
        <f t="shared" si="0"/>
        <v>III A</v>
      </c>
    </row>
    <row r="15" spans="1:10" ht="17.25" customHeight="1">
      <c r="A15" s="1" t="s">
        <v>476</v>
      </c>
      <c r="B15" s="1" t="s">
        <v>32</v>
      </c>
      <c r="C15" s="1">
        <v>111</v>
      </c>
      <c r="D15" s="53" t="s">
        <v>487</v>
      </c>
      <c r="E15" s="54" t="s">
        <v>488</v>
      </c>
      <c r="F15" s="55" t="s">
        <v>514</v>
      </c>
      <c r="G15" s="55" t="s">
        <v>8</v>
      </c>
      <c r="H15" s="56" t="s">
        <v>99</v>
      </c>
      <c r="I15" s="137">
        <v>0.0008211805555555556</v>
      </c>
      <c r="J15" s="36" t="str">
        <f t="shared" si="0"/>
        <v>III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28125" style="37" customWidth="1"/>
    <col min="2" max="2" width="4.7109375" style="37" customWidth="1"/>
    <col min="3" max="3" width="10.7109375" style="37" customWidth="1"/>
    <col min="4" max="4" width="12.57421875" style="37" customWidth="1"/>
    <col min="5" max="5" width="10.28125" style="37" customWidth="1"/>
    <col min="6" max="6" width="11.7109375" style="37" customWidth="1"/>
    <col min="7" max="7" width="25.00390625" style="37" customWidth="1"/>
    <col min="8" max="8" width="8.00390625" style="37" customWidth="1"/>
    <col min="9" max="9" width="6.28125" style="37" customWidth="1"/>
    <col min="10" max="16384" width="9.140625" style="37" customWidth="1"/>
  </cols>
  <sheetData>
    <row r="1" spans="3:7" ht="18.75">
      <c r="C1" s="4" t="s">
        <v>12</v>
      </c>
      <c r="E1" s="6"/>
      <c r="F1" s="6"/>
      <c r="G1" s="38"/>
    </row>
    <row r="2" spans="1:8" ht="18.75">
      <c r="A2" s="39" t="s">
        <v>8</v>
      </c>
      <c r="B2" s="39"/>
      <c r="C2" s="4"/>
      <c r="E2" s="6"/>
      <c r="F2" s="6"/>
      <c r="H2" s="11" t="s">
        <v>632</v>
      </c>
    </row>
    <row r="3" spans="3:7" s="41" customFormat="1" ht="5.25">
      <c r="C3" s="42"/>
      <c r="G3" s="43"/>
    </row>
    <row r="4" spans="3:8" ht="12.75">
      <c r="C4" s="14" t="s">
        <v>41</v>
      </c>
      <c r="D4" s="3"/>
      <c r="E4" s="14" t="s">
        <v>27</v>
      </c>
      <c r="F4" s="14" t="s">
        <v>24</v>
      </c>
      <c r="G4" s="13" t="s">
        <v>34</v>
      </c>
      <c r="H4" s="39"/>
    </row>
    <row r="5" spans="3:7" s="41" customFormat="1" ht="6" thickBot="1">
      <c r="C5" s="42"/>
      <c r="G5" s="43"/>
    </row>
    <row r="6" spans="1:9" ht="13.5" thickBot="1">
      <c r="A6" s="19" t="s">
        <v>25</v>
      </c>
      <c r="B6" s="2" t="s">
        <v>40</v>
      </c>
      <c r="C6" s="45" t="s">
        <v>4</v>
      </c>
      <c r="D6" s="46" t="s">
        <v>5</v>
      </c>
      <c r="E6" s="44" t="s">
        <v>6</v>
      </c>
      <c r="F6" s="44" t="s">
        <v>16</v>
      </c>
      <c r="G6" s="44" t="s">
        <v>7</v>
      </c>
      <c r="H6" s="47" t="s">
        <v>21</v>
      </c>
      <c r="I6" s="47" t="s">
        <v>23</v>
      </c>
    </row>
    <row r="7" spans="1:9" ht="17.25" customHeight="1">
      <c r="A7" s="1" t="s">
        <v>24</v>
      </c>
      <c r="B7" s="1">
        <v>94</v>
      </c>
      <c r="C7" s="53" t="s">
        <v>83</v>
      </c>
      <c r="D7" s="54" t="s">
        <v>449</v>
      </c>
      <c r="E7" s="55">
        <v>36432</v>
      </c>
      <c r="F7" s="55" t="s">
        <v>8</v>
      </c>
      <c r="G7" s="56" t="s">
        <v>441</v>
      </c>
      <c r="H7" s="35" t="s">
        <v>543</v>
      </c>
      <c r="I7" s="36">
        <f>IF(ISBLANK(H7),"",IF(H7&gt;59.64,"",IF(H7&lt;=46.95,"TSM",IF(H7&lt;=48.5,"SM",IF(H7&lt;=50.2,"KSM",IF(H7&lt;=52.5,"I A",IF(H7&lt;=55.64,"II A",IF(H7&lt;=59.64,"III A"))))))))</f>
      </c>
    </row>
    <row r="8" spans="1:9" ht="17.25" customHeight="1">
      <c r="A8" s="1" t="s">
        <v>9</v>
      </c>
      <c r="B8" s="1">
        <v>60</v>
      </c>
      <c r="C8" s="53" t="s">
        <v>50</v>
      </c>
      <c r="D8" s="54" t="s">
        <v>360</v>
      </c>
      <c r="E8" s="55" t="s">
        <v>361</v>
      </c>
      <c r="F8" s="55" t="s">
        <v>351</v>
      </c>
      <c r="G8" s="56" t="s">
        <v>362</v>
      </c>
      <c r="H8" s="35">
        <v>61.93</v>
      </c>
      <c r="I8" s="36">
        <f>IF(ISBLANK(H8),"",IF(H8&gt;59.64,"",IF(H8&lt;=46.95,"TSM",IF(H8&lt;=48.5,"SM",IF(H8&lt;=50.2,"KSM",IF(H8&lt;=52.5,"I A",IF(H8&lt;=55.64,"II A",IF(H8&lt;=59.64,"III A"))))))))</f>
      </c>
    </row>
    <row r="9" spans="1:9" ht="17.25" customHeight="1">
      <c r="A9" s="1" t="s">
        <v>10</v>
      </c>
      <c r="B9" s="1">
        <v>84</v>
      </c>
      <c r="C9" s="53" t="s">
        <v>290</v>
      </c>
      <c r="D9" s="54" t="s">
        <v>291</v>
      </c>
      <c r="E9" s="55" t="s">
        <v>292</v>
      </c>
      <c r="F9" s="89" t="s">
        <v>8</v>
      </c>
      <c r="G9" s="56" t="s">
        <v>110</v>
      </c>
      <c r="H9" s="35">
        <v>55.91</v>
      </c>
      <c r="I9" s="36" t="str">
        <f>IF(ISBLANK(H9),"",IF(H9&gt;59.64,"",IF(H9&lt;=46.95,"TSM",IF(H9&lt;=48.5,"SM",IF(H9&lt;=50.2,"KSM",IF(H9&lt;=52.5,"I A",IF(H9&lt;=55.64,"II A",IF(H9&lt;=59.64,"III A"))))))))</f>
        <v>III A</v>
      </c>
    </row>
    <row r="10" spans="1:9" ht="17.25" customHeight="1">
      <c r="A10" s="1" t="s">
        <v>26</v>
      </c>
      <c r="B10" s="1">
        <v>61</v>
      </c>
      <c r="C10" s="53" t="s">
        <v>150</v>
      </c>
      <c r="D10" s="54" t="s">
        <v>363</v>
      </c>
      <c r="E10" s="55" t="s">
        <v>364</v>
      </c>
      <c r="F10" s="55" t="s">
        <v>351</v>
      </c>
      <c r="G10" s="56" t="s">
        <v>362</v>
      </c>
      <c r="H10" s="35">
        <v>58.92</v>
      </c>
      <c r="I10" s="36" t="str">
        <f>IF(ISBLANK(H10),"",IF(H10&gt;59.64,"",IF(H10&lt;=46.95,"TSM",IF(H10&lt;=48.5,"SM",IF(H10&lt;=50.2,"KSM",IF(H10&lt;=52.5,"I A",IF(H10&lt;=55.64,"II A",IF(H10&lt;=59.64,"III A"))))))))</f>
        <v>III A</v>
      </c>
    </row>
    <row r="11" spans="3:8" ht="12.75">
      <c r="C11" s="14"/>
      <c r="D11" s="3"/>
      <c r="E11" s="14"/>
      <c r="F11" s="14" t="s">
        <v>9</v>
      </c>
      <c r="G11" s="13" t="s">
        <v>34</v>
      </c>
      <c r="H11" s="39"/>
    </row>
    <row r="12" spans="1:9" ht="17.25" customHeight="1">
      <c r="A12" s="1" t="s">
        <v>24</v>
      </c>
      <c r="B12" s="1" t="s">
        <v>522</v>
      </c>
      <c r="C12" s="53" t="s">
        <v>523</v>
      </c>
      <c r="D12" s="54" t="s">
        <v>524</v>
      </c>
      <c r="E12" s="55">
        <v>37024</v>
      </c>
      <c r="F12" s="55" t="s">
        <v>8</v>
      </c>
      <c r="G12" s="56" t="s">
        <v>528</v>
      </c>
      <c r="H12" s="35">
        <v>57.67</v>
      </c>
      <c r="I12" s="36" t="str">
        <f>IF(ISBLANK(H12),"",IF(H12&gt;59.64,"",IF(H12&lt;=46.95,"TSM",IF(H12&lt;=48.5,"SM",IF(H12&lt;=50.2,"KSM",IF(H12&lt;=52.5,"I A",IF(H12&lt;=55.64,"II A",IF(H12&lt;=59.64,"III A"))))))))</f>
        <v>III A</v>
      </c>
    </row>
    <row r="13" spans="1:9" ht="17.25" customHeight="1">
      <c r="A13" s="1" t="s">
        <v>9</v>
      </c>
      <c r="B13" s="1">
        <v>74</v>
      </c>
      <c r="C13" s="53" t="s">
        <v>77</v>
      </c>
      <c r="D13" s="54" t="s">
        <v>298</v>
      </c>
      <c r="E13" s="55" t="s">
        <v>299</v>
      </c>
      <c r="F13" s="55" t="s">
        <v>300</v>
      </c>
      <c r="G13" s="56" t="s">
        <v>301</v>
      </c>
      <c r="H13" s="35">
        <v>59.16</v>
      </c>
      <c r="I13" s="36" t="str">
        <f>IF(ISBLANK(H13),"",IF(H13&gt;59.64,"",IF(H13&lt;=46.95,"TSM",IF(H13&lt;=48.5,"SM",IF(H13&lt;=50.2,"KSM",IF(H13&lt;=52.5,"I A",IF(H13&lt;=55.64,"II A",IF(H13&lt;=59.64,"III A"))))))))</f>
        <v>III A</v>
      </c>
    </row>
    <row r="14" spans="1:9" ht="17.25" customHeight="1">
      <c r="A14" s="1" t="s">
        <v>10</v>
      </c>
      <c r="B14" s="1">
        <v>75</v>
      </c>
      <c r="C14" s="53" t="s">
        <v>178</v>
      </c>
      <c r="D14" s="54" t="s">
        <v>179</v>
      </c>
      <c r="E14" s="55" t="s">
        <v>180</v>
      </c>
      <c r="F14" s="55" t="s">
        <v>8</v>
      </c>
      <c r="G14" s="56" t="s">
        <v>181</v>
      </c>
      <c r="H14" s="35">
        <v>59.71</v>
      </c>
      <c r="I14" s="36">
        <f>IF(ISBLANK(H14),"",IF(H14&gt;59.64,"",IF(H14&lt;=46.95,"TSM",IF(H14&lt;=48.5,"SM",IF(H14&lt;=50.2,"KSM",IF(H14&lt;=52.5,"I A",IF(H14&lt;=55.64,"II A",IF(H14&lt;=59.64,"III A"))))))))</f>
      </c>
    </row>
    <row r="15" spans="1:9" ht="17.25" customHeight="1">
      <c r="A15" s="1" t="s">
        <v>26</v>
      </c>
      <c r="B15" s="1">
        <v>73</v>
      </c>
      <c r="C15" s="53" t="s">
        <v>286</v>
      </c>
      <c r="D15" s="54" t="s">
        <v>287</v>
      </c>
      <c r="E15" s="55" t="s">
        <v>288</v>
      </c>
      <c r="F15" s="89" t="s">
        <v>8</v>
      </c>
      <c r="G15" s="56" t="s">
        <v>289</v>
      </c>
      <c r="H15" s="35">
        <v>56.84</v>
      </c>
      <c r="I15" s="36" t="str">
        <f>IF(ISBLANK(H15),"",IF(H15&gt;59.64,"",IF(H15&lt;=46.95,"TSM",IF(H15&lt;=48.5,"SM",IF(H15&lt;=50.2,"KSM",IF(H15&lt;=52.5,"I A",IF(H15&lt;=55.64,"II A",IF(H15&lt;=59.64,"III A"))))))))</f>
        <v>III A</v>
      </c>
    </row>
    <row r="16" spans="3:7" s="41" customFormat="1" ht="12.75">
      <c r="C16" s="14"/>
      <c r="D16" s="3"/>
      <c r="E16" s="14"/>
      <c r="F16" s="14" t="s">
        <v>10</v>
      </c>
      <c r="G16" s="13" t="s">
        <v>34</v>
      </c>
    </row>
    <row r="17" spans="1:9" ht="17.25" customHeight="1">
      <c r="A17" s="1" t="s">
        <v>24</v>
      </c>
      <c r="B17" s="1"/>
      <c r="C17" s="53"/>
      <c r="D17" s="54"/>
      <c r="E17" s="55"/>
      <c r="F17" s="55"/>
      <c r="G17" s="56"/>
      <c r="H17" s="35"/>
      <c r="I17" s="36">
        <f>IF(ISBLANK(H17),"",IF(H17&gt;59.64,"",IF(H17&lt;=46.95,"TSM",IF(H17&lt;=48.5,"SM",IF(H17&lt;=50.2,"KSM",IF(H17&lt;=52.5,"I A",IF(H17&lt;=55.64,"II A",IF(H17&lt;=59.64,"III A"))))))))</f>
      </c>
    </row>
    <row r="18" spans="1:9" ht="17.25" customHeight="1">
      <c r="A18" s="1" t="s">
        <v>9</v>
      </c>
      <c r="B18" s="1">
        <v>65</v>
      </c>
      <c r="C18" s="53" t="s">
        <v>428</v>
      </c>
      <c r="D18" s="54" t="s">
        <v>429</v>
      </c>
      <c r="E18" s="55">
        <v>37280</v>
      </c>
      <c r="F18" s="55" t="s">
        <v>79</v>
      </c>
      <c r="G18" s="56" t="s">
        <v>426</v>
      </c>
      <c r="H18" s="35">
        <v>57.1</v>
      </c>
      <c r="I18" s="36" t="str">
        <f>IF(ISBLANK(H18),"",IF(H18&gt;59.64,"",IF(H18&lt;=46.95,"TSM",IF(H18&lt;=48.5,"SM",IF(H18&lt;=50.2,"KSM",IF(H18&lt;=52.5,"I A",IF(H18&lt;=55.64,"II A",IF(H18&lt;=59.64,"III A"))))))))</f>
        <v>III A</v>
      </c>
    </row>
    <row r="19" spans="1:9" ht="17.25" customHeight="1">
      <c r="A19" s="1" t="s">
        <v>10</v>
      </c>
      <c r="B19" s="1">
        <v>82</v>
      </c>
      <c r="C19" s="53" t="s">
        <v>114</v>
      </c>
      <c r="D19" s="54" t="s">
        <v>115</v>
      </c>
      <c r="E19" s="55" t="s">
        <v>285</v>
      </c>
      <c r="F19" s="55" t="s">
        <v>284</v>
      </c>
      <c r="G19" s="56" t="s">
        <v>110</v>
      </c>
      <c r="H19" s="35">
        <v>55</v>
      </c>
      <c r="I19" s="36" t="str">
        <f>IF(ISBLANK(H19),"",IF(H19&gt;59.64,"",IF(H19&lt;=46.95,"TSM",IF(H19&lt;=48.5,"SM",IF(H19&lt;=50.2,"KSM",IF(H19&lt;=52.5,"I A",IF(H19&lt;=55.64,"II A",IF(H19&lt;=59.64,"III A"))))))))</f>
        <v>II A</v>
      </c>
    </row>
    <row r="20" spans="1:9" ht="17.25" customHeight="1">
      <c r="A20" s="1" t="s">
        <v>26</v>
      </c>
      <c r="B20" s="1">
        <v>67</v>
      </c>
      <c r="C20" s="53" t="s">
        <v>145</v>
      </c>
      <c r="D20" s="54" t="s">
        <v>146</v>
      </c>
      <c r="E20" s="55" t="s">
        <v>147</v>
      </c>
      <c r="F20" s="55" t="s">
        <v>8</v>
      </c>
      <c r="G20" s="166" t="s">
        <v>348</v>
      </c>
      <c r="H20" s="35">
        <v>52.4</v>
      </c>
      <c r="I20" s="36" t="str">
        <f>IF(ISBLANK(H20),"",IF(H20&gt;59.64,"",IF(H20&lt;=46.95,"TSM",IF(H20&lt;=48.5,"SM",IF(H20&lt;=50.2,"KSM",IF(H20&lt;=52.5,"I A",IF(H20&lt;=55.64,"II A",IF(H20&lt;=59.64,"III A"))))))))</f>
        <v>I A</v>
      </c>
    </row>
    <row r="21" spans="3:7" s="41" customFormat="1" ht="12.75">
      <c r="C21" s="14"/>
      <c r="D21" s="3"/>
      <c r="E21" s="14"/>
      <c r="F21" s="14" t="s">
        <v>26</v>
      </c>
      <c r="G21" s="13" t="s">
        <v>34</v>
      </c>
    </row>
    <row r="22" spans="1:9" ht="17.25" customHeight="1">
      <c r="A22" s="1" t="s">
        <v>24</v>
      </c>
      <c r="B22" s="1">
        <v>103</v>
      </c>
      <c r="C22" s="53" t="s">
        <v>81</v>
      </c>
      <c r="D22" s="54" t="s">
        <v>427</v>
      </c>
      <c r="E22" s="55">
        <v>37560</v>
      </c>
      <c r="F22" s="55" t="s">
        <v>79</v>
      </c>
      <c r="G22" s="56" t="s">
        <v>426</v>
      </c>
      <c r="H22" s="35">
        <v>59.31</v>
      </c>
      <c r="I22" s="36" t="str">
        <f>IF(ISBLANK(H22),"",IF(H22&gt;59.64,"",IF(H22&lt;=46.95,"TSM",IF(H22&lt;=48.5,"SM",IF(H22&lt;=50.2,"KSM",IF(H22&lt;=52.5,"I A",IF(H22&lt;=55.64,"II A",IF(H22&lt;=59.64,"III A"))))))))</f>
        <v>III A</v>
      </c>
    </row>
    <row r="23" spans="1:9" ht="17.25" customHeight="1">
      <c r="A23" s="1" t="s">
        <v>9</v>
      </c>
      <c r="B23" s="1">
        <v>86</v>
      </c>
      <c r="C23" s="53" t="s">
        <v>439</v>
      </c>
      <c r="D23" s="54" t="s">
        <v>440</v>
      </c>
      <c r="E23" s="55">
        <v>37126</v>
      </c>
      <c r="F23" s="55" t="s">
        <v>8</v>
      </c>
      <c r="G23" s="56" t="s">
        <v>441</v>
      </c>
      <c r="H23" s="35">
        <v>58.7</v>
      </c>
      <c r="I23" s="36" t="str">
        <f>IF(ISBLANK(H23),"",IF(H23&gt;59.64,"",IF(H23&lt;=46.95,"TSM",IF(H23&lt;=48.5,"SM",IF(H23&lt;=50.2,"KSM",IF(H23&lt;=52.5,"I A",IF(H23&lt;=55.64,"II A",IF(H23&lt;=59.64,"III A"))))))))</f>
        <v>III A</v>
      </c>
    </row>
    <row r="24" spans="1:9" ht="17.25" customHeight="1">
      <c r="A24" s="1" t="s">
        <v>10</v>
      </c>
      <c r="B24" s="1">
        <v>104</v>
      </c>
      <c r="C24" s="53" t="s">
        <v>480</v>
      </c>
      <c r="D24" s="54" t="s">
        <v>481</v>
      </c>
      <c r="E24" s="55">
        <v>37012</v>
      </c>
      <c r="F24" s="55" t="s">
        <v>79</v>
      </c>
      <c r="G24" s="56" t="s">
        <v>426</v>
      </c>
      <c r="H24" s="35">
        <v>55.48</v>
      </c>
      <c r="I24" s="36" t="str">
        <f>IF(ISBLANK(H24),"",IF(H24&gt;59.64,"",IF(H24&lt;=46.95,"TSM",IF(H24&lt;=48.5,"SM",IF(H24&lt;=50.2,"KSM",IF(H24&lt;=52.5,"I A",IF(H24&lt;=55.64,"II A",IF(H24&lt;=59.64,"III A"))))))))</f>
        <v>II A</v>
      </c>
    </row>
    <row r="25" spans="1:9" ht="17.25" customHeight="1">
      <c r="A25" s="1" t="s">
        <v>26</v>
      </c>
      <c r="B25" s="1" t="s">
        <v>584</v>
      </c>
      <c r="C25" s="53" t="s">
        <v>583</v>
      </c>
      <c r="D25" s="54" t="s">
        <v>582</v>
      </c>
      <c r="E25" s="55">
        <v>31983</v>
      </c>
      <c r="F25" s="55" t="s">
        <v>197</v>
      </c>
      <c r="G25" s="56" t="s">
        <v>585</v>
      </c>
      <c r="H25" s="35" t="s">
        <v>565</v>
      </c>
      <c r="I25" s="36"/>
    </row>
    <row r="26" spans="3:7" s="41" customFormat="1" ht="12.75">
      <c r="C26" s="14"/>
      <c r="D26" s="3"/>
      <c r="E26" s="14"/>
      <c r="F26" s="14" t="s">
        <v>11</v>
      </c>
      <c r="G26" s="13" t="s">
        <v>34</v>
      </c>
    </row>
    <row r="27" spans="1:9" ht="17.25" customHeight="1">
      <c r="A27" s="1" t="s">
        <v>24</v>
      </c>
      <c r="B27" s="1">
        <v>108</v>
      </c>
      <c r="C27" s="53" t="s">
        <v>483</v>
      </c>
      <c r="D27" s="54" t="s">
        <v>484</v>
      </c>
      <c r="E27" s="55" t="s">
        <v>511</v>
      </c>
      <c r="F27" s="55" t="s">
        <v>8</v>
      </c>
      <c r="G27" s="56" t="s">
        <v>99</v>
      </c>
      <c r="H27" s="35">
        <v>55.83</v>
      </c>
      <c r="I27" s="36" t="str">
        <f>IF(ISBLANK(H27),"",IF(H27&gt;59.64,"",IF(H27&lt;=46.95,"TSM",IF(H27&lt;=48.5,"SM",IF(H27&lt;=50.2,"KSM",IF(H27&lt;=52.5,"I A",IF(H27&lt;=55.64,"II A",IF(H27&lt;=59.64,"III A"))))))))</f>
        <v>III A</v>
      </c>
    </row>
    <row r="28" spans="1:9" ht="17.25" customHeight="1">
      <c r="A28" s="1" t="s">
        <v>9</v>
      </c>
      <c r="B28" s="1">
        <v>107</v>
      </c>
      <c r="C28" s="53" t="s">
        <v>95</v>
      </c>
      <c r="D28" s="54" t="s">
        <v>482</v>
      </c>
      <c r="E28" s="55" t="s">
        <v>510</v>
      </c>
      <c r="F28" s="55" t="s">
        <v>8</v>
      </c>
      <c r="G28" s="56" t="s">
        <v>99</v>
      </c>
      <c r="H28" s="35">
        <v>54.56</v>
      </c>
      <c r="I28" s="36" t="str">
        <f>IF(ISBLANK(H28),"",IF(H28&gt;59.64,"",IF(H28&lt;=46.95,"TSM",IF(H28&lt;=48.5,"SM",IF(H28&lt;=50.2,"KSM",IF(H28&lt;=52.5,"I A",IF(H28&lt;=55.64,"II A",IF(H28&lt;=59.64,"III A"))))))))</f>
        <v>II A</v>
      </c>
    </row>
    <row r="29" spans="1:9" ht="17.25" customHeight="1">
      <c r="A29" s="1" t="s">
        <v>10</v>
      </c>
      <c r="B29" s="1">
        <v>112</v>
      </c>
      <c r="C29" s="53" t="s">
        <v>82</v>
      </c>
      <c r="D29" s="54" t="s">
        <v>489</v>
      </c>
      <c r="E29" s="55" t="s">
        <v>515</v>
      </c>
      <c r="F29" s="55" t="s">
        <v>8</v>
      </c>
      <c r="G29" s="56" t="s">
        <v>99</v>
      </c>
      <c r="H29" s="35">
        <v>58.21</v>
      </c>
      <c r="I29" s="36" t="str">
        <f>IF(ISBLANK(H29),"",IF(H29&gt;59.64,"",IF(H29&lt;=46.95,"TSM",IF(H29&lt;=48.5,"SM",IF(H29&lt;=50.2,"KSM",IF(H29&lt;=52.5,"I A",IF(H29&lt;=55.64,"II A",IF(H29&lt;=59.64,"III A"))))))))</f>
        <v>III A</v>
      </c>
    </row>
    <row r="30" spans="1:9" ht="17.25" customHeight="1">
      <c r="A30" s="1" t="s">
        <v>26</v>
      </c>
      <c r="B30" s="1">
        <v>115</v>
      </c>
      <c r="C30" s="53" t="s">
        <v>492</v>
      </c>
      <c r="D30" s="54" t="s">
        <v>493</v>
      </c>
      <c r="E30" s="55" t="s">
        <v>518</v>
      </c>
      <c r="F30" s="55" t="s">
        <v>8</v>
      </c>
      <c r="G30" s="56" t="s">
        <v>99</v>
      </c>
      <c r="H30" s="35">
        <v>54.38</v>
      </c>
      <c r="I30" s="36" t="str">
        <f>IF(ISBLANK(H30),"",IF(H30&gt;59.64,"",IF(H30&lt;=46.95,"TSM",IF(H30&lt;=48.5,"SM",IF(H30&lt;=50.2,"KSM",IF(H30&lt;=52.5,"I A",IF(H30&lt;=55.64,"II A",IF(H30&lt;=59.64,"III A"))))))))</f>
        <v>II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28125" style="37" customWidth="1"/>
    <col min="2" max="2" width="4.28125" style="37" customWidth="1"/>
    <col min="3" max="3" width="4.7109375" style="37" customWidth="1"/>
    <col min="4" max="4" width="10.7109375" style="37" customWidth="1"/>
    <col min="5" max="5" width="12.57421875" style="37" customWidth="1"/>
    <col min="6" max="6" width="10.28125" style="37" customWidth="1"/>
    <col min="7" max="7" width="11.7109375" style="37" customWidth="1"/>
    <col min="8" max="8" width="22.8515625" style="37" customWidth="1"/>
    <col min="9" max="9" width="8.00390625" style="37" customWidth="1"/>
    <col min="10" max="10" width="6.28125" style="37" customWidth="1"/>
    <col min="11" max="16384" width="9.140625" style="37" customWidth="1"/>
  </cols>
  <sheetData>
    <row r="1" spans="4:8" ht="18.75">
      <c r="D1" s="4" t="s">
        <v>12</v>
      </c>
      <c r="F1" s="6"/>
      <c r="G1" s="6"/>
      <c r="H1" s="38"/>
    </row>
    <row r="2" spans="1:9" ht="18.75">
      <c r="A2" s="39" t="s">
        <v>8</v>
      </c>
      <c r="B2" s="39"/>
      <c r="C2" s="39"/>
      <c r="D2" s="4"/>
      <c r="F2" s="6"/>
      <c r="G2" s="6"/>
      <c r="I2" s="11" t="s">
        <v>632</v>
      </c>
    </row>
    <row r="3" spans="4:8" s="41" customFormat="1" ht="5.25">
      <c r="D3" s="42"/>
      <c r="H3" s="43"/>
    </row>
    <row r="4" spans="4:9" ht="12.75">
      <c r="D4" s="14" t="s">
        <v>41</v>
      </c>
      <c r="E4" s="3"/>
      <c r="F4" s="14" t="s">
        <v>27</v>
      </c>
      <c r="G4" s="14"/>
      <c r="H4" s="13"/>
      <c r="I4" s="39"/>
    </row>
    <row r="5" spans="4:8" s="41" customFormat="1" ht="5.25">
      <c r="D5" s="42"/>
      <c r="H5" s="43"/>
    </row>
    <row r="6" spans="1:10" ht="12.75">
      <c r="A6" s="190" t="s">
        <v>561</v>
      </c>
      <c r="B6" s="191" t="s">
        <v>586</v>
      </c>
      <c r="C6" s="2" t="s">
        <v>40</v>
      </c>
      <c r="D6" s="45" t="s">
        <v>4</v>
      </c>
      <c r="E6" s="46" t="s">
        <v>5</v>
      </c>
      <c r="F6" s="44" t="s">
        <v>6</v>
      </c>
      <c r="G6" s="44" t="s">
        <v>16</v>
      </c>
      <c r="H6" s="44" t="s">
        <v>7</v>
      </c>
      <c r="I6" s="47" t="s">
        <v>21</v>
      </c>
      <c r="J6" s="47" t="s">
        <v>23</v>
      </c>
    </row>
    <row r="7" spans="1:10" ht="17.25" customHeight="1">
      <c r="A7" s="182" t="s">
        <v>24</v>
      </c>
      <c r="B7" s="182"/>
      <c r="C7" s="182">
        <v>67</v>
      </c>
      <c r="D7" s="183" t="s">
        <v>145</v>
      </c>
      <c r="E7" s="184" t="s">
        <v>146</v>
      </c>
      <c r="F7" s="185" t="s">
        <v>147</v>
      </c>
      <c r="G7" s="185" t="s">
        <v>8</v>
      </c>
      <c r="H7" s="192" t="s">
        <v>348</v>
      </c>
      <c r="I7" s="193">
        <v>52.4</v>
      </c>
      <c r="J7" s="189" t="str">
        <f aca="true" t="shared" si="0" ref="J7:J23">IF(ISBLANK(I7),"",IF(I7&gt;59.64,"",IF(I7&lt;=46.95,"TSM",IF(I7&lt;=48.5,"SM",IF(I7&lt;=50.2,"KSM",IF(I7&lt;=52.5,"I A",IF(I7&lt;=55.64,"II A",IF(I7&lt;=59.64,"III A"))))))))</f>
        <v>I A</v>
      </c>
    </row>
    <row r="8" spans="1:10" ht="17.25" customHeight="1">
      <c r="A8" s="1" t="s">
        <v>9</v>
      </c>
      <c r="B8" s="1" t="s">
        <v>24</v>
      </c>
      <c r="C8" s="1">
        <v>115</v>
      </c>
      <c r="D8" s="53" t="s">
        <v>492</v>
      </c>
      <c r="E8" s="54" t="s">
        <v>493</v>
      </c>
      <c r="F8" s="55" t="s">
        <v>518</v>
      </c>
      <c r="G8" s="55" t="s">
        <v>8</v>
      </c>
      <c r="H8" s="56" t="s">
        <v>99</v>
      </c>
      <c r="I8" s="35">
        <v>54.38</v>
      </c>
      <c r="J8" s="36" t="str">
        <f t="shared" si="0"/>
        <v>II A</v>
      </c>
    </row>
    <row r="9" spans="1:10" ht="17.25" customHeight="1">
      <c r="A9" s="1" t="s">
        <v>10</v>
      </c>
      <c r="B9" s="1" t="s">
        <v>9</v>
      </c>
      <c r="C9" s="1">
        <v>107</v>
      </c>
      <c r="D9" s="53" t="s">
        <v>95</v>
      </c>
      <c r="E9" s="54" t="s">
        <v>482</v>
      </c>
      <c r="F9" s="55" t="s">
        <v>510</v>
      </c>
      <c r="G9" s="55" t="s">
        <v>8</v>
      </c>
      <c r="H9" s="56" t="s">
        <v>99</v>
      </c>
      <c r="I9" s="35">
        <v>54.56</v>
      </c>
      <c r="J9" s="36" t="str">
        <f t="shared" si="0"/>
        <v>II A</v>
      </c>
    </row>
    <row r="10" spans="1:10" ht="17.25" customHeight="1">
      <c r="A10" s="1" t="s">
        <v>26</v>
      </c>
      <c r="B10" s="1"/>
      <c r="C10" s="1">
        <v>82</v>
      </c>
      <c r="D10" s="53" t="s">
        <v>114</v>
      </c>
      <c r="E10" s="54" t="s">
        <v>115</v>
      </c>
      <c r="F10" s="55" t="s">
        <v>285</v>
      </c>
      <c r="G10" s="89" t="s">
        <v>8</v>
      </c>
      <c r="H10" s="56" t="s">
        <v>110</v>
      </c>
      <c r="I10" s="35">
        <v>55</v>
      </c>
      <c r="J10" s="36" t="str">
        <f t="shared" si="0"/>
        <v>II A</v>
      </c>
    </row>
    <row r="11" spans="1:10" ht="17.25" customHeight="1">
      <c r="A11" s="1" t="s">
        <v>11</v>
      </c>
      <c r="B11" s="1" t="s">
        <v>10</v>
      </c>
      <c r="C11" s="1">
        <v>104</v>
      </c>
      <c r="D11" s="53" t="s">
        <v>480</v>
      </c>
      <c r="E11" s="54" t="s">
        <v>481</v>
      </c>
      <c r="F11" s="55">
        <v>37012</v>
      </c>
      <c r="G11" s="55" t="s">
        <v>79</v>
      </c>
      <c r="H11" s="56" t="s">
        <v>426</v>
      </c>
      <c r="I11" s="35">
        <v>55.48</v>
      </c>
      <c r="J11" s="36" t="str">
        <f t="shared" si="0"/>
        <v>II A</v>
      </c>
    </row>
    <row r="12" spans="1:10" ht="17.25" customHeight="1">
      <c r="A12" s="1" t="s">
        <v>32</v>
      </c>
      <c r="B12" s="1" t="s">
        <v>26</v>
      </c>
      <c r="C12" s="1">
        <v>108</v>
      </c>
      <c r="D12" s="53" t="s">
        <v>483</v>
      </c>
      <c r="E12" s="54" t="s">
        <v>484</v>
      </c>
      <c r="F12" s="55" t="s">
        <v>511</v>
      </c>
      <c r="G12" s="55" t="s">
        <v>8</v>
      </c>
      <c r="H12" s="56" t="s">
        <v>99</v>
      </c>
      <c r="I12" s="35">
        <v>55.83</v>
      </c>
      <c r="J12" s="36" t="str">
        <f t="shared" si="0"/>
        <v>III A</v>
      </c>
    </row>
    <row r="13" spans="1:10" ht="17.25" customHeight="1">
      <c r="A13" s="1" t="s">
        <v>36</v>
      </c>
      <c r="B13" s="1"/>
      <c r="C13" s="1">
        <v>84</v>
      </c>
      <c r="D13" s="53" t="s">
        <v>290</v>
      </c>
      <c r="E13" s="54" t="s">
        <v>291</v>
      </c>
      <c r="F13" s="55" t="s">
        <v>292</v>
      </c>
      <c r="G13" s="89" t="s">
        <v>8</v>
      </c>
      <c r="H13" s="56" t="s">
        <v>110</v>
      </c>
      <c r="I13" s="35">
        <v>55.91</v>
      </c>
      <c r="J13" s="36" t="str">
        <f t="shared" si="0"/>
        <v>III A</v>
      </c>
    </row>
    <row r="14" spans="1:10" ht="17.25" customHeight="1">
      <c r="A14" s="1" t="s">
        <v>37</v>
      </c>
      <c r="B14" s="1"/>
      <c r="C14" s="1">
        <v>73</v>
      </c>
      <c r="D14" s="53" t="s">
        <v>286</v>
      </c>
      <c r="E14" s="54" t="s">
        <v>287</v>
      </c>
      <c r="F14" s="55" t="s">
        <v>288</v>
      </c>
      <c r="G14" s="89" t="s">
        <v>8</v>
      </c>
      <c r="H14" s="56" t="s">
        <v>289</v>
      </c>
      <c r="I14" s="35">
        <v>56.84</v>
      </c>
      <c r="J14" s="36" t="str">
        <f t="shared" si="0"/>
        <v>III A</v>
      </c>
    </row>
    <row r="15" spans="1:10" ht="17.25" customHeight="1">
      <c r="A15" s="1" t="s">
        <v>476</v>
      </c>
      <c r="B15" s="1" t="s">
        <v>11</v>
      </c>
      <c r="C15" s="1">
        <v>65</v>
      </c>
      <c r="D15" s="53" t="s">
        <v>428</v>
      </c>
      <c r="E15" s="54" t="s">
        <v>429</v>
      </c>
      <c r="F15" s="55">
        <v>37280</v>
      </c>
      <c r="G15" s="55" t="s">
        <v>79</v>
      </c>
      <c r="H15" s="56" t="s">
        <v>426</v>
      </c>
      <c r="I15" s="35">
        <v>57.1</v>
      </c>
      <c r="J15" s="36" t="str">
        <f t="shared" si="0"/>
        <v>III A</v>
      </c>
    </row>
    <row r="16" spans="1:10" ht="17.25" customHeight="1">
      <c r="A16" s="1" t="s">
        <v>477</v>
      </c>
      <c r="B16" s="1" t="s">
        <v>32</v>
      </c>
      <c r="C16" s="1" t="s">
        <v>522</v>
      </c>
      <c r="D16" s="53" t="s">
        <v>523</v>
      </c>
      <c r="E16" s="54" t="s">
        <v>524</v>
      </c>
      <c r="F16" s="55">
        <v>37024</v>
      </c>
      <c r="G16" s="55" t="s">
        <v>8</v>
      </c>
      <c r="H16" s="56" t="s">
        <v>528</v>
      </c>
      <c r="I16" s="35">
        <v>57.67</v>
      </c>
      <c r="J16" s="36" t="str">
        <f t="shared" si="0"/>
        <v>III A</v>
      </c>
    </row>
    <row r="17" spans="1:10" ht="17.25" customHeight="1">
      <c r="A17" s="1" t="s">
        <v>478</v>
      </c>
      <c r="B17" s="1" t="s">
        <v>36</v>
      </c>
      <c r="C17" s="1">
        <v>112</v>
      </c>
      <c r="D17" s="53" t="s">
        <v>82</v>
      </c>
      <c r="E17" s="54" t="s">
        <v>489</v>
      </c>
      <c r="F17" s="55" t="s">
        <v>515</v>
      </c>
      <c r="G17" s="55" t="s">
        <v>8</v>
      </c>
      <c r="H17" s="56" t="s">
        <v>99</v>
      </c>
      <c r="I17" s="35">
        <v>58.21</v>
      </c>
      <c r="J17" s="36" t="str">
        <f t="shared" si="0"/>
        <v>III A</v>
      </c>
    </row>
    <row r="18" spans="1:10" ht="17.25" customHeight="1">
      <c r="A18" s="1" t="s">
        <v>479</v>
      </c>
      <c r="B18" s="1" t="s">
        <v>37</v>
      </c>
      <c r="C18" s="1">
        <v>86</v>
      </c>
      <c r="D18" s="53" t="s">
        <v>439</v>
      </c>
      <c r="E18" s="54" t="s">
        <v>440</v>
      </c>
      <c r="F18" s="55">
        <v>37126</v>
      </c>
      <c r="G18" s="55" t="s">
        <v>8</v>
      </c>
      <c r="H18" s="56" t="s">
        <v>441</v>
      </c>
      <c r="I18" s="35">
        <v>58.7</v>
      </c>
      <c r="J18" s="36" t="str">
        <f t="shared" si="0"/>
        <v>III A</v>
      </c>
    </row>
    <row r="19" spans="1:10" ht="17.25" customHeight="1">
      <c r="A19" s="1" t="s">
        <v>544</v>
      </c>
      <c r="B19" s="1" t="s">
        <v>476</v>
      </c>
      <c r="C19" s="1">
        <v>61</v>
      </c>
      <c r="D19" s="53" t="s">
        <v>150</v>
      </c>
      <c r="E19" s="54" t="s">
        <v>363</v>
      </c>
      <c r="F19" s="55" t="s">
        <v>364</v>
      </c>
      <c r="G19" s="55" t="s">
        <v>351</v>
      </c>
      <c r="H19" s="56" t="s">
        <v>362</v>
      </c>
      <c r="I19" s="35">
        <v>58.92</v>
      </c>
      <c r="J19" s="36" t="str">
        <f t="shared" si="0"/>
        <v>III A</v>
      </c>
    </row>
    <row r="20" spans="1:10" ht="17.25" customHeight="1">
      <c r="A20" s="1" t="s">
        <v>545</v>
      </c>
      <c r="B20" s="1"/>
      <c r="C20" s="1">
        <v>74</v>
      </c>
      <c r="D20" s="53" t="s">
        <v>77</v>
      </c>
      <c r="E20" s="54" t="s">
        <v>298</v>
      </c>
      <c r="F20" s="55" t="s">
        <v>299</v>
      </c>
      <c r="G20" s="55" t="s">
        <v>300</v>
      </c>
      <c r="H20" s="56" t="s">
        <v>301</v>
      </c>
      <c r="I20" s="35">
        <v>59.16</v>
      </c>
      <c r="J20" s="36" t="str">
        <f t="shared" si="0"/>
        <v>III A</v>
      </c>
    </row>
    <row r="21" spans="1:10" ht="17.25" customHeight="1">
      <c r="A21" s="1" t="s">
        <v>546</v>
      </c>
      <c r="B21" s="1" t="s">
        <v>477</v>
      </c>
      <c r="C21" s="1">
        <v>103</v>
      </c>
      <c r="D21" s="53" t="s">
        <v>81</v>
      </c>
      <c r="E21" s="54" t="s">
        <v>427</v>
      </c>
      <c r="F21" s="55">
        <v>37560</v>
      </c>
      <c r="G21" s="55" t="s">
        <v>79</v>
      </c>
      <c r="H21" s="56" t="s">
        <v>426</v>
      </c>
      <c r="I21" s="35">
        <v>59.31</v>
      </c>
      <c r="J21" s="36" t="str">
        <f t="shared" si="0"/>
        <v>III A</v>
      </c>
    </row>
    <row r="22" spans="1:10" ht="17.25" customHeight="1">
      <c r="A22" s="1" t="s">
        <v>547</v>
      </c>
      <c r="B22" s="1"/>
      <c r="C22" s="1">
        <v>75</v>
      </c>
      <c r="D22" s="53" t="s">
        <v>178</v>
      </c>
      <c r="E22" s="54" t="s">
        <v>179</v>
      </c>
      <c r="F22" s="55" t="s">
        <v>180</v>
      </c>
      <c r="G22" s="55" t="s">
        <v>8</v>
      </c>
      <c r="H22" s="56" t="s">
        <v>181</v>
      </c>
      <c r="I22" s="35">
        <v>59.71</v>
      </c>
      <c r="J22" s="36">
        <f t="shared" si="0"/>
      </c>
    </row>
    <row r="23" spans="1:10" ht="17.25" customHeight="1">
      <c r="A23" s="1" t="s">
        <v>548</v>
      </c>
      <c r="B23" s="1" t="s">
        <v>478</v>
      </c>
      <c r="C23" s="1">
        <v>60</v>
      </c>
      <c r="D23" s="53" t="s">
        <v>50</v>
      </c>
      <c r="E23" s="54" t="s">
        <v>360</v>
      </c>
      <c r="F23" s="55" t="s">
        <v>361</v>
      </c>
      <c r="G23" s="55" t="s">
        <v>351</v>
      </c>
      <c r="H23" s="56" t="s">
        <v>362</v>
      </c>
      <c r="I23" s="35">
        <v>61.93</v>
      </c>
      <c r="J23" s="36">
        <f t="shared" si="0"/>
      </c>
    </row>
    <row r="24" spans="1:10" ht="17.25" customHeight="1">
      <c r="A24" s="1"/>
      <c r="B24" s="1"/>
      <c r="C24" s="1" t="s">
        <v>584</v>
      </c>
      <c r="D24" s="53" t="s">
        <v>583</v>
      </c>
      <c r="E24" s="54" t="s">
        <v>582</v>
      </c>
      <c r="F24" s="55">
        <v>31983</v>
      </c>
      <c r="G24" s="55" t="s">
        <v>197</v>
      </c>
      <c r="H24" s="56" t="s">
        <v>585</v>
      </c>
      <c r="I24" s="35" t="s">
        <v>565</v>
      </c>
      <c r="J24" s="36"/>
    </row>
    <row r="25" spans="1:10" ht="17.25" customHeight="1">
      <c r="A25" s="1"/>
      <c r="B25" s="1"/>
      <c r="C25" s="1">
        <v>94</v>
      </c>
      <c r="D25" s="53" t="s">
        <v>83</v>
      </c>
      <c r="E25" s="54" t="s">
        <v>449</v>
      </c>
      <c r="F25" s="55">
        <v>36432</v>
      </c>
      <c r="G25" s="55" t="s">
        <v>8</v>
      </c>
      <c r="H25" s="56" t="s">
        <v>441</v>
      </c>
      <c r="I25" s="35" t="s">
        <v>543</v>
      </c>
      <c r="J25" s="36">
        <f>IF(ISBLANK(I25),"",IF(I25&gt;59.64,"",IF(I25&lt;=46.95,"TSM",IF(I25&lt;=48.5,"SM",IF(I25&lt;=50.2,"KSM",IF(I25&lt;=52.5,"I A",IF(I25&lt;=55.64,"II A",IF(I25&lt;=59.64,"III 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67" customWidth="1"/>
    <col min="2" max="2" width="3.7109375" style="67" customWidth="1"/>
    <col min="3" max="3" width="3.8515625" style="67" bestFit="1" customWidth="1"/>
    <col min="4" max="4" width="9.28125" style="67" customWidth="1"/>
    <col min="5" max="5" width="14.28125" style="67" customWidth="1"/>
    <col min="6" max="6" width="9.421875" style="67" customWidth="1"/>
    <col min="7" max="7" width="11.7109375" style="67" bestFit="1" customWidth="1"/>
    <col min="8" max="8" width="21.7109375" style="67" customWidth="1"/>
    <col min="9" max="9" width="7.00390625" style="67" customWidth="1"/>
    <col min="10" max="10" width="4.7109375" style="67" customWidth="1"/>
    <col min="11" max="16384" width="9.140625" style="67" customWidth="1"/>
  </cols>
  <sheetData>
    <row r="1" spans="4:8" ht="18.75">
      <c r="D1" s="68" t="s">
        <v>12</v>
      </c>
      <c r="F1" s="69"/>
      <c r="G1" s="69"/>
      <c r="H1" s="70"/>
    </row>
    <row r="2" spans="1:9" ht="18.75">
      <c r="A2" s="72" t="s">
        <v>8</v>
      </c>
      <c r="B2" s="72"/>
      <c r="C2" s="72"/>
      <c r="D2" s="68"/>
      <c r="F2" s="69"/>
      <c r="G2" s="69"/>
      <c r="I2" s="11" t="s">
        <v>431</v>
      </c>
    </row>
    <row r="3" spans="4:8" s="74" customFormat="1" ht="5.25">
      <c r="D3" s="75"/>
      <c r="H3" s="76"/>
    </row>
    <row r="4" spans="4:9" ht="12.75">
      <c r="D4" s="78" t="s">
        <v>2</v>
      </c>
      <c r="E4" s="79"/>
      <c r="F4" s="151" t="s">
        <v>14</v>
      </c>
      <c r="G4" s="78"/>
      <c r="H4" s="80"/>
      <c r="I4" s="72"/>
    </row>
    <row r="5" spans="4:8" s="74" customFormat="1" ht="6" thickBot="1">
      <c r="D5" s="75"/>
      <c r="H5" s="76"/>
    </row>
    <row r="6" spans="1:10" ht="13.5" thickBot="1">
      <c r="A6" s="19" t="s">
        <v>561</v>
      </c>
      <c r="B6" s="135" t="s">
        <v>15</v>
      </c>
      <c r="C6" s="135" t="s">
        <v>40</v>
      </c>
      <c r="D6" s="82" t="s">
        <v>4</v>
      </c>
      <c r="E6" s="83" t="s">
        <v>5</v>
      </c>
      <c r="F6" s="81" t="s">
        <v>6</v>
      </c>
      <c r="G6" s="81" t="s">
        <v>16</v>
      </c>
      <c r="H6" s="81" t="s">
        <v>7</v>
      </c>
      <c r="I6" s="84" t="s">
        <v>21</v>
      </c>
      <c r="J6" s="84" t="s">
        <v>18</v>
      </c>
    </row>
    <row r="7" spans="1:10" ht="17.25" customHeight="1">
      <c r="A7" s="86" t="s">
        <v>24</v>
      </c>
      <c r="B7" s="86"/>
      <c r="C7" s="86">
        <v>88</v>
      </c>
      <c r="D7" s="87" t="s">
        <v>470</v>
      </c>
      <c r="E7" s="88" t="s">
        <v>471</v>
      </c>
      <c r="F7" s="89">
        <v>34535</v>
      </c>
      <c r="G7" s="89" t="s">
        <v>8</v>
      </c>
      <c r="H7" s="90" t="s">
        <v>472</v>
      </c>
      <c r="I7" s="155">
        <v>0.0015819444444444446</v>
      </c>
      <c r="J7" s="134" t="str">
        <f aca="true" t="shared" si="0" ref="J7:J14">IF(ISBLANK(I7),"",IF(I7&gt;0.00202546296296296,"",IF(I7&lt;=0.00143518518518519,"TSM",IF(I7&lt;=0.00148148148148148,"SM",IF(I7&lt;=0.0015625,"KSM",IF(I7&lt;=0.00166666666666667,"I A",IF(I7&lt;=0.00181712962962963,"II A",IF(I7&lt;=0.00202546296296296,"III A"))))))))</f>
        <v>I A</v>
      </c>
    </row>
    <row r="8" spans="1:10" ht="17.25" customHeight="1">
      <c r="A8" s="86" t="s">
        <v>9</v>
      </c>
      <c r="B8" s="86"/>
      <c r="C8" s="86">
        <v>83</v>
      </c>
      <c r="D8" s="87" t="s">
        <v>107</v>
      </c>
      <c r="E8" s="88" t="s">
        <v>108</v>
      </c>
      <c r="F8" s="89" t="s">
        <v>109</v>
      </c>
      <c r="G8" s="89" t="s">
        <v>8</v>
      </c>
      <c r="H8" s="90" t="s">
        <v>110</v>
      </c>
      <c r="I8" s="155">
        <v>0.0017178240740740739</v>
      </c>
      <c r="J8" s="134" t="str">
        <f t="shared" si="0"/>
        <v>II A</v>
      </c>
    </row>
    <row r="9" spans="1:10" ht="17.25" customHeight="1">
      <c r="A9" s="86" t="s">
        <v>10</v>
      </c>
      <c r="B9" s="86"/>
      <c r="C9" s="86" t="s">
        <v>479</v>
      </c>
      <c r="D9" s="87" t="s">
        <v>446</v>
      </c>
      <c r="E9" s="88" t="s">
        <v>447</v>
      </c>
      <c r="F9" s="89">
        <v>31901</v>
      </c>
      <c r="G9" s="89" t="s">
        <v>8</v>
      </c>
      <c r="H9" s="90" t="s">
        <v>441</v>
      </c>
      <c r="I9" s="155">
        <v>0.0019327546296296298</v>
      </c>
      <c r="J9" s="134" t="str">
        <f t="shared" si="0"/>
        <v>III A</v>
      </c>
    </row>
    <row r="10" spans="1:10" ht="17.25" customHeight="1">
      <c r="A10" s="86" t="s">
        <v>26</v>
      </c>
      <c r="B10" s="86" t="s">
        <v>24</v>
      </c>
      <c r="C10" s="86">
        <v>41</v>
      </c>
      <c r="D10" s="87" t="s">
        <v>384</v>
      </c>
      <c r="E10" s="88" t="s">
        <v>383</v>
      </c>
      <c r="F10" s="89">
        <v>37574</v>
      </c>
      <c r="G10" s="89" t="s">
        <v>403</v>
      </c>
      <c r="H10" s="90" t="s">
        <v>379</v>
      </c>
      <c r="I10" s="155">
        <v>0.002065625</v>
      </c>
      <c r="J10" s="134">
        <f t="shared" si="0"/>
      </c>
    </row>
    <row r="11" spans="1:10" ht="17.25" customHeight="1">
      <c r="A11" s="86"/>
      <c r="B11" s="86"/>
      <c r="C11" s="86">
        <v>42</v>
      </c>
      <c r="D11" s="87" t="s">
        <v>386</v>
      </c>
      <c r="E11" s="88" t="s">
        <v>385</v>
      </c>
      <c r="F11" s="89">
        <v>36684</v>
      </c>
      <c r="G11" s="89" t="s">
        <v>403</v>
      </c>
      <c r="H11" s="90" t="s">
        <v>379</v>
      </c>
      <c r="I11" s="155" t="s">
        <v>543</v>
      </c>
      <c r="J11" s="134">
        <f t="shared" si="0"/>
      </c>
    </row>
    <row r="12" spans="1:10" ht="17.25" customHeight="1">
      <c r="A12" s="86"/>
      <c r="B12" s="86"/>
      <c r="C12" s="86">
        <v>51</v>
      </c>
      <c r="D12" s="87" t="s">
        <v>411</v>
      </c>
      <c r="E12" s="88" t="s">
        <v>410</v>
      </c>
      <c r="F12" s="89">
        <v>36337</v>
      </c>
      <c r="G12" s="89" t="s">
        <v>420</v>
      </c>
      <c r="H12" s="90" t="s">
        <v>404</v>
      </c>
      <c r="I12" s="155" t="s">
        <v>543</v>
      </c>
      <c r="J12" s="134">
        <f t="shared" si="0"/>
      </c>
    </row>
    <row r="13" spans="1:10" ht="17.25" customHeight="1">
      <c r="A13" s="86"/>
      <c r="B13" s="86"/>
      <c r="C13" s="86">
        <v>52</v>
      </c>
      <c r="D13" s="87" t="s">
        <v>413</v>
      </c>
      <c r="E13" s="88" t="s">
        <v>412</v>
      </c>
      <c r="F13" s="89">
        <v>36174</v>
      </c>
      <c r="G13" s="89" t="s">
        <v>420</v>
      </c>
      <c r="H13" s="90" t="s">
        <v>405</v>
      </c>
      <c r="I13" s="155" t="s">
        <v>543</v>
      </c>
      <c r="J13" s="134">
        <f t="shared" si="0"/>
      </c>
    </row>
    <row r="14" spans="1:10" ht="17.25" customHeight="1">
      <c r="A14" s="86"/>
      <c r="B14" s="86"/>
      <c r="C14" s="86">
        <v>113</v>
      </c>
      <c r="D14" s="87" t="s">
        <v>97</v>
      </c>
      <c r="E14" s="88" t="s">
        <v>98</v>
      </c>
      <c r="F14" s="89" t="s">
        <v>516</v>
      </c>
      <c r="G14" s="89" t="s">
        <v>8</v>
      </c>
      <c r="H14" s="90" t="s">
        <v>99</v>
      </c>
      <c r="I14" s="155" t="s">
        <v>543</v>
      </c>
      <c r="J14" s="134">
        <f t="shared" si="0"/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Family</cp:lastModifiedBy>
  <cp:lastPrinted>2018-01-16T15:13:28Z</cp:lastPrinted>
  <dcterms:created xsi:type="dcterms:W3CDTF">2016-01-04T13:48:33Z</dcterms:created>
  <dcterms:modified xsi:type="dcterms:W3CDTF">2018-01-16T20:06:12Z</dcterms:modified>
  <cp:category/>
  <cp:version/>
  <cp:contentType/>
  <cp:contentStatus/>
</cp:coreProperties>
</file>