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Šios_darbaknyges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lengvoji\"/>
    </mc:Choice>
  </mc:AlternateContent>
  <xr:revisionPtr revIDLastSave="0" documentId="8_{B9974D90-DEA8-4E51-AAFF-E0FB3E26B25D}" xr6:coauthVersionLast="47" xr6:coauthVersionMax="47" xr10:uidLastSave="{00000000-0000-0000-0000-000000000000}"/>
  <bookViews>
    <workbookView xWindow="-108" yWindow="-108" windowWidth="23256" windowHeight="12456" tabRatio="909" xr2:uid="{6985425A-699C-43AA-915B-8380C7115D55}"/>
  </bookViews>
  <sheets>
    <sheet name="100 Mj" sheetId="59" r:id="rId1"/>
    <sheet name="100 Mj (g)" sheetId="135" r:id="rId2"/>
    <sheet name="100 M" sheetId="58" r:id="rId3"/>
    <sheet name="100 M (g)" sheetId="134" r:id="rId4"/>
    <sheet name="100 Vj" sheetId="60" r:id="rId5"/>
    <sheet name="100 Vj (g)" sheetId="136" r:id="rId6"/>
    <sheet name="100 V" sheetId="61" r:id="rId7"/>
    <sheet name="200 M, Mj" sheetId="102" r:id="rId8"/>
    <sheet name="200 M, Mj (2)" sheetId="140" r:id="rId9"/>
    <sheet name="200 V, Vj" sheetId="64" r:id="rId10"/>
    <sheet name="200 V, Vj (2)" sheetId="141" r:id="rId11"/>
    <sheet name="400 M, Mj" sheetId="66" r:id="rId12"/>
    <sheet name="400 M, Mj (g)" sheetId="137" r:id="rId13"/>
    <sheet name="400 V, Vj" sheetId="68" r:id="rId14"/>
    <sheet name="400 V, Vj (g)" sheetId="139" r:id="rId15"/>
    <sheet name="800 M, Mj" sheetId="70" r:id="rId16"/>
    <sheet name="800 V, Vj" sheetId="72" r:id="rId17"/>
    <sheet name="1500 Mj M" sheetId="49" r:id="rId18"/>
    <sheet name="1500 V, Vj" sheetId="48" r:id="rId19"/>
    <sheet name="3000 Vj V" sheetId="93" r:id="rId20"/>
    <sheet name="5000  V" sheetId="83" r:id="rId21"/>
    <sheet name="110 bb M, Mj,V" sheetId="55" r:id="rId22"/>
    <sheet name="400 bb M, V" sheetId="76" r:id="rId23"/>
    <sheet name="A M, Mj" sheetId="142" r:id="rId24"/>
    <sheet name="A V, Vj" sheetId="143" r:id="rId25"/>
    <sheet name="T M,  Mj" sheetId="144" r:id="rId26"/>
    <sheet name="T V, Vj" sheetId="145" r:id="rId27"/>
    <sheet name="TR M" sheetId="146" r:id="rId28"/>
    <sheet name="TR V" sheetId="147" r:id="rId29"/>
    <sheet name="R Mj" sheetId="148" r:id="rId30"/>
    <sheet name="R Vj" sheetId="149" r:id="rId31"/>
    <sheet name="K M" sheetId="150" r:id="rId32"/>
    <sheet name="K V " sheetId="151" r:id="rId33"/>
    <sheet name="I M, Mj" sheetId="152" r:id="rId34"/>
    <sheet name="I V, Vj" sheetId="153" r:id="rId3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5" i="149" l="1"/>
  <c r="O14" i="149"/>
  <c r="O13" i="149"/>
  <c r="O13" i="153"/>
  <c r="O42" i="144"/>
  <c r="O41" i="144"/>
  <c r="O43" i="144"/>
  <c r="N6" i="153"/>
  <c r="O6" i="153"/>
  <c r="N7" i="153"/>
  <c r="O7" i="153"/>
  <c r="N8" i="153"/>
  <c r="O8" i="153"/>
  <c r="N9" i="153"/>
  <c r="O9" i="153"/>
  <c r="N10" i="153"/>
  <c r="O10" i="153"/>
  <c r="N11" i="153"/>
  <c r="O11" i="153"/>
  <c r="N12" i="153"/>
  <c r="O12" i="153"/>
  <c r="N13" i="153"/>
  <c r="N20" i="153"/>
  <c r="O20" i="153"/>
  <c r="N21" i="153"/>
  <c r="O21" i="153"/>
  <c r="N22" i="153"/>
  <c r="O22" i="153"/>
  <c r="N23" i="153"/>
  <c r="O23" i="153" s="1"/>
  <c r="N24" i="153"/>
  <c r="O24" i="153" s="1"/>
  <c r="N25" i="153"/>
  <c r="O25" i="153"/>
  <c r="N26" i="153"/>
  <c r="O26" i="153"/>
  <c r="N27" i="153"/>
  <c r="O27" i="153"/>
  <c r="N9" i="152"/>
  <c r="O9" i="152"/>
  <c r="N10" i="152"/>
  <c r="O10" i="152"/>
  <c r="N11" i="152"/>
  <c r="O11" i="152"/>
  <c r="N12" i="152"/>
  <c r="O12" i="152"/>
  <c r="N13" i="152"/>
  <c r="O13" i="152"/>
  <c r="N19" i="152"/>
  <c r="O19" i="152"/>
  <c r="N20" i="152"/>
  <c r="O20" i="152"/>
  <c r="N21" i="152"/>
  <c r="O21" i="152"/>
  <c r="N22" i="152"/>
  <c r="O22" i="152"/>
  <c r="N23" i="152"/>
  <c r="O23" i="152"/>
  <c r="N6" i="151"/>
  <c r="N7" i="151"/>
  <c r="N8" i="151"/>
  <c r="N9" i="151"/>
  <c r="N15" i="151"/>
  <c r="N16" i="151"/>
  <c r="N17" i="151"/>
  <c r="N10" i="150"/>
  <c r="N11" i="150"/>
  <c r="N17" i="150"/>
  <c r="N18" i="150"/>
  <c r="N9" i="149"/>
  <c r="O9" i="149"/>
  <c r="N10" i="149"/>
  <c r="O10" i="149"/>
  <c r="N11" i="149"/>
  <c r="O11" i="149"/>
  <c r="N12" i="149"/>
  <c r="O12" i="149" s="1"/>
  <c r="N13" i="149"/>
  <c r="N14" i="149"/>
  <c r="N15" i="149"/>
  <c r="N9" i="148"/>
  <c r="O9" i="148"/>
  <c r="N10" i="148"/>
  <c r="O10" i="148"/>
  <c r="N11" i="148"/>
  <c r="O11" i="148"/>
  <c r="N12" i="148"/>
  <c r="O12" i="148"/>
  <c r="N13" i="148"/>
  <c r="O13" i="148"/>
  <c r="N7" i="147"/>
  <c r="O7" i="147" s="1"/>
  <c r="N9" i="147"/>
  <c r="O9" i="147" s="1"/>
  <c r="N11" i="147"/>
  <c r="O11" i="147" s="1"/>
  <c r="N13" i="147"/>
  <c r="O13" i="147" s="1"/>
  <c r="N15" i="147"/>
  <c r="O15" i="147"/>
  <c r="N17" i="147"/>
  <c r="O17" i="147"/>
  <c r="N25" i="147"/>
  <c r="O25" i="147"/>
  <c r="N27" i="147"/>
  <c r="O27" i="147" s="1"/>
  <c r="N29" i="147"/>
  <c r="O29" i="147" s="1"/>
  <c r="N7" i="146"/>
  <c r="O7" i="146"/>
  <c r="N9" i="146"/>
  <c r="O9" i="146"/>
  <c r="N11" i="146"/>
  <c r="O11" i="146"/>
  <c r="N18" i="146"/>
  <c r="O18" i="146" s="1"/>
  <c r="N20" i="146"/>
  <c r="O20" i="146" s="1"/>
  <c r="N22" i="146"/>
  <c r="O22" i="146" s="1"/>
  <c r="N24" i="146"/>
  <c r="O24" i="146"/>
  <c r="N26" i="146"/>
  <c r="O26" i="146"/>
  <c r="N28" i="146"/>
  <c r="O28" i="146"/>
  <c r="N30" i="146"/>
  <c r="O30" i="146" s="1"/>
  <c r="N32" i="146"/>
  <c r="O32" i="146"/>
  <c r="N8" i="145"/>
  <c r="O8" i="145"/>
  <c r="N10" i="145"/>
  <c r="O10" i="145"/>
  <c r="N12" i="145"/>
  <c r="O12" i="145"/>
  <c r="N14" i="145"/>
  <c r="O14" i="145"/>
  <c r="N16" i="145"/>
  <c r="O16" i="145"/>
  <c r="N18" i="145"/>
  <c r="O18" i="145"/>
  <c r="N20" i="145"/>
  <c r="O20" i="145"/>
  <c r="N22" i="145"/>
  <c r="O22" i="145"/>
  <c r="N24" i="145"/>
  <c r="O24" i="145"/>
  <c r="N26" i="145"/>
  <c r="N34" i="145"/>
  <c r="O34" i="145" s="1"/>
  <c r="N36" i="145"/>
  <c r="O36" i="145"/>
  <c r="N38" i="145"/>
  <c r="O38" i="145"/>
  <c r="N40" i="145"/>
  <c r="O40" i="145"/>
  <c r="N42" i="145"/>
  <c r="O42" i="145"/>
  <c r="N44" i="145"/>
  <c r="O44" i="145" s="1"/>
  <c r="N46" i="145"/>
  <c r="O46" i="145" s="1"/>
  <c r="N48" i="145"/>
  <c r="O48" i="145"/>
  <c r="N50" i="145"/>
  <c r="O50" i="145"/>
  <c r="N52" i="145"/>
  <c r="N10" i="144"/>
  <c r="O10" i="144"/>
  <c r="N12" i="144"/>
  <c r="O12" i="144"/>
  <c r="N14" i="144"/>
  <c r="O14" i="144"/>
  <c r="N16" i="144"/>
  <c r="O16" i="144"/>
  <c r="N18" i="144"/>
  <c r="O18" i="144"/>
  <c r="N20" i="144"/>
  <c r="O20" i="144"/>
  <c r="N22" i="144"/>
  <c r="O22" i="144"/>
  <c r="N30" i="144"/>
  <c r="O30" i="144"/>
  <c r="N32" i="144"/>
  <c r="O32" i="144"/>
  <c r="N34" i="144"/>
  <c r="O34" i="144"/>
  <c r="N36" i="144"/>
  <c r="O36" i="144"/>
  <c r="N38" i="144"/>
  <c r="O38" i="144"/>
  <c r="N40" i="144"/>
  <c r="O40" i="144"/>
  <c r="N44" i="144"/>
  <c r="O44" i="144"/>
  <c r="N46" i="144"/>
  <c r="O46" i="144"/>
  <c r="T6" i="143"/>
  <c r="T7" i="143"/>
  <c r="T8" i="143"/>
  <c r="T9" i="143"/>
  <c r="T10" i="143"/>
  <c r="T11" i="143"/>
  <c r="T12" i="143"/>
  <c r="T17" i="143"/>
  <c r="T18" i="143"/>
  <c r="T19" i="143"/>
  <c r="T20" i="143"/>
  <c r="W9" i="142"/>
  <c r="W10" i="142"/>
  <c r="W11" i="142"/>
  <c r="W12" i="142"/>
  <c r="W13" i="142"/>
  <c r="W14" i="142"/>
  <c r="W20" i="142"/>
  <c r="H9" i="72"/>
  <c r="I33" i="141"/>
  <c r="I35" i="141"/>
  <c r="I36" i="141"/>
  <c r="I37" i="141"/>
  <c r="I9" i="141"/>
  <c r="I11" i="141"/>
  <c r="I12" i="141"/>
  <c r="I16" i="141"/>
  <c r="I20" i="141"/>
  <c r="I19" i="141"/>
  <c r="I22" i="141"/>
  <c r="I14" i="141"/>
  <c r="I8" i="141"/>
  <c r="I21" i="141"/>
  <c r="I18" i="141"/>
  <c r="I15" i="141"/>
  <c r="I34" i="141"/>
  <c r="I5" i="141"/>
  <c r="I7" i="141"/>
  <c r="I10" i="141"/>
  <c r="I17" i="141"/>
  <c r="I13" i="141"/>
  <c r="I6" i="141"/>
  <c r="I23" i="141"/>
  <c r="I18" i="64"/>
  <c r="I41" i="140"/>
  <c r="I42" i="140"/>
  <c r="I43" i="140"/>
  <c r="I11" i="140"/>
  <c r="I29" i="140"/>
  <c r="I21" i="140"/>
  <c r="I25" i="140"/>
  <c r="I24" i="140"/>
  <c r="I26" i="140"/>
  <c r="I19" i="140"/>
  <c r="I18" i="140"/>
  <c r="I8" i="140"/>
  <c r="I17" i="140"/>
  <c r="I13" i="140"/>
  <c r="I23" i="140"/>
  <c r="I22" i="140"/>
  <c r="I32" i="140"/>
  <c r="I12" i="140"/>
  <c r="I9" i="140"/>
  <c r="I30" i="140"/>
  <c r="I28" i="140"/>
  <c r="I14" i="140"/>
  <c r="I31" i="140"/>
  <c r="I20" i="140"/>
  <c r="I10" i="140"/>
  <c r="I27" i="140"/>
  <c r="I6" i="140"/>
  <c r="I15" i="140"/>
  <c r="I16" i="140"/>
  <c r="I7" i="140"/>
  <c r="I50" i="102"/>
  <c r="I49" i="102"/>
  <c r="I48" i="102"/>
  <c r="I47" i="102"/>
  <c r="I45" i="102"/>
  <c r="I44" i="102"/>
  <c r="I42" i="102"/>
  <c r="I40" i="102"/>
  <c r="I39" i="102"/>
  <c r="I38" i="102"/>
  <c r="I35" i="102"/>
  <c r="I34" i="102"/>
  <c r="I33" i="102"/>
  <c r="I32" i="102"/>
  <c r="I30" i="102"/>
  <c r="I29" i="102"/>
  <c r="I27" i="102"/>
  <c r="I24" i="102"/>
  <c r="I23" i="102"/>
  <c r="I22" i="102"/>
  <c r="I21" i="102"/>
  <c r="I19" i="102"/>
  <c r="I18" i="102"/>
  <c r="I17" i="102"/>
  <c r="I16" i="102"/>
  <c r="I13" i="102"/>
  <c r="I12" i="102"/>
  <c r="I11" i="102"/>
  <c r="I9" i="102"/>
  <c r="I7" i="102"/>
  <c r="I14" i="102"/>
  <c r="H22" i="48"/>
  <c r="H23" i="48"/>
  <c r="H25" i="139"/>
  <c r="H28" i="139"/>
  <c r="H23" i="139"/>
  <c r="H27" i="139"/>
  <c r="H22" i="139"/>
  <c r="H21" i="139"/>
  <c r="H24" i="139"/>
  <c r="H20" i="139"/>
  <c r="H26" i="139"/>
  <c r="H19" i="139"/>
  <c r="H16" i="139"/>
  <c r="H15" i="139"/>
  <c r="H8" i="139"/>
  <c r="H13" i="139"/>
  <c r="H7" i="139"/>
  <c r="H11" i="139"/>
  <c r="H6" i="139"/>
  <c r="H14" i="139"/>
  <c r="H10" i="139"/>
  <c r="H9" i="139"/>
  <c r="H12" i="139"/>
  <c r="H9" i="68"/>
  <c r="H8" i="68"/>
  <c r="H7" i="68"/>
  <c r="H6" i="68"/>
  <c r="H19" i="68"/>
  <c r="H18" i="68"/>
  <c r="H17" i="68"/>
  <c r="H16" i="68"/>
  <c r="H14" i="68"/>
  <c r="H13" i="68"/>
  <c r="H12" i="68"/>
  <c r="H11" i="68"/>
  <c r="H7" i="48"/>
  <c r="H26" i="137"/>
  <c r="H16" i="137"/>
  <c r="H18" i="137"/>
  <c r="H14" i="137"/>
  <c r="H15" i="137"/>
  <c r="H12" i="137"/>
  <c r="H9" i="137"/>
  <c r="H11" i="137"/>
  <c r="H13" i="137"/>
  <c r="H19" i="137"/>
  <c r="H20" i="137"/>
  <c r="H17" i="137"/>
  <c r="H8" i="137"/>
  <c r="H21" i="137"/>
  <c r="H10" i="137"/>
  <c r="H28" i="66"/>
  <c r="L26" i="136"/>
  <c r="I26" i="136"/>
  <c r="L17" i="136"/>
  <c r="I17" i="136"/>
  <c r="L16" i="136"/>
  <c r="I16" i="136"/>
  <c r="L27" i="136"/>
  <c r="I27" i="136"/>
  <c r="L34" i="136"/>
  <c r="I34" i="136"/>
  <c r="L9" i="136"/>
  <c r="I9" i="136"/>
  <c r="L41" i="136"/>
  <c r="L13" i="136"/>
  <c r="I13" i="136"/>
  <c r="L31" i="136"/>
  <c r="I31" i="136"/>
  <c r="L8" i="136"/>
  <c r="I8" i="136"/>
  <c r="L35" i="136"/>
  <c r="I35" i="136"/>
  <c r="L33" i="136"/>
  <c r="I33" i="136"/>
  <c r="L36" i="136"/>
  <c r="I36" i="136"/>
  <c r="L19" i="136"/>
  <c r="I19" i="136"/>
  <c r="L28" i="136"/>
  <c r="I28" i="136"/>
  <c r="L24" i="136"/>
  <c r="I24" i="136"/>
  <c r="L21" i="136"/>
  <c r="I21" i="136"/>
  <c r="L39" i="136"/>
  <c r="I39" i="136"/>
  <c r="L15" i="136"/>
  <c r="I15" i="136"/>
  <c r="L29" i="136"/>
  <c r="I29" i="136"/>
  <c r="L20" i="136"/>
  <c r="I20" i="136"/>
  <c r="L25" i="136"/>
  <c r="I25" i="136"/>
  <c r="L23" i="136"/>
  <c r="I23" i="136"/>
  <c r="L38" i="136"/>
  <c r="I38" i="136"/>
  <c r="L22" i="136"/>
  <c r="I22" i="136"/>
  <c r="L32" i="136"/>
  <c r="I32" i="136"/>
  <c r="L12" i="136"/>
  <c r="I12" i="136"/>
  <c r="L11" i="136"/>
  <c r="I11" i="136"/>
  <c r="L10" i="136"/>
  <c r="I10" i="136"/>
  <c r="L40" i="136"/>
  <c r="I40" i="136"/>
  <c r="L37" i="136"/>
  <c r="I37" i="136"/>
  <c r="L30" i="136"/>
  <c r="I30" i="136"/>
  <c r="L18" i="136"/>
  <c r="I18" i="136"/>
  <c r="L46" i="135"/>
  <c r="L6" i="135"/>
  <c r="I6" i="135"/>
  <c r="L9" i="135"/>
  <c r="I9" i="135"/>
  <c r="L34" i="135"/>
  <c r="I34" i="135"/>
  <c r="L41" i="135"/>
  <c r="I41" i="135"/>
  <c r="L28" i="135"/>
  <c r="I28" i="135"/>
  <c r="L16" i="135"/>
  <c r="I16" i="135"/>
  <c r="L19" i="135"/>
  <c r="I19" i="135"/>
  <c r="L40" i="135"/>
  <c r="I40" i="135"/>
  <c r="L17" i="135"/>
  <c r="I17" i="135"/>
  <c r="L43" i="135"/>
  <c r="I43" i="135"/>
  <c r="I35" i="135"/>
  <c r="L33" i="135"/>
  <c r="I33" i="135"/>
  <c r="L8" i="135"/>
  <c r="I8" i="135"/>
  <c r="L38" i="135"/>
  <c r="I38" i="135"/>
  <c r="L42" i="135"/>
  <c r="I42" i="135"/>
  <c r="L23" i="135"/>
  <c r="I23" i="135"/>
  <c r="L26" i="135"/>
  <c r="I26" i="135"/>
  <c r="L29" i="135"/>
  <c r="I29" i="135"/>
  <c r="L22" i="135"/>
  <c r="I22" i="135"/>
  <c r="L15" i="135"/>
  <c r="I15" i="135"/>
  <c r="L7" i="135"/>
  <c r="I7" i="135"/>
  <c r="L24" i="135"/>
  <c r="I24" i="135"/>
  <c r="L36" i="135"/>
  <c r="I36" i="135"/>
  <c r="L45" i="135"/>
  <c r="L31" i="135"/>
  <c r="I31" i="135"/>
  <c r="L30" i="135"/>
  <c r="I30" i="135"/>
  <c r="L44" i="135"/>
  <c r="L39" i="135"/>
  <c r="I39" i="135"/>
  <c r="L32" i="135"/>
  <c r="I32" i="135"/>
  <c r="L11" i="135"/>
  <c r="I11" i="135"/>
  <c r="L27" i="135"/>
  <c r="I27" i="135"/>
  <c r="L20" i="135"/>
  <c r="I20" i="135"/>
  <c r="L18" i="135"/>
  <c r="I18" i="135"/>
  <c r="L13" i="135"/>
  <c r="I13" i="135"/>
  <c r="L37" i="135"/>
  <c r="I37" i="135"/>
  <c r="L10" i="135"/>
  <c r="I10" i="135"/>
  <c r="L21" i="135"/>
  <c r="I21" i="135"/>
  <c r="L25" i="135"/>
  <c r="I25" i="135"/>
  <c r="L14" i="135"/>
  <c r="I14" i="135"/>
  <c r="I39" i="59"/>
  <c r="I54" i="59"/>
  <c r="I55" i="59"/>
  <c r="L9" i="61"/>
  <c r="I14" i="61"/>
  <c r="L14" i="61"/>
  <c r="L14" i="134"/>
  <c r="I14" i="134"/>
  <c r="L7" i="134"/>
  <c r="I7" i="134"/>
  <c r="L13" i="134"/>
  <c r="I13" i="134"/>
  <c r="L9" i="134"/>
  <c r="I9" i="134"/>
  <c r="L11" i="134"/>
  <c r="I11" i="134"/>
  <c r="L8" i="134"/>
  <c r="I8" i="134"/>
  <c r="L10" i="134"/>
  <c r="I10" i="134"/>
  <c r="I54" i="102"/>
  <c r="H18" i="66"/>
  <c r="H21" i="76"/>
  <c r="H22" i="76"/>
  <c r="H17" i="76"/>
  <c r="I18" i="55"/>
  <c r="I19" i="55"/>
  <c r="I17" i="55"/>
  <c r="I25" i="55"/>
  <c r="I24" i="55"/>
  <c r="I23" i="55"/>
  <c r="H10" i="76"/>
  <c r="H11" i="76"/>
  <c r="H12" i="76"/>
  <c r="H6" i="76"/>
  <c r="H5" i="76"/>
  <c r="I11" i="55"/>
  <c r="I13" i="55"/>
  <c r="I12" i="55"/>
  <c r="I6" i="55"/>
  <c r="I5" i="55"/>
  <c r="I8" i="55"/>
  <c r="I7" i="55"/>
  <c r="H9" i="93"/>
  <c r="H10" i="93"/>
  <c r="H19" i="48"/>
  <c r="H18" i="48"/>
  <c r="H16" i="48"/>
  <c r="H17" i="48"/>
  <c r="H21" i="48"/>
  <c r="H14" i="48"/>
  <c r="H20" i="48"/>
  <c r="H24" i="48"/>
  <c r="H15" i="48"/>
  <c r="H8" i="48"/>
  <c r="H9" i="48"/>
  <c r="H10" i="48"/>
  <c r="H11" i="49"/>
  <c r="H10" i="49"/>
  <c r="H12" i="49"/>
  <c r="H13" i="49"/>
  <c r="H9" i="49"/>
  <c r="H14" i="49"/>
  <c r="H22" i="49"/>
  <c r="H21" i="49"/>
  <c r="H20" i="49"/>
  <c r="H19" i="49"/>
  <c r="H10" i="70"/>
  <c r="H6" i="70"/>
  <c r="H9" i="70"/>
  <c r="H14" i="70"/>
  <c r="H7" i="70"/>
  <c r="H13" i="70"/>
  <c r="H12" i="70"/>
  <c r="H11" i="70"/>
  <c r="H8" i="70"/>
  <c r="H15" i="70"/>
  <c r="H23" i="70"/>
  <c r="H22" i="70"/>
  <c r="H21" i="70"/>
  <c r="H19" i="72"/>
  <c r="H21" i="72"/>
  <c r="H18" i="72"/>
  <c r="H17" i="72"/>
  <c r="H22" i="72"/>
  <c r="H20" i="72"/>
  <c r="H16" i="72"/>
  <c r="H11" i="72"/>
  <c r="H8" i="72"/>
  <c r="H12" i="72"/>
  <c r="H10" i="72"/>
  <c r="H7" i="72"/>
  <c r="H32" i="68"/>
  <c r="H38" i="68"/>
  <c r="H31" i="68"/>
  <c r="H28" i="68"/>
  <c r="H27" i="68"/>
  <c r="H26" i="68"/>
  <c r="H37" i="68"/>
  <c r="H36" i="68"/>
  <c r="H33" i="68"/>
  <c r="H25" i="68"/>
  <c r="H35" i="68"/>
  <c r="H25" i="66"/>
  <c r="H8" i="66"/>
  <c r="H9" i="66"/>
  <c r="H24" i="66"/>
  <c r="H15" i="66"/>
  <c r="H14" i="66"/>
  <c r="H16" i="66"/>
  <c r="H11" i="66"/>
  <c r="H10" i="66"/>
  <c r="H23" i="66"/>
  <c r="H29" i="66"/>
  <c r="H21" i="66"/>
  <c r="H20" i="66"/>
  <c r="H19" i="66"/>
  <c r="H36" i="66"/>
  <c r="I57" i="102"/>
  <c r="I56" i="102"/>
  <c r="I55" i="102"/>
  <c r="I36" i="64"/>
  <c r="I31" i="64"/>
  <c r="I21" i="64"/>
  <c r="I16" i="64"/>
  <c r="I39" i="64"/>
  <c r="I17" i="64"/>
  <c r="I19" i="64"/>
  <c r="I32" i="64"/>
  <c r="I34" i="64"/>
  <c r="I23" i="64"/>
  <c r="I28" i="64"/>
  <c r="I22" i="64"/>
  <c r="I26" i="64"/>
  <c r="I6" i="64"/>
  <c r="I11" i="64"/>
  <c r="I37" i="64"/>
  <c r="I24" i="64"/>
  <c r="I8" i="64"/>
  <c r="I38" i="64"/>
  <c r="I14" i="64"/>
  <c r="I9" i="64"/>
  <c r="I47" i="64"/>
  <c r="I46" i="64"/>
  <c r="I45" i="64"/>
  <c r="I44" i="64"/>
  <c r="L10" i="61"/>
  <c r="I10" i="61"/>
  <c r="L11" i="61"/>
  <c r="I11" i="61"/>
  <c r="L12" i="61"/>
  <c r="I12" i="61"/>
  <c r="L13" i="61"/>
  <c r="I13" i="61"/>
  <c r="I9" i="61"/>
  <c r="L8" i="61"/>
  <c r="I8" i="61"/>
  <c r="L41" i="60"/>
  <c r="I41" i="60"/>
  <c r="L12" i="60"/>
  <c r="I12" i="60"/>
  <c r="L44" i="60"/>
  <c r="I44" i="60"/>
  <c r="L47" i="60"/>
  <c r="I47" i="60"/>
  <c r="L48" i="60"/>
  <c r="I48" i="60"/>
  <c r="L11" i="60"/>
  <c r="I11" i="60"/>
  <c r="L10" i="60"/>
  <c r="I10" i="60"/>
  <c r="L30" i="60"/>
  <c r="I30" i="60"/>
  <c r="L40" i="60"/>
  <c r="L33" i="60"/>
  <c r="I33" i="60"/>
  <c r="L8" i="60"/>
  <c r="I8" i="60"/>
  <c r="L23" i="60"/>
  <c r="I23" i="60"/>
  <c r="L36" i="60"/>
  <c r="I36" i="60"/>
  <c r="L24" i="60"/>
  <c r="I24" i="60"/>
  <c r="L18" i="60"/>
  <c r="I18" i="60"/>
  <c r="L45" i="60"/>
  <c r="I45" i="60"/>
  <c r="L37" i="60"/>
  <c r="I37" i="60"/>
  <c r="L15" i="60"/>
  <c r="I15" i="60"/>
  <c r="L16" i="60"/>
  <c r="I16" i="60"/>
  <c r="L17" i="60"/>
  <c r="I17" i="60"/>
  <c r="L25" i="60"/>
  <c r="I25" i="60"/>
  <c r="L31" i="60"/>
  <c r="I31" i="60"/>
  <c r="L39" i="60"/>
  <c r="I39" i="60"/>
  <c r="L19" i="60"/>
  <c r="I19" i="60"/>
  <c r="L26" i="60"/>
  <c r="I26" i="60"/>
  <c r="L32" i="60"/>
  <c r="I32" i="60"/>
  <c r="L22" i="60"/>
  <c r="I22" i="60"/>
  <c r="L9" i="60"/>
  <c r="I9" i="60"/>
  <c r="L38" i="60"/>
  <c r="I38" i="60"/>
  <c r="L46" i="60"/>
  <c r="I46" i="60"/>
  <c r="L29" i="60"/>
  <c r="I29" i="60"/>
  <c r="L27" i="60"/>
  <c r="I27" i="60"/>
  <c r="L20" i="60"/>
  <c r="I20" i="60"/>
  <c r="L43" i="60"/>
  <c r="I43" i="60"/>
  <c r="L9" i="58"/>
  <c r="I9" i="58"/>
  <c r="L13" i="58"/>
  <c r="I13" i="58"/>
  <c r="L17" i="58"/>
  <c r="I17" i="58"/>
  <c r="L10" i="58"/>
  <c r="I10" i="58"/>
  <c r="L11" i="58"/>
  <c r="I11" i="58"/>
  <c r="L19" i="58"/>
  <c r="I19" i="58"/>
  <c r="L18" i="58"/>
  <c r="I18" i="58"/>
  <c r="L12" i="58"/>
  <c r="I12" i="58"/>
  <c r="L21" i="58"/>
  <c r="L20" i="58"/>
  <c r="L16" i="58"/>
  <c r="L14" i="58"/>
  <c r="L9" i="59"/>
  <c r="I9" i="59"/>
  <c r="L28" i="59"/>
  <c r="I28" i="59"/>
  <c r="L23" i="59"/>
  <c r="L21" i="59"/>
  <c r="I21" i="59"/>
  <c r="L47" i="59"/>
  <c r="I47" i="59"/>
  <c r="L13" i="59"/>
  <c r="I13" i="59"/>
  <c r="L52" i="59"/>
  <c r="I52" i="59"/>
  <c r="L40" i="59"/>
  <c r="I40" i="59"/>
  <c r="L20" i="59"/>
  <c r="L30" i="59"/>
  <c r="I30" i="59"/>
  <c r="L38" i="59"/>
  <c r="I38" i="59"/>
  <c r="L14" i="59"/>
  <c r="I14" i="59"/>
  <c r="L7" i="59"/>
  <c r="I7" i="59"/>
  <c r="L24" i="59"/>
  <c r="I24" i="59"/>
  <c r="L45" i="59"/>
  <c r="I45" i="59"/>
  <c r="L53" i="59"/>
  <c r="L51" i="59"/>
  <c r="I51" i="59"/>
  <c r="L10" i="59"/>
  <c r="I10" i="59"/>
  <c r="L50" i="59"/>
  <c r="I50" i="59"/>
  <c r="L16" i="59"/>
  <c r="I16" i="59"/>
  <c r="L44" i="59"/>
  <c r="I44" i="59"/>
  <c r="L36" i="59"/>
  <c r="I36" i="59"/>
  <c r="L25" i="59"/>
  <c r="I25" i="59"/>
  <c r="L17" i="59"/>
  <c r="I17" i="59"/>
  <c r="L22" i="59"/>
  <c r="I22" i="59"/>
  <c r="L29" i="59"/>
  <c r="I29" i="59"/>
  <c r="L31" i="59"/>
  <c r="I31" i="59"/>
  <c r="L37" i="59"/>
  <c r="I37" i="59"/>
  <c r="L43" i="59"/>
  <c r="I43" i="59"/>
  <c r="L48" i="59"/>
  <c r="I48" i="59"/>
  <c r="L8" i="59"/>
  <c r="I8" i="59"/>
  <c r="L11" i="59"/>
  <c r="I11" i="59"/>
  <c r="L35" i="59"/>
  <c r="I35" i="59"/>
  <c r="L27" i="59"/>
  <c r="I27" i="59"/>
  <c r="L46" i="59"/>
  <c r="I46" i="59"/>
  <c r="L6" i="59"/>
  <c r="I6" i="59"/>
  <c r="L32" i="59"/>
  <c r="I32" i="59"/>
  <c r="L18" i="59"/>
  <c r="I18" i="59"/>
  <c r="L15" i="59"/>
  <c r="I15" i="59"/>
  <c r="H30" i="68" l="1"/>
  <c r="H35" i="66"/>
  <c r="I21" i="58"/>
  <c r="I20" i="58"/>
  <c r="I16" i="58"/>
  <c r="I14" i="58"/>
</calcChain>
</file>

<file path=xl/sharedStrings.xml><?xml version="1.0" encoding="utf-8"?>
<sst xmlns="http://schemas.openxmlformats.org/spreadsheetml/2006/main" count="4617" uniqueCount="1003">
  <si>
    <t>Takas</t>
  </si>
  <si>
    <t>Vardas</t>
  </si>
  <si>
    <t>Pavardė</t>
  </si>
  <si>
    <t>Gim.data</t>
  </si>
  <si>
    <t>Komanda</t>
  </si>
  <si>
    <t>Par.bėg.rez.</t>
  </si>
  <si>
    <t>Vėjas</t>
  </si>
  <si>
    <t>Treneris</t>
  </si>
  <si>
    <t>5</t>
  </si>
  <si>
    <t>"SŪDUVOS" taurės tarptautinės varžybos</t>
  </si>
  <si>
    <t>1</t>
  </si>
  <si>
    <t>2</t>
  </si>
  <si>
    <t>3</t>
  </si>
  <si>
    <t>4</t>
  </si>
  <si>
    <t>6</t>
  </si>
  <si>
    <t>Rezultatas</t>
  </si>
  <si>
    <t>vyrai</t>
  </si>
  <si>
    <t>moterys</t>
  </si>
  <si>
    <t>Ietis</t>
  </si>
  <si>
    <t>Rutulys</t>
  </si>
  <si>
    <t>Finalo rez.</t>
  </si>
  <si>
    <t>Nr.</t>
  </si>
  <si>
    <t>Trišuolis</t>
  </si>
  <si>
    <t>100 m</t>
  </si>
  <si>
    <t>200 m</t>
  </si>
  <si>
    <t>400 m</t>
  </si>
  <si>
    <t>800 m</t>
  </si>
  <si>
    <t>1500 m</t>
  </si>
  <si>
    <t>3000 m</t>
  </si>
  <si>
    <t>100 m b/b</t>
  </si>
  <si>
    <t>110 m b/b</t>
  </si>
  <si>
    <t>Vyrai</t>
  </si>
  <si>
    <t>Moterys</t>
  </si>
  <si>
    <t>Marijampolės SC stadionas</t>
  </si>
  <si>
    <t>Kauno "Startas"</t>
  </si>
  <si>
    <t>Neda</t>
  </si>
  <si>
    <t>R.Ramanauskaitė</t>
  </si>
  <si>
    <t>Augustė</t>
  </si>
  <si>
    <t>Virbalaitė</t>
  </si>
  <si>
    <t>T.Nekrošaitė</t>
  </si>
  <si>
    <t>I.Jakubaitytė</t>
  </si>
  <si>
    <t>-</t>
  </si>
  <si>
    <t>Kv.l.</t>
  </si>
  <si>
    <t>G.Michniova</t>
  </si>
  <si>
    <t>5000 m</t>
  </si>
  <si>
    <t>Faustas</t>
  </si>
  <si>
    <t>Michniovas</t>
  </si>
  <si>
    <t>R.Razmaitė, A.Kitanov</t>
  </si>
  <si>
    <t>Lukas</t>
  </si>
  <si>
    <t>Tomas</t>
  </si>
  <si>
    <t>Viktorija</t>
  </si>
  <si>
    <t>Gabija</t>
  </si>
  <si>
    <t>Nerijus</t>
  </si>
  <si>
    <t>Kelmelis</t>
  </si>
  <si>
    <t>Kajus</t>
  </si>
  <si>
    <t>Balžekas</t>
  </si>
  <si>
    <t>Matas</t>
  </si>
  <si>
    <t>Baziliauskas</t>
  </si>
  <si>
    <t>Ugnė</t>
  </si>
  <si>
    <t>Gediminas</t>
  </si>
  <si>
    <t>Jonas</t>
  </si>
  <si>
    <t>Arminas</t>
  </si>
  <si>
    <t>Rimvydas</t>
  </si>
  <si>
    <t>Petkevičius</t>
  </si>
  <si>
    <t>Alytaus SRC</t>
  </si>
  <si>
    <t>Domantas</t>
  </si>
  <si>
    <t>Nedas</t>
  </si>
  <si>
    <t>Gustas</t>
  </si>
  <si>
    <t>Rokas</t>
  </si>
  <si>
    <t>Paulina</t>
  </si>
  <si>
    <t>2005-09-29</t>
  </si>
  <si>
    <t>Aistė</t>
  </si>
  <si>
    <t>2004-03-03</t>
  </si>
  <si>
    <t>Osvaldas</t>
  </si>
  <si>
    <t>Vilnius</t>
  </si>
  <si>
    <t>Ema</t>
  </si>
  <si>
    <t>Gabrielė</t>
  </si>
  <si>
    <t>Kniza</t>
  </si>
  <si>
    <t>Karolis</t>
  </si>
  <si>
    <t>Nojus</t>
  </si>
  <si>
    <t>Paulius</t>
  </si>
  <si>
    <t>Danielius</t>
  </si>
  <si>
    <t>Butkus</t>
  </si>
  <si>
    <t>Augustas</t>
  </si>
  <si>
    <t>Aušvydas</t>
  </si>
  <si>
    <t>Zavistauskas</t>
  </si>
  <si>
    <t>Lėja</t>
  </si>
  <si>
    <t>Milkevičiūtė</t>
  </si>
  <si>
    <t>Ivanauskaitė</t>
  </si>
  <si>
    <t>Marija</t>
  </si>
  <si>
    <t>Prakapaitė</t>
  </si>
  <si>
    <t>Goda</t>
  </si>
  <si>
    <t>Mantas</t>
  </si>
  <si>
    <t>Ayrtonas</t>
  </si>
  <si>
    <t>Katilius</t>
  </si>
  <si>
    <t>2007-02-27</t>
  </si>
  <si>
    <t>Ignas</t>
  </si>
  <si>
    <t>Dovilė</t>
  </si>
  <si>
    <t>Stočkutė</t>
  </si>
  <si>
    <t>Urtė</t>
  </si>
  <si>
    <t>Kamilė</t>
  </si>
  <si>
    <t>Nikola</t>
  </si>
  <si>
    <t>Lukoševičius</t>
  </si>
  <si>
    <t>Marijampolės SC</t>
  </si>
  <si>
    <t>Cėplaitė</t>
  </si>
  <si>
    <t>Černius</t>
  </si>
  <si>
    <t>Airidas</t>
  </si>
  <si>
    <t>Bendaravičius</t>
  </si>
  <si>
    <t>Danielis</t>
  </si>
  <si>
    <t>Minevičius</t>
  </si>
  <si>
    <t>Šlekytė</t>
  </si>
  <si>
    <t>Raminta</t>
  </si>
  <si>
    <t>Gerardas</t>
  </si>
  <si>
    <t>Zakarka</t>
  </si>
  <si>
    <t>Pilius</t>
  </si>
  <si>
    <t>Bučinskas</t>
  </si>
  <si>
    <t>Evelina</t>
  </si>
  <si>
    <t>Dovydas</t>
  </si>
  <si>
    <t>Vanesa</t>
  </si>
  <si>
    <t>Vitlipaitytė</t>
  </si>
  <si>
    <t>Domas</t>
  </si>
  <si>
    <t xml:space="preserve">Nr. </t>
  </si>
  <si>
    <t>P.b.r.</t>
  </si>
  <si>
    <t>F.rez.</t>
  </si>
  <si>
    <t>115</t>
  </si>
  <si>
    <t>jauniai (U18)</t>
  </si>
  <si>
    <t>jaunės (U18)</t>
  </si>
  <si>
    <t>J.Čižauskas</t>
  </si>
  <si>
    <t>Vičas</t>
  </si>
  <si>
    <t>1997-06-15</t>
  </si>
  <si>
    <t>Kūjis</t>
  </si>
  <si>
    <t>Judvydis</t>
  </si>
  <si>
    <t>1996-08-01</t>
  </si>
  <si>
    <t>M.Jusis</t>
  </si>
  <si>
    <t>Kaunas</t>
  </si>
  <si>
    <t>Agota</t>
  </si>
  <si>
    <t>Navickas</t>
  </si>
  <si>
    <t>Marius</t>
  </si>
  <si>
    <t>Petrėtis</t>
  </si>
  <si>
    <t xml:space="preserve">Dovydas </t>
  </si>
  <si>
    <t>Masys</t>
  </si>
  <si>
    <t>2008-01-23</t>
  </si>
  <si>
    <t>Prienų KKSC</t>
  </si>
  <si>
    <t>K. Kuzmickienė</t>
  </si>
  <si>
    <t>108</t>
  </si>
  <si>
    <t>Miliauskas</t>
  </si>
  <si>
    <t>2009-12-24</t>
  </si>
  <si>
    <t>V. Šmidtas</t>
  </si>
  <si>
    <t>2009-12-02</t>
  </si>
  <si>
    <t>109</t>
  </si>
  <si>
    <t>2009-04-30</t>
  </si>
  <si>
    <t>Emilė</t>
  </si>
  <si>
    <t>Kalinauskaitė</t>
  </si>
  <si>
    <t>Klimavičiūtė</t>
  </si>
  <si>
    <t>2010-09-23</t>
  </si>
  <si>
    <t>110</t>
  </si>
  <si>
    <t>2007-07-30</t>
  </si>
  <si>
    <t>2008-04-12</t>
  </si>
  <si>
    <t>Vailionytė</t>
  </si>
  <si>
    <t>2009-02-05</t>
  </si>
  <si>
    <t>O. Vrubliauskas</t>
  </si>
  <si>
    <t>Margelytė</t>
  </si>
  <si>
    <t>2009-09-04</t>
  </si>
  <si>
    <t>111</t>
  </si>
  <si>
    <t>112</t>
  </si>
  <si>
    <t>114</t>
  </si>
  <si>
    <t>Urbanavičius</t>
  </si>
  <si>
    <t>116</t>
  </si>
  <si>
    <t>Joris</t>
  </si>
  <si>
    <t>Maževičius</t>
  </si>
  <si>
    <t>2010-02-02</t>
  </si>
  <si>
    <t>Beatričė</t>
  </si>
  <si>
    <t>2009-09-06</t>
  </si>
  <si>
    <t>Milita</t>
  </si>
  <si>
    <t>Lukoševičiūtė</t>
  </si>
  <si>
    <t>2009-05-12</t>
  </si>
  <si>
    <t>117</t>
  </si>
  <si>
    <t>2008-04-05</t>
  </si>
  <si>
    <t>V. Rasiukevičienė</t>
  </si>
  <si>
    <t>118</t>
  </si>
  <si>
    <t>R. Salickas</t>
  </si>
  <si>
    <t>119</t>
  </si>
  <si>
    <t>Valentukonytė</t>
  </si>
  <si>
    <t>2007-03-10</t>
  </si>
  <si>
    <t>A. Klebauskas</t>
  </si>
  <si>
    <t>121</t>
  </si>
  <si>
    <t>Ąžuolas</t>
  </si>
  <si>
    <t>122</t>
  </si>
  <si>
    <t>123</t>
  </si>
  <si>
    <t>Julius</t>
  </si>
  <si>
    <t>124</t>
  </si>
  <si>
    <t xml:space="preserve">Bielinskas </t>
  </si>
  <si>
    <t>2005-01-03</t>
  </si>
  <si>
    <t>2.00</t>
  </si>
  <si>
    <t>1.80</t>
  </si>
  <si>
    <t xml:space="preserve">Aistė </t>
  </si>
  <si>
    <t xml:space="preserve">Mižutavičiūtė </t>
  </si>
  <si>
    <t xml:space="preserve">Paulina </t>
  </si>
  <si>
    <t xml:space="preserve">Barauskaitė </t>
  </si>
  <si>
    <t>Simas</t>
  </si>
  <si>
    <t>Gedeikis</t>
  </si>
  <si>
    <t>R.Norkus</t>
  </si>
  <si>
    <t>Joana</t>
  </si>
  <si>
    <t>Fiodorovaitė</t>
  </si>
  <si>
    <t>G.Šerėnienė</t>
  </si>
  <si>
    <t>O.Pavilionienė</t>
  </si>
  <si>
    <t>Petrauskaitė</t>
  </si>
  <si>
    <t>Vesta</t>
  </si>
  <si>
    <t xml:space="preserve">Marmaitė </t>
  </si>
  <si>
    <t>Greta</t>
  </si>
  <si>
    <t xml:space="preserve">Urbonavičiūtė </t>
  </si>
  <si>
    <t>Kateryna</t>
  </si>
  <si>
    <t>Shastun</t>
  </si>
  <si>
    <t>Pijus</t>
  </si>
  <si>
    <t>Liudavičius</t>
  </si>
  <si>
    <t>M.Vadeikis</t>
  </si>
  <si>
    <t>Kščenavičiūtė</t>
  </si>
  <si>
    <t>E.Petrokas, M.Vadeikis</t>
  </si>
  <si>
    <t>Martynas</t>
  </si>
  <si>
    <t>Kolupaila</t>
  </si>
  <si>
    <t>Austė</t>
  </si>
  <si>
    <t xml:space="preserve"> M.Vadeikis</t>
  </si>
  <si>
    <t>Karosaitė</t>
  </si>
  <si>
    <t>Glinskas</t>
  </si>
  <si>
    <t>Liepa</t>
  </si>
  <si>
    <t>Urbutytė</t>
  </si>
  <si>
    <t>Staniulytė</t>
  </si>
  <si>
    <t>Liucija</t>
  </si>
  <si>
    <t>Džiaugytė</t>
  </si>
  <si>
    <t>Kaupas</t>
  </si>
  <si>
    <t>Justas</t>
  </si>
  <si>
    <t>Aklys</t>
  </si>
  <si>
    <t>I.Gricevičienė</t>
  </si>
  <si>
    <t>Žičkutė</t>
  </si>
  <si>
    <t>2009-04-13</t>
  </si>
  <si>
    <t>2008-11-11</t>
  </si>
  <si>
    <t>Ainaras</t>
  </si>
  <si>
    <t>Pelenis</t>
  </si>
  <si>
    <t>2007-01-06</t>
  </si>
  <si>
    <t>Sofija</t>
  </si>
  <si>
    <t>Bieliūnaité</t>
  </si>
  <si>
    <t>2009-08-25</t>
  </si>
  <si>
    <t>Kamilé</t>
  </si>
  <si>
    <t>Salmanavičiūté</t>
  </si>
  <si>
    <t>2007-03-22</t>
  </si>
  <si>
    <t>Ernesta</t>
  </si>
  <si>
    <t>Karaškienė</t>
  </si>
  <si>
    <t>1979-03-06</t>
  </si>
  <si>
    <t>Justs</t>
  </si>
  <si>
    <t>Skuruls</t>
  </si>
  <si>
    <t>2009-03-31</t>
  </si>
  <si>
    <t>Vita</t>
  </si>
  <si>
    <t>Valinčiūtė</t>
  </si>
  <si>
    <t>Urka</t>
  </si>
  <si>
    <t>Elžbieta</t>
  </si>
  <si>
    <t>Kurtinaitytė</t>
  </si>
  <si>
    <t>Vitolda</t>
  </si>
  <si>
    <t>Blekaitytė</t>
  </si>
  <si>
    <t>Ūla</t>
  </si>
  <si>
    <t>Karina</t>
  </si>
  <si>
    <t>Motėjūnaitė</t>
  </si>
  <si>
    <t>E.Žilys</t>
  </si>
  <si>
    <t>Šauklytė</t>
  </si>
  <si>
    <t>2008-03-18</t>
  </si>
  <si>
    <t>Raseinių KKSC</t>
  </si>
  <si>
    <t>Z.Rajunčius</t>
  </si>
  <si>
    <t>Narijauskas</t>
  </si>
  <si>
    <t>A.Petrokas</t>
  </si>
  <si>
    <t>Gytis</t>
  </si>
  <si>
    <t>Jankauskas</t>
  </si>
  <si>
    <t>Ražanas</t>
  </si>
  <si>
    <t>2008-01-13</t>
  </si>
  <si>
    <t>Stulgys</t>
  </si>
  <si>
    <t>2009-07-18</t>
  </si>
  <si>
    <t>Klimaitė</t>
  </si>
  <si>
    <t>E.Petrokas</t>
  </si>
  <si>
    <t>Vispolskis</t>
  </si>
  <si>
    <t>2006-02-15</t>
  </si>
  <si>
    <t>Rytis</t>
  </si>
  <si>
    <t>Šulinskas</t>
  </si>
  <si>
    <t>Baranauskas</t>
  </si>
  <si>
    <t>2006-10-03</t>
  </si>
  <si>
    <t>2008-01-15</t>
  </si>
  <si>
    <t>Daniel</t>
  </si>
  <si>
    <t>Golovacki</t>
  </si>
  <si>
    <t>1996-02-12</t>
  </si>
  <si>
    <t>2009-05-18</t>
  </si>
  <si>
    <t>Laurynas</t>
  </si>
  <si>
    <t>2010-06-19</t>
  </si>
  <si>
    <t>Diškantiukas</t>
  </si>
  <si>
    <t>2010-06-23</t>
  </si>
  <si>
    <t>M. Saldukaitis</t>
  </si>
  <si>
    <t>2010-06-08</t>
  </si>
  <si>
    <t>2007-02-19</t>
  </si>
  <si>
    <t>V. Gražys</t>
  </si>
  <si>
    <t>Ieva</t>
  </si>
  <si>
    <t>Evija</t>
  </si>
  <si>
    <t>Krauklytė</t>
  </si>
  <si>
    <t>200 m       vyrai</t>
  </si>
  <si>
    <t>jauniai(U-18)</t>
  </si>
  <si>
    <t>bėgimas</t>
  </si>
  <si>
    <t>Aleksei</t>
  </si>
  <si>
    <t>Geiba</t>
  </si>
  <si>
    <t>Vieta</t>
  </si>
  <si>
    <t>Deividas</t>
  </si>
  <si>
    <t>Kikis</t>
  </si>
  <si>
    <t>Šakių JKSC</t>
  </si>
  <si>
    <t>Grikietytė</t>
  </si>
  <si>
    <t>Rasimas</t>
  </si>
  <si>
    <t>Jauniai</t>
  </si>
  <si>
    <t>(0,84)</t>
  </si>
  <si>
    <t>1.75</t>
  </si>
  <si>
    <t>2008-04-23</t>
  </si>
  <si>
    <t>Marijus</t>
  </si>
  <si>
    <t>Šufinskas</t>
  </si>
  <si>
    <t>Monika</t>
  </si>
  <si>
    <t>Keblaitytė</t>
  </si>
  <si>
    <t>Osadčij</t>
  </si>
  <si>
    <t>Vaikšnoras</t>
  </si>
  <si>
    <t>Emilis</t>
  </si>
  <si>
    <t>Jurkonis</t>
  </si>
  <si>
    <t>Geležius</t>
  </si>
  <si>
    <t>Rolandas</t>
  </si>
  <si>
    <t>Simniškis</t>
  </si>
  <si>
    <t>Jokūbas</t>
  </si>
  <si>
    <t>Ravinis</t>
  </si>
  <si>
    <t>Abramavičiūtė</t>
  </si>
  <si>
    <t>Andrėja</t>
  </si>
  <si>
    <t>Zigmantaitė</t>
  </si>
  <si>
    <t>Luknė</t>
  </si>
  <si>
    <t>Baltrušaitytė</t>
  </si>
  <si>
    <t>Miglė</t>
  </si>
  <si>
    <t>Zdanytė</t>
  </si>
  <si>
    <t>Astijus</t>
  </si>
  <si>
    <t>Pekneris</t>
  </si>
  <si>
    <t>Julija</t>
  </si>
  <si>
    <t>Jankauskaitė</t>
  </si>
  <si>
    <t>Zdebskis</t>
  </si>
  <si>
    <t>Kholodnyska</t>
  </si>
  <si>
    <t>Giedrė</t>
  </si>
  <si>
    <t>Gegužytė</t>
  </si>
  <si>
    <t>Skritulskaitė</t>
  </si>
  <si>
    <t>Evita</t>
  </si>
  <si>
    <t>Papečkytė</t>
  </si>
  <si>
    <t>Mockus</t>
  </si>
  <si>
    <t>Rugilė</t>
  </si>
  <si>
    <t>Emilija</t>
  </si>
  <si>
    <t>Striupaitytė</t>
  </si>
  <si>
    <t>Platkevičiūtė</t>
  </si>
  <si>
    <t>Nikliauza</t>
  </si>
  <si>
    <t>Meida</t>
  </si>
  <si>
    <t>Insodaitė</t>
  </si>
  <si>
    <t>Smiltė</t>
  </si>
  <si>
    <t>Leonavičiūtė</t>
  </si>
  <si>
    <t>Vasiliauskas</t>
  </si>
  <si>
    <t>Dominykas</t>
  </si>
  <si>
    <t>Riauba</t>
  </si>
  <si>
    <t>Videika</t>
  </si>
  <si>
    <t>Daina</t>
  </si>
  <si>
    <t>Granatauskaitė</t>
  </si>
  <si>
    <t>Glavinskaitė</t>
  </si>
  <si>
    <t>Druskininkų SC-DEK</t>
  </si>
  <si>
    <t>Gintarė Marija</t>
  </si>
  <si>
    <t>Balčiūtė</t>
  </si>
  <si>
    <t>COSMA</t>
  </si>
  <si>
    <t>G- Janušauskas</t>
  </si>
  <si>
    <t>E- Gustaitis</t>
  </si>
  <si>
    <t>D- Urbonienė</t>
  </si>
  <si>
    <t>V- Komisaraitis</t>
  </si>
  <si>
    <t>R- Bindokienė</t>
  </si>
  <si>
    <t>E.Matusevičius, J.Eigminas</t>
  </si>
  <si>
    <t>A. Domeika</t>
  </si>
  <si>
    <t>Majus</t>
  </si>
  <si>
    <t>Jocys</t>
  </si>
  <si>
    <t>2009-01-19</t>
  </si>
  <si>
    <t xml:space="preserve">Deimantas </t>
  </si>
  <si>
    <t>Arcimavičius</t>
  </si>
  <si>
    <t>Jurbarko SC</t>
  </si>
  <si>
    <t>Karolina</t>
  </si>
  <si>
    <t>Kaišiadorių ŠSC</t>
  </si>
  <si>
    <t>M.Malinauskaitė</t>
  </si>
  <si>
    <t xml:space="preserve">Milda </t>
  </si>
  <si>
    <t>Valčiukaitė</t>
  </si>
  <si>
    <t>Janonytė</t>
  </si>
  <si>
    <t>2008-04-09</t>
  </si>
  <si>
    <t>Einoras</t>
  </si>
  <si>
    <t>Jurkevičius</t>
  </si>
  <si>
    <t>2009-07-05</t>
  </si>
  <si>
    <t>2009-07-06</t>
  </si>
  <si>
    <t>Jurgis</t>
  </si>
  <si>
    <t>Jasonas</t>
  </si>
  <si>
    <t>2008-08-19</t>
  </si>
  <si>
    <t>Savickaitė</t>
  </si>
  <si>
    <t>2000-04-21</t>
  </si>
  <si>
    <t>Dobrega</t>
  </si>
  <si>
    <t>1999-05-03</t>
  </si>
  <si>
    <t>A.Dobregienė M.Vadeikis</t>
  </si>
  <si>
    <t>Kunauskė</t>
  </si>
  <si>
    <t>2000-08-18</t>
  </si>
  <si>
    <t>Dembinskas</t>
  </si>
  <si>
    <t>2004-10-24</t>
  </si>
  <si>
    <t>E.Karaškienė</t>
  </si>
  <si>
    <t>Justinas</t>
  </si>
  <si>
    <t>Viskupaitis</t>
  </si>
  <si>
    <t>1997-06-25</t>
  </si>
  <si>
    <t>E.Karaškienė, J.Čižauskas</t>
  </si>
  <si>
    <t>Kauno KTU SSC</t>
  </si>
  <si>
    <t>A.Tolstiks</t>
  </si>
  <si>
    <t>Vilnius "Jusis Training"</t>
  </si>
  <si>
    <t>Deimantė</t>
  </si>
  <si>
    <t>Rimkutė</t>
  </si>
  <si>
    <t>2000-10-12</t>
  </si>
  <si>
    <t>LSU</t>
  </si>
  <si>
    <t>Individualiai</t>
  </si>
  <si>
    <t>Elija</t>
  </si>
  <si>
    <t>Osipovičiūtė</t>
  </si>
  <si>
    <t>2011-05-02</t>
  </si>
  <si>
    <t>Molėtų KKSC</t>
  </si>
  <si>
    <t>G.Keliuotienė</t>
  </si>
  <si>
    <t xml:space="preserve">Ieva </t>
  </si>
  <si>
    <t>2009-05-31</t>
  </si>
  <si>
    <t xml:space="preserve">Jovaras </t>
  </si>
  <si>
    <t>Toločka</t>
  </si>
  <si>
    <t>Jaremičius</t>
  </si>
  <si>
    <t xml:space="preserve"> 2010-10-14</t>
  </si>
  <si>
    <t>Knezis</t>
  </si>
  <si>
    <t xml:space="preserve"> 2010-12-30</t>
  </si>
  <si>
    <t>Arianas</t>
  </si>
  <si>
    <t>Razgūnas</t>
  </si>
  <si>
    <t xml:space="preserve"> 2010-02-26</t>
  </si>
  <si>
    <t>Kerulis</t>
  </si>
  <si>
    <t>Danielė</t>
  </si>
  <si>
    <t>Revuckaitė</t>
  </si>
  <si>
    <t xml:space="preserve">Rugilė </t>
  </si>
  <si>
    <t>Sadauskaitė</t>
  </si>
  <si>
    <t>Vaitkevičiūtė</t>
  </si>
  <si>
    <t>Marčiulionis</t>
  </si>
  <si>
    <t>2008-03-04</t>
  </si>
  <si>
    <t>2008-07-04</t>
  </si>
  <si>
    <t>S. Bimbiris</t>
  </si>
  <si>
    <t>Otas</t>
  </si>
  <si>
    <t>Viliūnas</t>
  </si>
  <si>
    <t>Lašas</t>
  </si>
  <si>
    <t>Rokiškio KKSC</t>
  </si>
  <si>
    <t>R. Šinkūnas</t>
  </si>
  <si>
    <t>2003-01-13</t>
  </si>
  <si>
    <t>A. Gavėnas</t>
  </si>
  <si>
    <t>2006-08-25</t>
  </si>
  <si>
    <t>J. Čižauskas</t>
  </si>
  <si>
    <t xml:space="preserve">Marius </t>
  </si>
  <si>
    <t xml:space="preserve">Reda </t>
  </si>
  <si>
    <t>Teteriukovė</t>
  </si>
  <si>
    <t xml:space="preserve">Simonas </t>
  </si>
  <si>
    <t>Alionis</t>
  </si>
  <si>
    <t>Valerijus</t>
  </si>
  <si>
    <t>Bakhovkin</t>
  </si>
  <si>
    <t>L.Juchnevičienė.J.Čižauskas</t>
  </si>
  <si>
    <t>Aleksieiev</t>
  </si>
  <si>
    <t>Šimkevičiūtė</t>
  </si>
  <si>
    <t>Atėnė</t>
  </si>
  <si>
    <t>Gūdmantaitė</t>
  </si>
  <si>
    <t>Arnas</t>
  </si>
  <si>
    <t>Dijokas</t>
  </si>
  <si>
    <t xml:space="preserve">Matas </t>
  </si>
  <si>
    <t>Šniras</t>
  </si>
  <si>
    <t>2007-02-23</t>
  </si>
  <si>
    <t>Sereičikas</t>
  </si>
  <si>
    <t xml:space="preserve">Motiejus </t>
  </si>
  <si>
    <t xml:space="preserve">Samulevičius </t>
  </si>
  <si>
    <t>2007-11-12</t>
  </si>
  <si>
    <t>A.Baranauskienė</t>
  </si>
  <si>
    <t xml:space="preserve">Greta </t>
  </si>
  <si>
    <t xml:space="preserve">Remeikytė </t>
  </si>
  <si>
    <t>2003-08-10</t>
  </si>
  <si>
    <t xml:space="preserve">A.Baranauskas, L.Milikauskaitė </t>
  </si>
  <si>
    <t xml:space="preserve">A.Baranauskoenė, S.Čėsna </t>
  </si>
  <si>
    <t>2007-10-31</t>
  </si>
  <si>
    <t>1997-12-21</t>
  </si>
  <si>
    <t xml:space="preserve">I. Jakubaitytė </t>
  </si>
  <si>
    <t>bk</t>
  </si>
  <si>
    <t>2006-07-21</t>
  </si>
  <si>
    <t>2006-12-08</t>
  </si>
  <si>
    <t>Marmaitė</t>
  </si>
  <si>
    <t xml:space="preserve">Benkunskaitė </t>
  </si>
  <si>
    <t>2009-12-28</t>
  </si>
  <si>
    <t>Benkunskaite</t>
  </si>
  <si>
    <t xml:space="preserve">Miglė </t>
  </si>
  <si>
    <t xml:space="preserve">Stasiulaitytė </t>
  </si>
  <si>
    <t>Gvidas</t>
  </si>
  <si>
    <t xml:space="preserve">Jurkevičius </t>
  </si>
  <si>
    <t>2008-12-08</t>
  </si>
  <si>
    <t xml:space="preserve">Užpalevičius </t>
  </si>
  <si>
    <t>Užpalevičius</t>
  </si>
  <si>
    <t xml:space="preserve">Užalovičius </t>
  </si>
  <si>
    <t>I.Jakubaityte, L.Maleckis</t>
  </si>
  <si>
    <t xml:space="preserve">Benkunskas </t>
  </si>
  <si>
    <t>Benkunskas</t>
  </si>
  <si>
    <t>Auguste</t>
  </si>
  <si>
    <t>2006-09-19</t>
  </si>
  <si>
    <t>2009-12-21</t>
  </si>
  <si>
    <t>Urbelytė</t>
  </si>
  <si>
    <t>2010-08-22</t>
  </si>
  <si>
    <t>Žilinskaitė</t>
  </si>
  <si>
    <t>Karčiauskaitė</t>
  </si>
  <si>
    <t>2007-05-18</t>
  </si>
  <si>
    <t>2007-08-08</t>
  </si>
  <si>
    <t>2007-04-13</t>
  </si>
  <si>
    <t xml:space="preserve">Augustė </t>
  </si>
  <si>
    <t>Stragytė</t>
  </si>
  <si>
    <t>2010-10-15</t>
  </si>
  <si>
    <t>N. Gedgaudienė</t>
  </si>
  <si>
    <t>Bartkutė</t>
  </si>
  <si>
    <t>2009-07-13</t>
  </si>
  <si>
    <t>Zalatoriūtė</t>
  </si>
  <si>
    <t>Artas</t>
  </si>
  <si>
    <t>Laučys</t>
  </si>
  <si>
    <t>Erikas</t>
  </si>
  <si>
    <t>Žotkevičius</t>
  </si>
  <si>
    <t>Krivcovas</t>
  </si>
  <si>
    <t>Narbūda</t>
  </si>
  <si>
    <t>Mangirdas</t>
  </si>
  <si>
    <t>Petravičius</t>
  </si>
  <si>
    <t>2008-02-25</t>
  </si>
  <si>
    <t>Arnoldas</t>
  </si>
  <si>
    <t>Kucinas</t>
  </si>
  <si>
    <t>2009-01-15</t>
  </si>
  <si>
    <t>I,A..Gricevičiai</t>
  </si>
  <si>
    <t xml:space="preserve"> Pakštyté</t>
  </si>
  <si>
    <t>Pakštyté</t>
  </si>
  <si>
    <t>Akelaitis</t>
  </si>
  <si>
    <t>2009-08-29</t>
  </si>
  <si>
    <t>Gertė</t>
  </si>
  <si>
    <t>Eva</t>
  </si>
  <si>
    <t>Paliokaité</t>
  </si>
  <si>
    <t>2009-11-26</t>
  </si>
  <si>
    <t xml:space="preserve">Titas </t>
  </si>
  <si>
    <t>2007-10-09</t>
  </si>
  <si>
    <t>2008-01-06</t>
  </si>
  <si>
    <t>Girmantas</t>
  </si>
  <si>
    <t>Uždravis</t>
  </si>
  <si>
    <t>2007-08-23</t>
  </si>
  <si>
    <t>A.Gricevičius</t>
  </si>
  <si>
    <t>Aurimas</t>
  </si>
  <si>
    <t>2002-03-11</t>
  </si>
  <si>
    <t>Nalivaiko</t>
  </si>
  <si>
    <t>2008-05-08</t>
  </si>
  <si>
    <t>70</t>
  </si>
  <si>
    <t xml:space="preserve">Nedas </t>
  </si>
  <si>
    <t>Talalas</t>
  </si>
  <si>
    <t>2003-10-16</t>
  </si>
  <si>
    <t>Irmantas</t>
  </si>
  <si>
    <t>Poška</t>
  </si>
  <si>
    <t>Jorūnė</t>
  </si>
  <si>
    <t>2012-03-06</t>
  </si>
  <si>
    <t>Gerda</t>
  </si>
  <si>
    <t>Liakauskaitė</t>
  </si>
  <si>
    <t>2007-06-22</t>
  </si>
  <si>
    <t>K. Ščiglo</t>
  </si>
  <si>
    <t xml:space="preserve">Kipras </t>
  </si>
  <si>
    <t>Petrauskas</t>
  </si>
  <si>
    <t>2007-12-02</t>
  </si>
  <si>
    <t>Martišius</t>
  </si>
  <si>
    <t>2009-03-24</t>
  </si>
  <si>
    <t>Kvietinskas</t>
  </si>
  <si>
    <t>2009-04-15</t>
  </si>
  <si>
    <t>Mackevičius</t>
  </si>
  <si>
    <t>Kaminskas</t>
  </si>
  <si>
    <t>2007-01-31</t>
  </si>
  <si>
    <t>2004-04-19</t>
  </si>
  <si>
    <t>2002-04-22</t>
  </si>
  <si>
    <t>2008-07-30</t>
  </si>
  <si>
    <t>M.Vadeikis, A.Talalas</t>
  </si>
  <si>
    <t>2006-08-01</t>
  </si>
  <si>
    <t>Kulpavičius</t>
  </si>
  <si>
    <t>2005-09-03</t>
  </si>
  <si>
    <t>M.Vadeikis, A.Tolstiks</t>
  </si>
  <si>
    <t>Bakanas</t>
  </si>
  <si>
    <t>2002-03-25</t>
  </si>
  <si>
    <t>Albavičius</t>
  </si>
  <si>
    <t>2008-11-03</t>
  </si>
  <si>
    <t>2004-03-12</t>
  </si>
  <si>
    <t>Kasparas</t>
  </si>
  <si>
    <t>Bačianskas</t>
  </si>
  <si>
    <t>2004-05-13</t>
  </si>
  <si>
    <t>2005-09-07</t>
  </si>
  <si>
    <t>Kucavičius</t>
  </si>
  <si>
    <t>1998-08-06</t>
  </si>
  <si>
    <t>2004-08-04-</t>
  </si>
  <si>
    <t>Kauno "Startas"-COSMA</t>
  </si>
  <si>
    <t>Šarūnas</t>
  </si>
  <si>
    <t>Zdanavičius</t>
  </si>
  <si>
    <t>Vilniaus LKSK-„Jusis Training"</t>
  </si>
  <si>
    <t>Miščikaitytė</t>
  </si>
  <si>
    <t>T. Vencius</t>
  </si>
  <si>
    <t>Avgustaitis</t>
  </si>
  <si>
    <t>Prapuolenis</t>
  </si>
  <si>
    <t>V. Strokas</t>
  </si>
  <si>
    <t>Povilas</t>
  </si>
  <si>
    <t>Sutkus</t>
  </si>
  <si>
    <t>Miknevičius</t>
  </si>
  <si>
    <t>A.Kitanov, R.Razmaitė</t>
  </si>
  <si>
    <t xml:space="preserve">Laurinavičius </t>
  </si>
  <si>
    <t>Urbietis</t>
  </si>
  <si>
    <t>2007-02-05</t>
  </si>
  <si>
    <t>Diržinauskaitė</t>
  </si>
  <si>
    <t>Giljeta</t>
  </si>
  <si>
    <t>Petrulytė</t>
  </si>
  <si>
    <t>Jucys</t>
  </si>
  <si>
    <t>P.Veikalas, A.Kitanov</t>
  </si>
  <si>
    <t>Pilibaitytė</t>
  </si>
  <si>
    <t>Mikavičius</t>
  </si>
  <si>
    <t>G.Kasputis, A.Kitanov</t>
  </si>
  <si>
    <t>Eimantė</t>
  </si>
  <si>
    <t>Mockutė</t>
  </si>
  <si>
    <t>P.Sabaitis, R.Razmaitė</t>
  </si>
  <si>
    <t>Šnapštytė</t>
  </si>
  <si>
    <t>Athina</t>
  </si>
  <si>
    <t>Razmaitė</t>
  </si>
  <si>
    <t>Šiaulių SG</t>
  </si>
  <si>
    <t>Usovas</t>
  </si>
  <si>
    <t>2009-12-11</t>
  </si>
  <si>
    <t>R.Turla</t>
  </si>
  <si>
    <t>Dovidas</t>
  </si>
  <si>
    <t>Drabavičius</t>
  </si>
  <si>
    <t>2009-06-04</t>
  </si>
  <si>
    <t>Gustė</t>
  </si>
  <si>
    <t>Vežanaitė</t>
  </si>
  <si>
    <t>2010-10-29</t>
  </si>
  <si>
    <t>Činčikaitė</t>
  </si>
  <si>
    <t>Andrius</t>
  </si>
  <si>
    <t>1979-02-17</t>
  </si>
  <si>
    <t>Artiom</t>
  </si>
  <si>
    <t>Rybak</t>
  </si>
  <si>
    <t>Švenčionių SC-Aitvaras</t>
  </si>
  <si>
    <t>2011-</t>
  </si>
  <si>
    <t>Lotužis</t>
  </si>
  <si>
    <t>1992-12-30</t>
  </si>
  <si>
    <t>Jusistraining</t>
  </si>
  <si>
    <t xml:space="preserve">Karolina </t>
  </si>
  <si>
    <t>2006-12-10</t>
  </si>
  <si>
    <t>L. Kaveckienė</t>
  </si>
  <si>
    <t>L.Kaveckienė</t>
  </si>
  <si>
    <t>Jogailė</t>
  </si>
  <si>
    <t>Paulauskaitė</t>
  </si>
  <si>
    <t>2009-01-31</t>
  </si>
  <si>
    <t>Jogilė</t>
  </si>
  <si>
    <t>Juozapavičiūtė</t>
  </si>
  <si>
    <t>2009-01-09</t>
  </si>
  <si>
    <t xml:space="preserve">Gabija </t>
  </si>
  <si>
    <t>Preibytė</t>
  </si>
  <si>
    <t>2009-09-08</t>
  </si>
  <si>
    <t>Telšių "Žemaitija"</t>
  </si>
  <si>
    <t>Dainius Virbickas</t>
  </si>
  <si>
    <t>Kulbokas</t>
  </si>
  <si>
    <t>2012-07-23</t>
  </si>
  <si>
    <t>Trakų SC-Sostinės Olimpas</t>
  </si>
  <si>
    <t>Genardas</t>
  </si>
  <si>
    <t>Bunga</t>
  </si>
  <si>
    <t>2005-04-06</t>
  </si>
  <si>
    <t>J.Strumskytė-Razgūnė, D.Vrubliauskas</t>
  </si>
  <si>
    <t>Simona</t>
  </si>
  <si>
    <t>Balašaitė</t>
  </si>
  <si>
    <t>2011-10-28</t>
  </si>
  <si>
    <t>Dubickaitė</t>
  </si>
  <si>
    <t>2010-11-08</t>
  </si>
  <si>
    <t>Urtė Marija</t>
  </si>
  <si>
    <t>Kavaliauskaitė</t>
  </si>
  <si>
    <t>2010-01-31</t>
  </si>
  <si>
    <t>Vilkaviškio SC-LASK</t>
  </si>
  <si>
    <t>Mikas</t>
  </si>
  <si>
    <t>Beinorius</t>
  </si>
  <si>
    <t>1994-05-19</t>
  </si>
  <si>
    <t>P.Kazlauskas</t>
  </si>
  <si>
    <t>Satera</t>
  </si>
  <si>
    <t>Balčaitytė</t>
  </si>
  <si>
    <t>2003-12-05</t>
  </si>
  <si>
    <t>A.Šilauskas</t>
  </si>
  <si>
    <t>BI Klaipėdos LAM</t>
  </si>
  <si>
    <t>Artūras</t>
  </si>
  <si>
    <t>Raklevičius</t>
  </si>
  <si>
    <t>1999-05-31</t>
  </si>
  <si>
    <t>125</t>
  </si>
  <si>
    <t>126</t>
  </si>
  <si>
    <t>106</t>
  </si>
  <si>
    <t>107</t>
  </si>
  <si>
    <t>2009-06-13</t>
  </si>
  <si>
    <t>Vorobjovaitė</t>
  </si>
  <si>
    <t>2009-07-11</t>
  </si>
  <si>
    <t>7</t>
  </si>
  <si>
    <t>Rutkauskaitė</t>
  </si>
  <si>
    <t>2009-10-08</t>
  </si>
  <si>
    <t>Spudytė</t>
  </si>
  <si>
    <t>2009-08-10</t>
  </si>
  <si>
    <t>2009-06-28</t>
  </si>
  <si>
    <t>128</t>
  </si>
  <si>
    <t>Benas</t>
  </si>
  <si>
    <t>Zaveckas</t>
  </si>
  <si>
    <t>2008-02-05</t>
  </si>
  <si>
    <t>113</t>
  </si>
  <si>
    <t>Austėja</t>
  </si>
  <si>
    <t>Ožalaitė</t>
  </si>
  <si>
    <t>2010-01-12</t>
  </si>
  <si>
    <t>130</t>
  </si>
  <si>
    <t>2010-03-02</t>
  </si>
  <si>
    <t>131</t>
  </si>
  <si>
    <t>Ugnius</t>
  </si>
  <si>
    <t>Platukis</t>
  </si>
  <si>
    <t>2010-12-17</t>
  </si>
  <si>
    <t>Bakytė</t>
  </si>
  <si>
    <t>2010-04-29</t>
  </si>
  <si>
    <t>Gavėnaitė</t>
  </si>
  <si>
    <t>2010-05-22</t>
  </si>
  <si>
    <t>132</t>
  </si>
  <si>
    <t>Bukaveckas</t>
  </si>
  <si>
    <t>2010-04-16</t>
  </si>
  <si>
    <t>Mantė</t>
  </si>
  <si>
    <t>Gustaitytė</t>
  </si>
  <si>
    <t>2011-06-24</t>
  </si>
  <si>
    <t>134</t>
  </si>
  <si>
    <t>Šmidtas</t>
  </si>
  <si>
    <t>2013-07-20</t>
  </si>
  <si>
    <t>135</t>
  </si>
  <si>
    <t>Beniuškevičius</t>
  </si>
  <si>
    <t>2011-06-12</t>
  </si>
  <si>
    <t>136</t>
  </si>
  <si>
    <t>Cilciūtė</t>
  </si>
  <si>
    <t>137</t>
  </si>
  <si>
    <t>Cickevičius</t>
  </si>
  <si>
    <t>2011-08-29</t>
  </si>
  <si>
    <t>142</t>
  </si>
  <si>
    <t>2008-04-03</t>
  </si>
  <si>
    <t>V.Rasiukevičienė, V.Šmidtas</t>
  </si>
  <si>
    <t>143</t>
  </si>
  <si>
    <t>Vytis</t>
  </si>
  <si>
    <t>Trakimavičius</t>
  </si>
  <si>
    <t>2011-03-10</t>
  </si>
  <si>
    <t>Edilija</t>
  </si>
  <si>
    <t>Rakauskaitė</t>
  </si>
  <si>
    <t>2008-03-05</t>
  </si>
  <si>
    <t>Blažauskaitė</t>
  </si>
  <si>
    <t>2008-04-11</t>
  </si>
  <si>
    <t>Rimgailė</t>
  </si>
  <si>
    <t>Mockevičiūtė</t>
  </si>
  <si>
    <t>2008-10-12</t>
  </si>
  <si>
    <t>148</t>
  </si>
  <si>
    <t>127</t>
  </si>
  <si>
    <t>Petrokaitė</t>
  </si>
  <si>
    <t>1995-09-30</t>
  </si>
  <si>
    <t>Augys</t>
  </si>
  <si>
    <t>1995-03-13</t>
  </si>
  <si>
    <t>Raseinių KKSC-,,Šokliukas"</t>
  </si>
  <si>
    <t>Barvičiūtė</t>
  </si>
  <si>
    <t>1989-01-26</t>
  </si>
  <si>
    <t>Panevėžio SC</t>
  </si>
  <si>
    <t>V. Barvičiūtė</t>
  </si>
  <si>
    <t>Arūnas</t>
  </si>
  <si>
    <t>Balčiūnas</t>
  </si>
  <si>
    <t>1973-11-12</t>
  </si>
  <si>
    <t>Panevėžys-"Visada su sportu"</t>
  </si>
  <si>
    <t>Maksimilians</t>
  </si>
  <si>
    <t>Brazovskis</t>
  </si>
  <si>
    <t>2008-11-19</t>
  </si>
  <si>
    <t>Erlends</t>
  </si>
  <si>
    <t>Freibergs</t>
  </si>
  <si>
    <t>2008-05-07</t>
  </si>
  <si>
    <t>Marts</t>
  </si>
  <si>
    <t>Roberts</t>
  </si>
  <si>
    <t>2009-01-28</t>
  </si>
  <si>
    <t>Deivids</t>
  </si>
  <si>
    <t>Pūris</t>
  </si>
  <si>
    <t>2009-02-28</t>
  </si>
  <si>
    <t>Olejarčiks</t>
  </si>
  <si>
    <t>2009-03-03</t>
  </si>
  <si>
    <t>Kristers</t>
  </si>
  <si>
    <t>Vītoliņš</t>
  </si>
  <si>
    <t>2009-02-02</t>
  </si>
  <si>
    <t>Markuss</t>
  </si>
  <si>
    <t>Erdmanis</t>
  </si>
  <si>
    <t>2009-06-11</t>
  </si>
  <si>
    <t>Roberta</t>
  </si>
  <si>
    <t>Strazdiņa</t>
  </si>
  <si>
    <t>2008-10-16</t>
  </si>
  <si>
    <t>Demčenko</t>
  </si>
  <si>
    <t>2008-07-11</t>
  </si>
  <si>
    <t>Diāna</t>
  </si>
  <si>
    <t>Dzintara</t>
  </si>
  <si>
    <t>Liene</t>
  </si>
  <si>
    <t>Blumberga</t>
  </si>
  <si>
    <t>2010-06-25</t>
  </si>
  <si>
    <t>Katrīna</t>
  </si>
  <si>
    <t>Gakina</t>
  </si>
  <si>
    <t>2007-11-04</t>
  </si>
  <si>
    <t>I.Stukule</t>
  </si>
  <si>
    <t>Kuldigas SS</t>
  </si>
  <si>
    <t>Valintėlis</t>
  </si>
  <si>
    <t>2008-03-20</t>
  </si>
  <si>
    <t>Kovas</t>
  </si>
  <si>
    <t>Zigmantas</t>
  </si>
  <si>
    <t>2008-08-02</t>
  </si>
  <si>
    <t>Vilniaus r.NSM</t>
  </si>
  <si>
    <t>Čepys</t>
  </si>
  <si>
    <t>2001-06-18</t>
  </si>
  <si>
    <t xml:space="preserve">Gintarė </t>
  </si>
  <si>
    <t>2000-05-26</t>
  </si>
  <si>
    <t>A.Palšytė</t>
  </si>
  <si>
    <t>Vilniaus VU-Jusis Training</t>
  </si>
  <si>
    <t>Vilnius VDU-COSMA</t>
  </si>
  <si>
    <t>2025-06-13</t>
  </si>
  <si>
    <t>2025-06-14</t>
  </si>
  <si>
    <t>Jaunės (U18)</t>
  </si>
  <si>
    <t>Jaunės</t>
  </si>
  <si>
    <t xml:space="preserve">Milvydas </t>
  </si>
  <si>
    <t>Blaževičius</t>
  </si>
  <si>
    <t>Vilkaviškio SC</t>
  </si>
  <si>
    <t>R.Akucevičiūtė</t>
  </si>
  <si>
    <t>Oželas</t>
  </si>
  <si>
    <t xml:space="preserve">Oleksandr </t>
  </si>
  <si>
    <t>Shylenko</t>
  </si>
  <si>
    <t>Alicija</t>
  </si>
  <si>
    <t>Damidavičiūtė</t>
  </si>
  <si>
    <t>Raigirdas</t>
  </si>
  <si>
    <t>Jostas</t>
  </si>
  <si>
    <t>R.Kiškėnienė</t>
  </si>
  <si>
    <t>Čapskytė</t>
  </si>
  <si>
    <t>Elzė</t>
  </si>
  <si>
    <t>Juodkūnaitė</t>
  </si>
  <si>
    <t>I. Dubickienė</t>
  </si>
  <si>
    <t>Barančiukas</t>
  </si>
  <si>
    <t>K.Mačėnas</t>
  </si>
  <si>
    <t>Savchenko</t>
  </si>
  <si>
    <t>Juozas</t>
  </si>
  <si>
    <t>Rundėnas</t>
  </si>
  <si>
    <t>K.Mačėnas,E.Žilys</t>
  </si>
  <si>
    <t>Židonis</t>
  </si>
  <si>
    <t>2008-07-17</t>
  </si>
  <si>
    <t>Algirdas</t>
  </si>
  <si>
    <t>Strelčiūnas</t>
  </si>
  <si>
    <t>2000-08-21</t>
  </si>
  <si>
    <t>E..Žilys</t>
  </si>
  <si>
    <t>Pinas</t>
  </si>
  <si>
    <t>1999-01-15</t>
  </si>
  <si>
    <t>E.Žilys.D.Gedgaudienė</t>
  </si>
  <si>
    <t>Pasvalio SM, SK "Svalė"</t>
  </si>
  <si>
    <t>Pasvalio SM, SK Lėvuo</t>
  </si>
  <si>
    <t>N.Gedgaudienė</t>
  </si>
  <si>
    <t>Eimantas</t>
  </si>
  <si>
    <t>Šartutė</t>
  </si>
  <si>
    <t>D.Virbickas</t>
  </si>
  <si>
    <t>Vilnius VGTU</t>
  </si>
  <si>
    <t>G. Janušauskas</t>
  </si>
  <si>
    <t>K.Jezepčikas</t>
  </si>
  <si>
    <t>R. Bindokienė</t>
  </si>
  <si>
    <t>Guzas</t>
  </si>
  <si>
    <t>Edvinas</t>
  </si>
  <si>
    <t>Renaldas</t>
  </si>
  <si>
    <t>Matulis</t>
  </si>
  <si>
    <t>Valaitis</t>
  </si>
  <si>
    <t>I.Skurule</t>
  </si>
  <si>
    <t>DNS</t>
  </si>
  <si>
    <t>b.k</t>
  </si>
  <si>
    <t>Finalas</t>
  </si>
  <si>
    <t>Kauno "Startas"-KTU SSC</t>
  </si>
  <si>
    <t>Kaunas-KTU-SSC</t>
  </si>
  <si>
    <t>D. Urbonienė</t>
  </si>
  <si>
    <t>V. Komisaraitis</t>
  </si>
  <si>
    <t>E. Gustaitis</t>
  </si>
  <si>
    <t>2025.06.13</t>
  </si>
  <si>
    <t>P. Bieliūnas</t>
  </si>
  <si>
    <t>F.r.</t>
  </si>
  <si>
    <t>Rez.</t>
  </si>
  <si>
    <t>R.Bindokienė</t>
  </si>
  <si>
    <t>P.Bieliūnas</t>
  </si>
  <si>
    <t>V.Komisaraitis</t>
  </si>
  <si>
    <t>E.Gustaitis</t>
  </si>
  <si>
    <t>Kudzinevičius</t>
  </si>
  <si>
    <t>R.Vasiliauskas</t>
  </si>
  <si>
    <t>400 m b.b.</t>
  </si>
  <si>
    <t>DNF</t>
  </si>
  <si>
    <t>2025.06.14</t>
  </si>
  <si>
    <t>DQ</t>
  </si>
  <si>
    <t>2:00,001</t>
  </si>
  <si>
    <t>2:00,007</t>
  </si>
  <si>
    <t>1.45</t>
  </si>
  <si>
    <t>XXX</t>
  </si>
  <si>
    <t>XO</t>
  </si>
  <si>
    <t>O</t>
  </si>
  <si>
    <t>1.50</t>
  </si>
  <si>
    <t>1.40</t>
  </si>
  <si>
    <t>1.35</t>
  </si>
  <si>
    <t>B a n d y m a i</t>
  </si>
  <si>
    <t xml:space="preserve">A.Baranauskas, A. Baranauskienė </t>
  </si>
  <si>
    <t>1.55</t>
  </si>
  <si>
    <t>1.60</t>
  </si>
  <si>
    <t>1.65</t>
  </si>
  <si>
    <t>XXO</t>
  </si>
  <si>
    <t>1.70</t>
  </si>
  <si>
    <t>Tirevičiūtė</t>
  </si>
  <si>
    <t>Šuolis į aukštį</t>
  </si>
  <si>
    <t>1.90</t>
  </si>
  <si>
    <t>1.95</t>
  </si>
  <si>
    <t>1.85</t>
  </si>
  <si>
    <t>I. Jakubaitytė</t>
  </si>
  <si>
    <t>Edgaras</t>
  </si>
  <si>
    <t>2.08</t>
  </si>
  <si>
    <t>2.10</t>
  </si>
  <si>
    <t>2.06</t>
  </si>
  <si>
    <t>2.03</t>
  </si>
  <si>
    <t>0,0</t>
  </si>
  <si>
    <t>-1,7</t>
  </si>
  <si>
    <t>-1,0</t>
  </si>
  <si>
    <t>1,1</t>
  </si>
  <si>
    <t>X</t>
  </si>
  <si>
    <t>0,1</t>
  </si>
  <si>
    <t>1,3</t>
  </si>
  <si>
    <t>2,3</t>
  </si>
  <si>
    <t>-0,1</t>
  </si>
  <si>
    <t>-2,0</t>
  </si>
  <si>
    <t>0,2</t>
  </si>
  <si>
    <t>1,9</t>
  </si>
  <si>
    <t>4,43</t>
  </si>
  <si>
    <t>4,47</t>
  </si>
  <si>
    <t>4,36</t>
  </si>
  <si>
    <t>4,64</t>
  </si>
  <si>
    <t>2008-04-22</t>
  </si>
  <si>
    <t>Polina</t>
  </si>
  <si>
    <t>2,8</t>
  </si>
  <si>
    <t>1,5</t>
  </si>
  <si>
    <t>0,6</t>
  </si>
  <si>
    <t>-0,0</t>
  </si>
  <si>
    <t>-2,2</t>
  </si>
  <si>
    <t>0,5</t>
  </si>
  <si>
    <t>1,2</t>
  </si>
  <si>
    <t>2,1</t>
  </si>
  <si>
    <t>-2,7</t>
  </si>
  <si>
    <t>-5,4</t>
  </si>
  <si>
    <t>1,4</t>
  </si>
  <si>
    <t>0,7</t>
  </si>
  <si>
    <t>3,3</t>
  </si>
  <si>
    <t>0,8</t>
  </si>
  <si>
    <t>0,3</t>
  </si>
  <si>
    <t>1,0</t>
  </si>
  <si>
    <t>1,6</t>
  </si>
  <si>
    <t>0,4</t>
  </si>
  <si>
    <t>eilė</t>
  </si>
  <si>
    <t xml:space="preserve"> B an d y m a i</t>
  </si>
  <si>
    <t xml:space="preserve">                           </t>
  </si>
  <si>
    <t>2,0</t>
  </si>
  <si>
    <t>-3,7</t>
  </si>
  <si>
    <t>-0,4</t>
  </si>
  <si>
    <t>-1,2</t>
  </si>
  <si>
    <t>-1,8</t>
  </si>
  <si>
    <t>1,8</t>
  </si>
  <si>
    <t>-0,9</t>
  </si>
  <si>
    <t>-0,6</t>
  </si>
  <si>
    <t>-2,1</t>
  </si>
  <si>
    <t>2,2</t>
  </si>
  <si>
    <t>Šuolis į tolį</t>
  </si>
  <si>
    <t>-0,8</t>
  </si>
  <si>
    <t>-2,3</t>
  </si>
  <si>
    <t>0,9</t>
  </si>
  <si>
    <t>-0,5</t>
  </si>
  <si>
    <t>-0,3</t>
  </si>
  <si>
    <t>1,7</t>
  </si>
  <si>
    <t>-1,3</t>
  </si>
  <si>
    <t>B an d y m a i</t>
  </si>
  <si>
    <t>Aironas</t>
  </si>
  <si>
    <t>-1,6</t>
  </si>
  <si>
    <t>-0,7</t>
  </si>
  <si>
    <t>-1,1</t>
  </si>
  <si>
    <t>3,8</t>
  </si>
  <si>
    <t>3,1</t>
  </si>
  <si>
    <t>-1,5</t>
  </si>
  <si>
    <t>-1,4</t>
  </si>
  <si>
    <t>-1,9</t>
  </si>
  <si>
    <t>Bandymai</t>
  </si>
  <si>
    <t>jaunės</t>
  </si>
  <si>
    <t>2,4</t>
  </si>
  <si>
    <t>/KTU-SSC</t>
  </si>
  <si>
    <t>-0,2</t>
  </si>
  <si>
    <t>jauniai</t>
  </si>
  <si>
    <t>/3 kg./</t>
  </si>
  <si>
    <t>7 KG.</t>
  </si>
  <si>
    <t>b.k.</t>
  </si>
  <si>
    <t>/5 kg./</t>
  </si>
  <si>
    <t>A.Šedys</t>
  </si>
  <si>
    <t>Z. Rajunčius</t>
  </si>
  <si>
    <t>A. Šedys</t>
  </si>
  <si>
    <t xml:space="preserve">4 </t>
  </si>
  <si>
    <t>(5 kg.)</t>
  </si>
  <si>
    <t>A. Šedys,M. Jusis</t>
  </si>
  <si>
    <t>J. Jakubaitytė</t>
  </si>
  <si>
    <t>(500 gr.)</t>
  </si>
  <si>
    <t>(700 gr.)</t>
  </si>
  <si>
    <t>Modestas</t>
  </si>
  <si>
    <t>Kauno "Startas"/KTU-SSC</t>
  </si>
  <si>
    <t>Ernesta  Karaškienė</t>
  </si>
  <si>
    <t>Pasvalio SM, SK"Svalė"</t>
  </si>
  <si>
    <t>K. Mačėnas</t>
  </si>
  <si>
    <t xml:space="preserve">  (3 kg.)</t>
  </si>
  <si>
    <t>Jaunės (U-18)</t>
  </si>
  <si>
    <t xml:space="preserve">   Nr.</t>
  </si>
  <si>
    <t>Vardas     Pavardė</t>
  </si>
  <si>
    <t xml:space="preserve">  Pavardė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</si>
</sst>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#,##0\ &quot;Lt&quot;;[Red]\-#,##0\ &quot;Lt&quot;"/>
    <numFmt numFmtId="166" formatCode="_-* #,##0.00\ &quot;Lt&quot;_-;\-* #,##0.00\ &quot;Lt&quot;_-;_-* &quot;-&quot;??\ &quot;Lt&quot;_-;_-@_-"/>
    <numFmt numFmtId="167" formatCode="yyyy\-mm\-dd;@"/>
    <numFmt numFmtId="168" formatCode="0.0"/>
    <numFmt numFmtId="169" formatCode="m:ss.00"/>
    <numFmt numFmtId="170" formatCode="#,##0;\-#,##0;&quot;-&quot;"/>
    <numFmt numFmtId="171" formatCode="#,##0;\-#,##0;\-"/>
    <numFmt numFmtId="172" formatCode="#,##0.00;\-#,##0.00;&quot;-&quot;"/>
    <numFmt numFmtId="173" formatCode="#,##0.00;\-#,##0.00;\-"/>
    <numFmt numFmtId="174" formatCode="#,##0%;\-#,##0%;&quot;- &quot;"/>
    <numFmt numFmtId="175" formatCode="#,##0.0%;\-#,##0.0%;&quot;- &quot;"/>
    <numFmt numFmtId="176" formatCode="#,##0.00%;\-#,##0.00%;&quot;- &quot;"/>
    <numFmt numFmtId="177" formatCode="#,##0.0;\-#,##0.0;&quot;-&quot;"/>
    <numFmt numFmtId="178" formatCode="#,##0.0;\-#,##0.0;\-"/>
    <numFmt numFmtId="179" formatCode="[Red]0%;[Red]\(0%\)"/>
    <numFmt numFmtId="180" formatCode="[$-FC27]yyyy\ &quot;m.&quot;\ mmmm\ d\ &quot;d.&quot;;@"/>
    <numFmt numFmtId="181" formatCode="hh:mm;@"/>
    <numFmt numFmtId="182" formatCode="0%;\(0%\)"/>
    <numFmt numFmtId="183" formatCode="0.00\ %"/>
    <numFmt numFmtId="184" formatCode="\ \ @"/>
    <numFmt numFmtId="185" formatCode="\ \ \ \ @"/>
    <numFmt numFmtId="186" formatCode="_-&quot;IRL&quot;* #,##0_-;\-&quot;IRL&quot;* #,##0_-;_-&quot;IRL&quot;* &quot;-&quot;_-;_-@_-"/>
    <numFmt numFmtId="187" formatCode="_-&quot;IRL&quot;* #,##0.00_-;\-&quot;IRL&quot;* #,##0.00_-;_-&quot;IRL&quot;* &quot;-&quot;??_-;_-@_-"/>
    <numFmt numFmtId="188" formatCode="yyyy/mm/dd;@"/>
    <numFmt numFmtId="189" formatCode="#.00;&quot;&quot;;&quot;&quot;"/>
  </numFmts>
  <fonts count="101"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0"/>
      <name val="Arial"/>
      <family val="2"/>
      <charset val="186"/>
    </font>
    <font>
      <sz val="10"/>
      <color indexed="8"/>
      <name val="Arial"/>
      <family val="2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  <charset val="186"/>
    </font>
    <font>
      <sz val="16"/>
      <name val="Times New Roman"/>
      <family val="1"/>
    </font>
    <font>
      <b/>
      <sz val="16"/>
      <name val="Times New Roman"/>
      <family val="1"/>
      <charset val="186"/>
    </font>
    <font>
      <sz val="11"/>
      <name val="Times New Roman"/>
      <family val="1"/>
    </font>
    <font>
      <sz val="11"/>
      <name val="Times New Roman"/>
      <family val="1"/>
      <charset val="186"/>
    </font>
    <font>
      <sz val="10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14"/>
      <name val="Times New Roman"/>
      <family val="1"/>
      <charset val="186"/>
    </font>
    <font>
      <b/>
      <sz val="14"/>
      <name val="Times New Roman"/>
      <family val="1"/>
      <charset val="186"/>
    </font>
    <font>
      <sz val="10"/>
      <name val="Arial"/>
      <family val="2"/>
      <charset val="186"/>
    </font>
    <font>
      <sz val="10"/>
      <color indexed="12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</font>
    <font>
      <u/>
      <sz val="8"/>
      <color indexed="12"/>
      <name val="Times New Roman"/>
      <family val="1"/>
      <charset val="186"/>
    </font>
    <font>
      <sz val="10"/>
      <color indexed="14"/>
      <name val="Arial"/>
      <family val="2"/>
    </font>
    <font>
      <sz val="8"/>
      <name val="Arial Narrow"/>
      <family val="2"/>
    </font>
    <font>
      <sz val="8"/>
      <name val="Arial Narrow"/>
      <family val="2"/>
      <charset val="186"/>
    </font>
    <font>
      <sz val="11"/>
      <color indexed="8"/>
      <name val="Calibri"/>
      <family val="2"/>
    </font>
    <font>
      <sz val="11"/>
      <name val="Arial"/>
      <family val="2"/>
    </font>
    <font>
      <sz val="10"/>
      <color indexed="10"/>
      <name val="Arial"/>
      <family val="2"/>
    </font>
    <font>
      <sz val="10"/>
      <name val="Arial Cyr"/>
      <charset val="204"/>
    </font>
    <font>
      <sz val="14"/>
      <name val="Arial"/>
      <family val="2"/>
      <charset val="186"/>
    </font>
    <font>
      <sz val="10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8"/>
      <name val="Calibri"/>
      <family val="2"/>
      <charset val="186"/>
    </font>
    <font>
      <sz val="8"/>
      <name val="Times New Roman"/>
      <family val="1"/>
      <charset val="186"/>
    </font>
    <font>
      <b/>
      <sz val="11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Arial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u/>
      <sz val="10"/>
      <color indexed="12"/>
      <name val="Arial"/>
      <family val="2"/>
      <charset val="186"/>
    </font>
    <font>
      <sz val="10"/>
      <name val="HelveticaLT"/>
      <charset val="186"/>
    </font>
    <font>
      <b/>
      <sz val="11"/>
      <color indexed="8"/>
      <name val="Times New Roman"/>
      <family val="1"/>
      <charset val="186"/>
    </font>
    <font>
      <sz val="9"/>
      <color indexed="8"/>
      <name val="Calibri"/>
      <family val="2"/>
      <charset val="186"/>
    </font>
    <font>
      <sz val="8"/>
      <color indexed="8"/>
      <name val="Calibri"/>
      <family val="2"/>
      <charset val="186"/>
    </font>
    <font>
      <sz val="8"/>
      <color indexed="8"/>
      <name val="Times New Roman"/>
      <family val="1"/>
      <charset val="186"/>
    </font>
    <font>
      <b/>
      <sz val="11"/>
      <color indexed="8"/>
      <name val="Times New Roman"/>
      <family val="1"/>
    </font>
    <font>
      <b/>
      <sz val="11"/>
      <color indexed="8"/>
      <name val="Calibri"/>
      <family val="2"/>
    </font>
    <font>
      <u/>
      <sz val="10"/>
      <color indexed="12"/>
      <name val="Arial"/>
      <family val="2"/>
    </font>
    <font>
      <sz val="9"/>
      <name val="Times New Roman"/>
      <family val="1"/>
      <charset val="186"/>
    </font>
    <font>
      <b/>
      <sz val="10"/>
      <name val="Times New Roman"/>
      <family val="1"/>
      <charset val="186"/>
    </font>
    <font>
      <sz val="12"/>
      <color indexed="8"/>
      <name val="Calibri"/>
      <family val="2"/>
      <charset val="186"/>
    </font>
    <font>
      <b/>
      <sz val="12"/>
      <color indexed="8"/>
      <name val="Times New Roman"/>
      <family val="1"/>
    </font>
    <font>
      <sz val="10"/>
      <name val="Arial"/>
      <family val="2"/>
    </font>
    <font>
      <sz val="7"/>
      <name val="Times New Roman"/>
      <family val="1"/>
    </font>
    <font>
      <sz val="11"/>
      <color rgb="FF000000"/>
      <name val="Calibri"/>
      <family val="2"/>
      <charset val="186"/>
    </font>
    <font>
      <sz val="11"/>
      <color rgb="FF000000"/>
      <name val="Calibri"/>
      <family val="2"/>
    </font>
    <font>
      <sz val="12"/>
      <color rgb="FF222222"/>
      <name val="Arial"/>
      <family val="2"/>
    </font>
    <font>
      <sz val="5"/>
      <name val="Times New Roman"/>
      <family val="1"/>
      <charset val="186"/>
    </font>
    <font>
      <sz val="6"/>
      <name val="Times New Roman"/>
      <family val="1"/>
      <charset val="186"/>
    </font>
    <font>
      <sz val="6"/>
      <color indexed="8"/>
      <name val="Times New Roman"/>
      <family val="1"/>
      <charset val="186"/>
    </font>
    <font>
      <sz val="12"/>
      <color indexed="8"/>
      <name val="Times New Roman"/>
      <family val="1"/>
    </font>
    <font>
      <sz val="9"/>
      <color indexed="8"/>
      <name val="Times New Roman"/>
      <family val="1"/>
    </font>
    <font>
      <sz val="6"/>
      <color indexed="8"/>
      <name val="Calibri"/>
      <family val="2"/>
      <charset val="186"/>
    </font>
    <font>
      <b/>
      <sz val="12"/>
      <color indexed="8"/>
      <name val="Times New Roman"/>
      <family val="1"/>
      <charset val="186"/>
    </font>
    <font>
      <sz val="10"/>
      <color indexed="8"/>
      <name val="Times New Roman"/>
      <family val="1"/>
    </font>
    <font>
      <b/>
      <sz val="16"/>
      <color indexed="8"/>
      <name val="Times New Roman"/>
      <family val="1"/>
    </font>
    <font>
      <sz val="2"/>
      <name val="Times New Roman"/>
      <family val="1"/>
    </font>
    <font>
      <b/>
      <sz val="2"/>
      <name val="Times New Roman"/>
      <family val="1"/>
    </font>
    <font>
      <sz val="9"/>
      <name val="Times New Roman"/>
      <family val="1"/>
    </font>
    <font>
      <sz val="7"/>
      <name val="Times New Roman"/>
      <family val="1"/>
      <charset val="186"/>
    </font>
    <font>
      <sz val="10"/>
      <color theme="0"/>
      <name val="Times New Roman"/>
      <family val="1"/>
    </font>
    <font>
      <b/>
      <sz val="10"/>
      <color theme="1"/>
      <name val="Arial"/>
      <family val="2"/>
    </font>
    <font>
      <sz val="12"/>
      <color indexed="8"/>
      <name val="Calibri"/>
      <family val="2"/>
    </font>
    <font>
      <sz val="11"/>
      <name val="Calibri"/>
      <family val="2"/>
    </font>
    <font>
      <sz val="11"/>
      <color theme="0"/>
      <name val="Times New Roman"/>
      <family val="1"/>
    </font>
    <font>
      <sz val="10"/>
      <color theme="1"/>
      <name val="&quot;Times New Roman&quot;"/>
    </font>
    <font>
      <b/>
      <sz val="10"/>
      <name val="Arial"/>
      <family val="2"/>
    </font>
    <font>
      <sz val="11"/>
      <color theme="1"/>
      <name val="Times New Roman"/>
      <family val="1"/>
    </font>
    <font>
      <sz val="11"/>
      <color theme="1"/>
      <name val="Calibri"/>
      <family val="2"/>
      <charset val="186"/>
    </font>
    <font>
      <sz val="10"/>
      <color theme="1"/>
      <name val="Times New Roman"/>
      <family val="1"/>
    </font>
    <font>
      <sz val="11"/>
      <color theme="1"/>
      <name val="Times New Roman"/>
      <family val="1"/>
      <charset val="186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6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955">
    <xf numFmtId="0" fontId="0" fillId="0" borderId="0"/>
    <xf numFmtId="0" fontId="5" fillId="0" borderId="1" applyNumberFormat="0" applyFill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52" fillId="12" borderId="0" applyNumberFormat="0" applyBorder="0" applyAlignment="0" applyProtection="0"/>
    <xf numFmtId="0" fontId="52" fillId="9" borderId="0" applyNumberFormat="0" applyBorder="0" applyAlignment="0" applyProtection="0"/>
    <xf numFmtId="0" fontId="52" fillId="10" borderId="0" applyNumberFormat="0" applyBorder="0" applyAlignment="0" applyProtection="0"/>
    <xf numFmtId="0" fontId="52" fillId="13" borderId="0" applyNumberFormat="0" applyBorder="0" applyAlignment="0" applyProtection="0"/>
    <xf numFmtId="0" fontId="52" fillId="14" borderId="0" applyNumberFormat="0" applyBorder="0" applyAlignment="0" applyProtection="0"/>
    <xf numFmtId="0" fontId="52" fillId="15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3" borderId="0" applyNumberFormat="0" applyBorder="0" applyAlignment="0" applyProtection="0"/>
    <xf numFmtId="0" fontId="52" fillId="14" borderId="0" applyNumberFormat="0" applyBorder="0" applyAlignment="0" applyProtection="0"/>
    <xf numFmtId="0" fontId="52" fillId="19" borderId="0" applyNumberFormat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3" fillId="3" borderId="0" applyNumberFormat="0" applyBorder="0" applyAlignment="0" applyProtection="0"/>
    <xf numFmtId="170" fontId="9" fillId="0" borderId="0" applyFill="0" applyBorder="0" applyAlignment="0"/>
    <xf numFmtId="171" fontId="9" fillId="0" borderId="0" applyFill="0" applyBorder="0" applyAlignment="0"/>
    <xf numFmtId="171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75" fontId="9" fillId="0" borderId="0" applyFill="0" applyBorder="0" applyAlignment="0"/>
    <xf numFmtId="176" fontId="9" fillId="0" borderId="0" applyFill="0" applyBorder="0" applyAlignment="0"/>
    <xf numFmtId="170" fontId="9" fillId="0" borderId="0" applyFill="0" applyBorder="0" applyAlignment="0"/>
    <xf numFmtId="171" fontId="9" fillId="0" borderId="0" applyFill="0" applyBorder="0" applyAlignment="0"/>
    <xf numFmtId="171" fontId="9" fillId="0" borderId="0" applyFill="0" applyBorder="0" applyAlignment="0"/>
    <xf numFmtId="177" fontId="9" fillId="0" borderId="0" applyFill="0" applyBorder="0" applyAlignment="0"/>
    <xf numFmtId="178" fontId="9" fillId="0" borderId="0" applyFill="0" applyBorder="0" applyAlignment="0"/>
    <xf numFmtId="17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73" fontId="9" fillId="0" borderId="0" applyFill="0" applyBorder="0" applyAlignment="0"/>
    <xf numFmtId="0" fontId="56" fillId="20" borderId="4" applyNumberFormat="0" applyAlignment="0" applyProtection="0"/>
    <xf numFmtId="0" fontId="58" fillId="21" borderId="5" applyNumberFormat="0" applyAlignment="0" applyProtection="0"/>
    <xf numFmtId="170" fontId="23" fillId="0" borderId="0" applyFont="0" applyFill="0" applyBorder="0" applyAlignment="0" applyProtection="0"/>
    <xf numFmtId="171" fontId="8" fillId="0" borderId="0" applyFill="0" applyBorder="0" applyAlignment="0" applyProtection="0"/>
    <xf numFmtId="171" fontId="28" fillId="0" borderId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8" fillId="0" borderId="0" applyFill="0" applyBorder="0" applyAlignment="0" applyProtection="0"/>
    <xf numFmtId="173" fontId="28" fillId="0" borderId="0" applyFill="0" applyBorder="0" applyAlignment="0" applyProtection="0"/>
    <xf numFmtId="166" fontId="8" fillId="0" borderId="0" applyFont="0" applyFill="0" applyBorder="0" applyAlignment="0" applyProtection="0"/>
    <xf numFmtId="14" fontId="9" fillId="0" borderId="0" applyFill="0" applyBorder="0" applyAlignment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9" fillId="0" borderId="0" applyFill="0" applyBorder="0" applyAlignment="0"/>
    <xf numFmtId="171" fontId="29" fillId="0" borderId="0" applyFill="0" applyBorder="0" applyAlignment="0"/>
    <xf numFmtId="171" fontId="29" fillId="0" borderId="0" applyFill="0" applyBorder="0" applyAlignment="0"/>
    <xf numFmtId="172" fontId="29" fillId="0" borderId="0" applyFill="0" applyBorder="0" applyAlignment="0"/>
    <xf numFmtId="173" fontId="29" fillId="0" borderId="0" applyFill="0" applyBorder="0" applyAlignment="0"/>
    <xf numFmtId="173" fontId="29" fillId="0" borderId="0" applyFill="0" applyBorder="0" applyAlignment="0"/>
    <xf numFmtId="170" fontId="29" fillId="0" borderId="0" applyFill="0" applyBorder="0" applyAlignment="0"/>
    <xf numFmtId="171" fontId="29" fillId="0" borderId="0" applyFill="0" applyBorder="0" applyAlignment="0"/>
    <xf numFmtId="171" fontId="29" fillId="0" borderId="0" applyFill="0" applyBorder="0" applyAlignment="0"/>
    <xf numFmtId="177" fontId="29" fillId="0" borderId="0" applyFill="0" applyBorder="0" applyAlignment="0"/>
    <xf numFmtId="178" fontId="29" fillId="0" borderId="0" applyFill="0" applyBorder="0" applyAlignment="0"/>
    <xf numFmtId="178" fontId="29" fillId="0" borderId="0" applyFill="0" applyBorder="0" applyAlignment="0"/>
    <xf numFmtId="172" fontId="29" fillId="0" borderId="0" applyFill="0" applyBorder="0" applyAlignment="0"/>
    <xf numFmtId="173" fontId="29" fillId="0" borderId="0" applyFill="0" applyBorder="0" applyAlignment="0"/>
    <xf numFmtId="173" fontId="29" fillId="0" borderId="0" applyFill="0" applyBorder="0" applyAlignment="0"/>
    <xf numFmtId="0" fontId="74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38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30" fillId="0" borderId="6" applyNumberFormat="0" applyAlignment="0" applyProtection="0">
      <alignment horizontal="left" vertical="center"/>
    </xf>
    <xf numFmtId="0" fontId="30" fillId="0" borderId="7" applyNumberFormat="0" applyAlignment="0" applyProtection="0"/>
    <xf numFmtId="0" fontId="30" fillId="0" borderId="6" applyNumberFormat="0" applyAlignment="0" applyProtection="0">
      <alignment horizontal="left" vertical="center"/>
    </xf>
    <xf numFmtId="0" fontId="30" fillId="0" borderId="8">
      <alignment horizontal="left" vertical="center"/>
    </xf>
    <xf numFmtId="0" fontId="30" fillId="0" borderId="9">
      <alignment horizontal="left" vertical="center"/>
    </xf>
    <xf numFmtId="0" fontId="30" fillId="0" borderId="8">
      <alignment horizontal="left" vertical="center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10" fontId="24" fillId="24" borderId="1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54" fillId="7" borderId="4" applyNumberFormat="0" applyAlignment="0" applyProtection="0"/>
    <xf numFmtId="0" fontId="23" fillId="0" borderId="0"/>
    <xf numFmtId="0" fontId="23" fillId="0" borderId="0"/>
    <xf numFmtId="0" fontId="1" fillId="0" borderId="0"/>
    <xf numFmtId="0" fontId="75" fillId="0" borderId="0"/>
    <xf numFmtId="0" fontId="72" fillId="0" borderId="0"/>
    <xf numFmtId="0" fontId="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0" fillId="20" borderId="11" applyNumberFormat="0" applyAlignment="0" applyProtection="0"/>
    <xf numFmtId="0" fontId="10" fillId="20" borderId="11" applyNumberFormat="0" applyAlignment="0" applyProtection="0"/>
    <xf numFmtId="170" fontId="33" fillId="0" borderId="0" applyFill="0" applyBorder="0" applyAlignment="0"/>
    <xf numFmtId="171" fontId="33" fillId="0" borderId="0" applyFill="0" applyBorder="0" applyAlignment="0"/>
    <xf numFmtId="171" fontId="33" fillId="0" borderId="0" applyFill="0" applyBorder="0" applyAlignment="0"/>
    <xf numFmtId="172" fontId="33" fillId="0" borderId="0" applyFill="0" applyBorder="0" applyAlignment="0"/>
    <xf numFmtId="173" fontId="33" fillId="0" borderId="0" applyFill="0" applyBorder="0" applyAlignment="0"/>
    <xf numFmtId="173" fontId="33" fillId="0" borderId="0" applyFill="0" applyBorder="0" applyAlignment="0"/>
    <xf numFmtId="170" fontId="33" fillId="0" borderId="0" applyFill="0" applyBorder="0" applyAlignment="0"/>
    <xf numFmtId="171" fontId="33" fillId="0" borderId="0" applyFill="0" applyBorder="0" applyAlignment="0"/>
    <xf numFmtId="171" fontId="33" fillId="0" borderId="0" applyFill="0" applyBorder="0" applyAlignment="0"/>
    <xf numFmtId="177" fontId="33" fillId="0" borderId="0" applyFill="0" applyBorder="0" applyAlignment="0"/>
    <xf numFmtId="178" fontId="33" fillId="0" borderId="0" applyFill="0" applyBorder="0" applyAlignment="0"/>
    <xf numFmtId="178" fontId="33" fillId="0" borderId="0" applyFill="0" applyBorder="0" applyAlignment="0"/>
    <xf numFmtId="172" fontId="33" fillId="0" borderId="0" applyFill="0" applyBorder="0" applyAlignment="0"/>
    <xf numFmtId="173" fontId="33" fillId="0" borderId="0" applyFill="0" applyBorder="0" applyAlignment="0"/>
    <xf numFmtId="173" fontId="33" fillId="0" borderId="0" applyFill="0" applyBorder="0" applyAlignment="0"/>
    <xf numFmtId="0" fontId="57" fillId="0" borderId="12" applyNumberFormat="0" applyFill="0" applyAlignment="0" applyProtection="0"/>
    <xf numFmtId="0" fontId="55" fillId="26" borderId="0" applyNumberFormat="0" applyBorder="0" applyAlignment="0" applyProtection="0"/>
    <xf numFmtId="179" fontId="34" fillId="0" borderId="0"/>
    <xf numFmtId="179" fontId="34" fillId="0" borderId="0"/>
    <xf numFmtId="179" fontId="34" fillId="0" borderId="0"/>
    <xf numFmtId="179" fontId="34" fillId="0" borderId="0"/>
    <xf numFmtId="179" fontId="35" fillId="0" borderId="0"/>
    <xf numFmtId="0" fontId="8" fillId="0" borderId="0"/>
    <xf numFmtId="0" fontId="1" fillId="0" borderId="0"/>
    <xf numFmtId="167" fontId="2" fillId="0" borderId="0"/>
    <xf numFmtId="0" fontId="8" fillId="0" borderId="0"/>
    <xf numFmtId="167" fontId="2" fillId="0" borderId="0"/>
    <xf numFmtId="167" fontId="2" fillId="0" borderId="0"/>
    <xf numFmtId="167" fontId="2" fillId="0" borderId="0"/>
    <xf numFmtId="0" fontId="23" fillId="0" borderId="0"/>
    <xf numFmtId="167" fontId="2" fillId="0" borderId="0"/>
    <xf numFmtId="0" fontId="8" fillId="0" borderId="0"/>
    <xf numFmtId="0" fontId="8" fillId="0" borderId="0"/>
    <xf numFmtId="167" fontId="36" fillId="0" borderId="0"/>
    <xf numFmtId="21" fontId="2" fillId="0" borderId="0"/>
    <xf numFmtId="21" fontId="2" fillId="0" borderId="0"/>
    <xf numFmtId="21" fontId="2" fillId="0" borderId="0"/>
    <xf numFmtId="21" fontId="2" fillId="0" borderId="0"/>
    <xf numFmtId="21" fontId="36" fillId="0" borderId="0"/>
    <xf numFmtId="0" fontId="23" fillId="0" borderId="0"/>
    <xf numFmtId="0" fontId="2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36" fillId="0" borderId="0"/>
    <xf numFmtId="21" fontId="2" fillId="0" borderId="0"/>
    <xf numFmtId="21" fontId="2" fillId="0" borderId="0"/>
    <xf numFmtId="21" fontId="2" fillId="0" borderId="0"/>
    <xf numFmtId="21" fontId="2" fillId="0" borderId="0"/>
    <xf numFmtId="21" fontId="36" fillId="0" borderId="0"/>
    <xf numFmtId="0" fontId="23" fillId="0" borderId="0"/>
    <xf numFmtId="0" fontId="23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0" fontId="23" fillId="0" borderId="0"/>
    <xf numFmtId="0" fontId="23" fillId="0" borderId="0"/>
    <xf numFmtId="167" fontId="36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36" fillId="0" borderId="0"/>
    <xf numFmtId="0" fontId="23" fillId="0" borderId="0"/>
    <xf numFmtId="0" fontId="23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0" fontId="23" fillId="0" borderId="0"/>
    <xf numFmtId="0" fontId="23" fillId="0" borderId="0"/>
    <xf numFmtId="167" fontId="36" fillId="0" borderId="0"/>
    <xf numFmtId="0" fontId="8" fillId="0" borderId="0"/>
    <xf numFmtId="0" fontId="23" fillId="0" borderId="0"/>
    <xf numFmtId="167" fontId="2" fillId="0" borderId="0"/>
    <xf numFmtId="0" fontId="23" fillId="0" borderId="0"/>
    <xf numFmtId="0" fontId="23" fillId="0" borderId="0"/>
    <xf numFmtId="0" fontId="23" fillId="0" borderId="0"/>
    <xf numFmtId="167" fontId="36" fillId="0" borderId="0"/>
    <xf numFmtId="0" fontId="23" fillId="0" borderId="0"/>
    <xf numFmtId="167" fontId="2" fillId="0" borderId="0"/>
    <xf numFmtId="167" fontId="2" fillId="0" borderId="0"/>
    <xf numFmtId="167" fontId="2" fillId="0" borderId="0"/>
    <xf numFmtId="0" fontId="23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0" fontId="23" fillId="0" borderId="0"/>
    <xf numFmtId="0" fontId="23" fillId="0" borderId="0"/>
    <xf numFmtId="167" fontId="36" fillId="0" borderId="0"/>
    <xf numFmtId="167" fontId="2" fillId="0" borderId="0"/>
    <xf numFmtId="0" fontId="23" fillId="0" borderId="0"/>
    <xf numFmtId="167" fontId="2" fillId="0" borderId="0"/>
    <xf numFmtId="0" fontId="23" fillId="0" borderId="0"/>
    <xf numFmtId="0" fontId="23" fillId="0" borderId="0"/>
    <xf numFmtId="0" fontId="23" fillId="0" borderId="0"/>
    <xf numFmtId="167" fontId="36" fillId="0" borderId="0"/>
    <xf numFmtId="0" fontId="23" fillId="0" borderId="0"/>
    <xf numFmtId="167" fontId="2" fillId="0" borderId="0"/>
    <xf numFmtId="167" fontId="2" fillId="0" borderId="0"/>
    <xf numFmtId="167" fontId="2" fillId="0" borderId="0"/>
    <xf numFmtId="0" fontId="23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0" fontId="23" fillId="0" borderId="0"/>
    <xf numFmtId="0" fontId="23" fillId="0" borderId="0"/>
    <xf numFmtId="167" fontId="36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36" fillId="0" borderId="0"/>
    <xf numFmtId="0" fontId="23" fillId="0" borderId="0"/>
    <xf numFmtId="0" fontId="23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0" fontId="23" fillId="0" borderId="0"/>
    <xf numFmtId="0" fontId="23" fillId="0" borderId="0"/>
    <xf numFmtId="167" fontId="36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36" fillId="0" borderId="0"/>
    <xf numFmtId="167" fontId="2" fillId="0" borderId="0"/>
    <xf numFmtId="167" fontId="3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6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36" fillId="0" borderId="0"/>
    <xf numFmtId="0" fontId="2" fillId="0" borderId="0"/>
    <xf numFmtId="0" fontId="23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36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36" fillId="0" borderId="0"/>
    <xf numFmtId="0" fontId="2" fillId="0" borderId="0"/>
    <xf numFmtId="0" fontId="23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36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3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0" borderId="0"/>
    <xf numFmtId="0" fontId="8" fillId="0" borderId="0"/>
    <xf numFmtId="167" fontId="2" fillId="0" borderId="0"/>
    <xf numFmtId="167" fontId="2" fillId="0" borderId="0"/>
    <xf numFmtId="167" fontId="2" fillId="0" borderId="0"/>
    <xf numFmtId="0" fontId="23" fillId="0" borderId="0"/>
    <xf numFmtId="0" fontId="8" fillId="0" borderId="0"/>
    <xf numFmtId="0" fontId="8" fillId="0" borderId="0"/>
    <xf numFmtId="0" fontId="23" fillId="0" borderId="0"/>
    <xf numFmtId="0" fontId="23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0" fontId="8" fillId="0" borderId="0"/>
    <xf numFmtId="0" fontId="8" fillId="0" borderId="0"/>
    <xf numFmtId="0" fontId="8" fillId="0" borderId="0"/>
    <xf numFmtId="169" fontId="23" fillId="0" borderId="0"/>
    <xf numFmtId="167" fontId="23" fillId="0" borderId="0"/>
    <xf numFmtId="180" fontId="8" fillId="0" borderId="0"/>
    <xf numFmtId="167" fontId="2" fillId="0" borderId="0"/>
    <xf numFmtId="167" fontId="8" fillId="0" borderId="0"/>
    <xf numFmtId="167" fontId="8" fillId="0" borderId="0"/>
    <xf numFmtId="167" fontId="8" fillId="0" borderId="0"/>
    <xf numFmtId="167" fontId="36" fillId="0" borderId="0"/>
    <xf numFmtId="167" fontId="2" fillId="0" borderId="0"/>
    <xf numFmtId="167" fontId="2" fillId="0" borderId="0"/>
    <xf numFmtId="167" fontId="8" fillId="0" borderId="0"/>
    <xf numFmtId="167" fontId="23" fillId="0" borderId="0"/>
    <xf numFmtId="167" fontId="2" fillId="0" borderId="0"/>
    <xf numFmtId="167" fontId="2" fillId="0" borderId="0"/>
    <xf numFmtId="167" fontId="2" fillId="0" borderId="0"/>
    <xf numFmtId="175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6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36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36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36" fillId="0" borderId="0"/>
    <xf numFmtId="175" fontId="2" fillId="0" borderId="0"/>
    <xf numFmtId="175" fontId="2" fillId="0" borderId="0"/>
    <xf numFmtId="175" fontId="2" fillId="0" borderId="0"/>
    <xf numFmtId="175" fontId="36" fillId="0" borderId="0"/>
    <xf numFmtId="167" fontId="2" fillId="0" borderId="0"/>
    <xf numFmtId="167" fontId="2" fillId="0" borderId="0"/>
    <xf numFmtId="167" fontId="2" fillId="0" borderId="0"/>
    <xf numFmtId="167" fontId="36" fillId="0" borderId="0"/>
    <xf numFmtId="167" fontId="2" fillId="0" borderId="0"/>
    <xf numFmtId="180" fontId="2" fillId="0" borderId="0"/>
    <xf numFmtId="180" fontId="2" fillId="0" borderId="0"/>
    <xf numFmtId="180" fontId="2" fillId="0" borderId="0"/>
    <xf numFmtId="180" fontId="2" fillId="0" borderId="0"/>
    <xf numFmtId="180" fontId="36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36" fillId="0" borderId="0"/>
    <xf numFmtId="180" fontId="2" fillId="0" borderId="0"/>
    <xf numFmtId="167" fontId="2" fillId="0" borderId="0"/>
    <xf numFmtId="167" fontId="2" fillId="0" borderId="0"/>
    <xf numFmtId="167" fontId="2" fillId="0" borderId="0"/>
    <xf numFmtId="167" fontId="36" fillId="0" borderId="0"/>
    <xf numFmtId="167" fontId="2" fillId="0" borderId="0"/>
    <xf numFmtId="180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36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36" fillId="0" borderId="0"/>
    <xf numFmtId="180" fontId="2" fillId="0" borderId="0"/>
    <xf numFmtId="180" fontId="2" fillId="0" borderId="0"/>
    <xf numFmtId="180" fontId="2" fillId="0" borderId="0"/>
    <xf numFmtId="180" fontId="36" fillId="0" borderId="0"/>
    <xf numFmtId="167" fontId="2" fillId="0" borderId="0"/>
    <xf numFmtId="167" fontId="2" fillId="0" borderId="0"/>
    <xf numFmtId="167" fontId="2" fillId="0" borderId="0"/>
    <xf numFmtId="167" fontId="36" fillId="0" borderId="0"/>
    <xf numFmtId="180" fontId="2" fillId="0" borderId="0"/>
    <xf numFmtId="170" fontId="2" fillId="0" borderId="0"/>
    <xf numFmtId="170" fontId="2" fillId="0" borderId="0"/>
    <xf numFmtId="170" fontId="2" fillId="0" borderId="0"/>
    <xf numFmtId="170" fontId="2" fillId="0" borderId="0"/>
    <xf numFmtId="170" fontId="36" fillId="0" borderId="0"/>
    <xf numFmtId="170" fontId="2" fillId="0" borderId="0"/>
    <xf numFmtId="170" fontId="2" fillId="0" borderId="0"/>
    <xf numFmtId="170" fontId="2" fillId="0" borderId="0"/>
    <xf numFmtId="170" fontId="2" fillId="0" borderId="0"/>
    <xf numFmtId="170" fontId="36" fillId="0" borderId="0"/>
    <xf numFmtId="170" fontId="2" fillId="0" borderId="0"/>
    <xf numFmtId="170" fontId="2" fillId="0" borderId="0"/>
    <xf numFmtId="170" fontId="2" fillId="0" borderId="0"/>
    <xf numFmtId="170" fontId="2" fillId="0" borderId="0"/>
    <xf numFmtId="170" fontId="36" fillId="0" borderId="0"/>
    <xf numFmtId="170" fontId="2" fillId="0" borderId="0"/>
    <xf numFmtId="170" fontId="2" fillId="0" borderId="0"/>
    <xf numFmtId="170" fontId="2" fillId="0" borderId="0"/>
    <xf numFmtId="170" fontId="2" fillId="0" borderId="0"/>
    <xf numFmtId="170" fontId="36" fillId="0" borderId="0"/>
    <xf numFmtId="180" fontId="2" fillId="0" borderId="0"/>
    <xf numFmtId="180" fontId="2" fillId="0" borderId="0"/>
    <xf numFmtId="180" fontId="2" fillId="0" borderId="0"/>
    <xf numFmtId="180" fontId="36" fillId="0" borderId="0"/>
    <xf numFmtId="165" fontId="2" fillId="0" borderId="0"/>
    <xf numFmtId="180" fontId="2" fillId="0" borderId="0"/>
    <xf numFmtId="180" fontId="2" fillId="0" borderId="0"/>
    <xf numFmtId="180" fontId="2" fillId="0" borderId="0"/>
    <xf numFmtId="165" fontId="2" fillId="0" borderId="0"/>
    <xf numFmtId="180" fontId="2" fillId="0" borderId="0"/>
    <xf numFmtId="165" fontId="2" fillId="0" borderId="0"/>
    <xf numFmtId="165" fontId="2" fillId="0" borderId="0"/>
    <xf numFmtId="180" fontId="2" fillId="0" borderId="0"/>
    <xf numFmtId="180" fontId="36" fillId="0" borderId="0"/>
    <xf numFmtId="41" fontId="2" fillId="0" borderId="0"/>
    <xf numFmtId="170" fontId="2" fillId="0" borderId="0"/>
    <xf numFmtId="170" fontId="2" fillId="0" borderId="0"/>
    <xf numFmtId="170" fontId="2" fillId="0" borderId="0"/>
    <xf numFmtId="170" fontId="2" fillId="0" borderId="0"/>
    <xf numFmtId="170" fontId="2" fillId="0" borderId="0"/>
    <xf numFmtId="170" fontId="2" fillId="0" borderId="0"/>
    <xf numFmtId="170" fontId="2" fillId="0" borderId="0"/>
    <xf numFmtId="170" fontId="2" fillId="0" borderId="0"/>
    <xf numFmtId="170" fontId="2" fillId="0" borderId="0"/>
    <xf numFmtId="170" fontId="2" fillId="0" borderId="0"/>
    <xf numFmtId="170" fontId="2" fillId="0" borderId="0"/>
    <xf numFmtId="41" fontId="2" fillId="0" borderId="0"/>
    <xf numFmtId="181" fontId="2" fillId="0" borderId="0"/>
    <xf numFmtId="181" fontId="2" fillId="0" borderId="0"/>
    <xf numFmtId="181" fontId="2" fillId="0" borderId="0"/>
    <xf numFmtId="181" fontId="2" fillId="0" borderId="0"/>
    <xf numFmtId="181" fontId="2" fillId="0" borderId="0"/>
    <xf numFmtId="181" fontId="2" fillId="0" borderId="0"/>
    <xf numFmtId="181" fontId="36" fillId="0" borderId="0"/>
    <xf numFmtId="180" fontId="2" fillId="0" borderId="0"/>
    <xf numFmtId="167" fontId="2" fillId="0" borderId="0"/>
    <xf numFmtId="167" fontId="2" fillId="0" borderId="0"/>
    <xf numFmtId="167" fontId="36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36" fillId="0" borderId="0"/>
    <xf numFmtId="167" fontId="2" fillId="0" borderId="0"/>
    <xf numFmtId="167" fontId="2" fillId="0" borderId="0"/>
    <xf numFmtId="167" fontId="2" fillId="0" borderId="0"/>
    <xf numFmtId="167" fontId="36" fillId="0" borderId="0"/>
    <xf numFmtId="167" fontId="2" fillId="0" borderId="0"/>
    <xf numFmtId="180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36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36" fillId="0" borderId="0"/>
    <xf numFmtId="180" fontId="2" fillId="0" borderId="0"/>
    <xf numFmtId="180" fontId="2" fillId="0" borderId="0"/>
    <xf numFmtId="180" fontId="2" fillId="0" borderId="0"/>
    <xf numFmtId="180" fontId="36" fillId="0" borderId="0"/>
    <xf numFmtId="167" fontId="2" fillId="0" borderId="0"/>
    <xf numFmtId="167" fontId="2" fillId="0" borderId="0"/>
    <xf numFmtId="167" fontId="2" fillId="0" borderId="0"/>
    <xf numFmtId="167" fontId="36" fillId="0" borderId="0"/>
    <xf numFmtId="180" fontId="2" fillId="0" borderId="0"/>
    <xf numFmtId="180" fontId="2" fillId="0" borderId="0"/>
    <xf numFmtId="180" fontId="2" fillId="0" borderId="0"/>
    <xf numFmtId="180" fontId="2" fillId="0" borderId="0"/>
    <xf numFmtId="180" fontId="36" fillId="0" borderId="0"/>
    <xf numFmtId="180" fontId="2" fillId="0" borderId="0"/>
    <xf numFmtId="180" fontId="2" fillId="0" borderId="0"/>
    <xf numFmtId="180" fontId="2" fillId="0" borderId="0"/>
    <xf numFmtId="180" fontId="2" fillId="0" borderId="0"/>
    <xf numFmtId="180" fontId="36" fillId="0" borderId="0"/>
    <xf numFmtId="180" fontId="2" fillId="0" borderId="0"/>
    <xf numFmtId="180" fontId="2" fillId="0" borderId="0"/>
    <xf numFmtId="180" fontId="2" fillId="0" borderId="0"/>
    <xf numFmtId="180" fontId="2" fillId="0" borderId="0"/>
    <xf numFmtId="180" fontId="36" fillId="0" borderId="0"/>
    <xf numFmtId="180" fontId="2" fillId="0" borderId="0"/>
    <xf numFmtId="167" fontId="36" fillId="0" borderId="0"/>
    <xf numFmtId="0" fontId="8" fillId="0" borderId="0"/>
    <xf numFmtId="0" fontId="1" fillId="0" borderId="0"/>
    <xf numFmtId="0" fontId="8" fillId="0" borderId="0"/>
    <xf numFmtId="0" fontId="8" fillId="0" borderId="0"/>
    <xf numFmtId="170" fontId="8" fillId="0" borderId="0"/>
    <xf numFmtId="170" fontId="8" fillId="0" borderId="0"/>
    <xf numFmtId="170" fontId="8" fillId="0" borderId="0"/>
    <xf numFmtId="170" fontId="8" fillId="0" borderId="0"/>
    <xf numFmtId="170" fontId="23" fillId="0" borderId="0"/>
    <xf numFmtId="0" fontId="23" fillId="0" borderId="0"/>
    <xf numFmtId="0" fontId="8" fillId="0" borderId="0"/>
    <xf numFmtId="0" fontId="23" fillId="0" borderId="0"/>
    <xf numFmtId="0" fontId="2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3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36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36" fillId="0" borderId="0"/>
    <xf numFmtId="0" fontId="8" fillId="0" borderId="0"/>
    <xf numFmtId="0" fontId="23" fillId="0" borderId="0"/>
    <xf numFmtId="0" fontId="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8" fillId="0" borderId="0"/>
    <xf numFmtId="0" fontId="8" fillId="0" borderId="0"/>
    <xf numFmtId="0" fontId="8" fillId="0" borderId="0"/>
    <xf numFmtId="0" fontId="2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3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36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36" fillId="0" borderId="0"/>
    <xf numFmtId="0" fontId="23" fillId="0" borderId="0"/>
    <xf numFmtId="0" fontId="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6" fillId="0" borderId="0"/>
    <xf numFmtId="0" fontId="37" fillId="0" borderId="0"/>
    <xf numFmtId="0" fontId="9" fillId="0" borderId="0"/>
    <xf numFmtId="0" fontId="23" fillId="0" borderId="0"/>
    <xf numFmtId="0" fontId="23" fillId="0" borderId="0"/>
    <xf numFmtId="0" fontId="23" fillId="0" borderId="0"/>
    <xf numFmtId="0" fontId="8" fillId="0" borderId="0"/>
    <xf numFmtId="0" fontId="23" fillId="0" borderId="0"/>
    <xf numFmtId="0" fontId="8" fillId="0" borderId="0"/>
    <xf numFmtId="0" fontId="8" fillId="0" borderId="0"/>
    <xf numFmtId="0" fontId="8" fillId="0" borderId="0"/>
    <xf numFmtId="0" fontId="23" fillId="0" borderId="0"/>
    <xf numFmtId="0" fontId="23" fillId="0" borderId="0"/>
    <xf numFmtId="0" fontId="8" fillId="0" borderId="0"/>
    <xf numFmtId="0" fontId="9" fillId="0" borderId="0"/>
    <xf numFmtId="0" fontId="9" fillId="0" borderId="0"/>
    <xf numFmtId="167" fontId="8" fillId="0" borderId="0"/>
    <xf numFmtId="167" fontId="8" fillId="0" borderId="0"/>
    <xf numFmtId="21" fontId="8" fillId="0" borderId="0"/>
    <xf numFmtId="167" fontId="23" fillId="0" borderId="0"/>
    <xf numFmtId="167" fontId="8" fillId="0" borderId="0"/>
    <xf numFmtId="167" fontId="8" fillId="0" borderId="0"/>
    <xf numFmtId="21" fontId="8" fillId="0" borderId="0"/>
    <xf numFmtId="167" fontId="23" fillId="0" borderId="0"/>
    <xf numFmtId="167" fontId="8" fillId="0" borderId="0"/>
    <xf numFmtId="167" fontId="8" fillId="0" borderId="0"/>
    <xf numFmtId="167" fontId="23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23" fillId="0" borderId="0"/>
    <xf numFmtId="167" fontId="8" fillId="0" borderId="0"/>
    <xf numFmtId="167" fontId="8" fillId="0" borderId="0"/>
    <xf numFmtId="167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36" fillId="0" borderId="0"/>
    <xf numFmtId="0" fontId="36" fillId="0" borderId="0"/>
    <xf numFmtId="0" fontId="2" fillId="0" borderId="0"/>
    <xf numFmtId="0" fontId="23" fillId="0" borderId="0"/>
    <xf numFmtId="0" fontId="8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3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6" fillId="0" borderId="0"/>
    <xf numFmtId="0" fontId="2" fillId="0" borderId="0"/>
    <xf numFmtId="0" fontId="2" fillId="0" borderId="0"/>
    <xf numFmtId="0" fontId="2" fillId="0" borderId="0"/>
    <xf numFmtId="0" fontId="3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6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36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36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36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36" fillId="0" borderId="0"/>
    <xf numFmtId="21" fontId="2" fillId="0" borderId="0"/>
    <xf numFmtId="21" fontId="2" fillId="0" borderId="0"/>
    <xf numFmtId="21" fontId="2" fillId="0" borderId="0"/>
    <xf numFmtId="21" fontId="2" fillId="0" borderId="0"/>
    <xf numFmtId="21" fontId="36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36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36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36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36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36" fillId="0" borderId="0"/>
    <xf numFmtId="167" fontId="2" fillId="0" borderId="0"/>
    <xf numFmtId="167" fontId="2" fillId="0" borderId="0"/>
    <xf numFmtId="167" fontId="2" fillId="0" borderId="0"/>
    <xf numFmtId="167" fontId="36" fillId="0" borderId="0"/>
    <xf numFmtId="0" fontId="36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36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36" fillId="0" borderId="0"/>
    <xf numFmtId="0" fontId="36" fillId="0" borderId="0"/>
    <xf numFmtId="0" fontId="1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36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36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36" fillId="0" borderId="0"/>
    <xf numFmtId="0" fontId="23" fillId="0" borderId="0"/>
    <xf numFmtId="0" fontId="23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0" fontId="23" fillId="0" borderId="0"/>
    <xf numFmtId="0" fontId="23" fillId="0" borderId="0"/>
    <xf numFmtId="0" fontId="1" fillId="0" borderId="0"/>
    <xf numFmtId="167" fontId="36" fillId="0" borderId="0"/>
    <xf numFmtId="0" fontId="36" fillId="0" borderId="0"/>
    <xf numFmtId="167" fontId="2" fillId="0" borderId="0"/>
    <xf numFmtId="0" fontId="23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0" fontId="23" fillId="0" borderId="0"/>
    <xf numFmtId="0" fontId="23" fillId="0" borderId="0"/>
    <xf numFmtId="167" fontId="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6" fillId="0" borderId="0"/>
    <xf numFmtId="0" fontId="2" fillId="0" borderId="0"/>
    <xf numFmtId="167" fontId="2" fillId="0" borderId="0"/>
    <xf numFmtId="0" fontId="2" fillId="0" borderId="0"/>
    <xf numFmtId="167" fontId="2" fillId="0" borderId="0"/>
    <xf numFmtId="167" fontId="2" fillId="0" borderId="0"/>
    <xf numFmtId="167" fontId="2" fillId="0" borderId="0"/>
    <xf numFmtId="0" fontId="36" fillId="0" borderId="0"/>
    <xf numFmtId="167" fontId="2" fillId="0" borderId="0"/>
    <xf numFmtId="0" fontId="2" fillId="0" borderId="0"/>
    <xf numFmtId="0" fontId="2" fillId="0" borderId="0"/>
    <xf numFmtId="167" fontId="36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3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6" fillId="0" borderId="0"/>
    <xf numFmtId="0" fontId="2" fillId="0" borderId="0"/>
    <xf numFmtId="0" fontId="2" fillId="0" borderId="0"/>
    <xf numFmtId="0" fontId="2" fillId="0" borderId="0"/>
    <xf numFmtId="0" fontId="3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6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36" fillId="0" borderId="0"/>
    <xf numFmtId="0" fontId="8" fillId="27" borderId="13" applyNumberFormat="0" applyFont="0" applyAlignment="0" applyProtection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60" fillId="0" borderId="0" applyAlignment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76" fontId="23" fillId="0" borderId="0" applyFont="0" applyFill="0" applyBorder="0" applyAlignment="0" applyProtection="0"/>
    <xf numFmtId="176" fontId="8" fillId="0" borderId="0" applyFill="0" applyBorder="0" applyAlignment="0" applyProtection="0"/>
    <xf numFmtId="176" fontId="28" fillId="0" borderId="0" applyFill="0" applyBorder="0" applyAlignment="0" applyProtection="0"/>
    <xf numFmtId="182" fontId="23" fillId="0" borderId="0" applyFont="0" applyFill="0" applyBorder="0" applyAlignment="0" applyProtection="0"/>
    <xf numFmtId="182" fontId="8" fillId="0" borderId="0" applyFill="0" applyBorder="0" applyAlignment="0" applyProtection="0"/>
    <xf numFmtId="182" fontId="28" fillId="0" borderId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83" fontId="28" fillId="0" borderId="0" applyFill="0" applyBorder="0" applyAlignment="0" applyProtection="0"/>
    <xf numFmtId="170" fontId="38" fillId="0" borderId="0" applyFill="0" applyBorder="0" applyAlignment="0"/>
    <xf numFmtId="171" fontId="38" fillId="0" borderId="0" applyFill="0" applyBorder="0" applyAlignment="0"/>
    <xf numFmtId="171" fontId="38" fillId="0" borderId="0" applyFill="0" applyBorder="0" applyAlignment="0"/>
    <xf numFmtId="172" fontId="38" fillId="0" borderId="0" applyFill="0" applyBorder="0" applyAlignment="0"/>
    <xf numFmtId="173" fontId="38" fillId="0" borderId="0" applyFill="0" applyBorder="0" applyAlignment="0"/>
    <xf numFmtId="173" fontId="38" fillId="0" borderId="0" applyFill="0" applyBorder="0" applyAlignment="0"/>
    <xf numFmtId="170" fontId="38" fillId="0" borderId="0" applyFill="0" applyBorder="0" applyAlignment="0"/>
    <xf numFmtId="171" fontId="38" fillId="0" borderId="0" applyFill="0" applyBorder="0" applyAlignment="0"/>
    <xf numFmtId="171" fontId="38" fillId="0" borderId="0" applyFill="0" applyBorder="0" applyAlignment="0"/>
    <xf numFmtId="177" fontId="38" fillId="0" borderId="0" applyFill="0" applyBorder="0" applyAlignment="0"/>
    <xf numFmtId="178" fontId="38" fillId="0" borderId="0" applyFill="0" applyBorder="0" applyAlignment="0"/>
    <xf numFmtId="178" fontId="38" fillId="0" borderId="0" applyFill="0" applyBorder="0" applyAlignment="0"/>
    <xf numFmtId="172" fontId="38" fillId="0" borderId="0" applyFill="0" applyBorder="0" applyAlignment="0"/>
    <xf numFmtId="173" fontId="38" fillId="0" borderId="0" applyFill="0" applyBorder="0" applyAlignment="0"/>
    <xf numFmtId="173" fontId="38" fillId="0" borderId="0" applyFill="0" applyBorder="0" applyAlignment="0"/>
    <xf numFmtId="0" fontId="15" fillId="0" borderId="14" applyAlignment="0">
      <alignment horizontal="right"/>
    </xf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49" fontId="9" fillId="0" borderId="0" applyFill="0" applyBorder="0" applyAlignment="0"/>
    <xf numFmtId="184" fontId="9" fillId="0" borderId="0" applyFill="0" applyBorder="0" applyAlignment="0"/>
    <xf numFmtId="49" fontId="9" fillId="0" borderId="0" applyFill="0" applyBorder="0" applyAlignment="0"/>
    <xf numFmtId="49" fontId="9" fillId="0" borderId="0" applyFill="0" applyBorder="0" applyAlignment="0"/>
    <xf numFmtId="185" fontId="9" fillId="0" borderId="0" applyFill="0" applyBorder="0" applyAlignment="0"/>
    <xf numFmtId="49" fontId="9" fillId="0" borderId="0" applyFill="0" applyBorder="0" applyAlignment="0"/>
    <xf numFmtId="49" fontId="9" fillId="0" borderId="0" applyFill="0" applyBorder="0" applyAlignment="0"/>
    <xf numFmtId="186" fontId="23" fillId="0" borderId="0" applyFont="0" applyFill="0" applyBorder="0" applyAlignment="0" applyProtection="0"/>
    <xf numFmtId="187" fontId="23" fillId="0" borderId="0" applyFont="0" applyFill="0" applyBorder="0" applyAlignment="0" applyProtection="0"/>
    <xf numFmtId="0" fontId="39" fillId="0" borderId="0"/>
    <xf numFmtId="0" fontId="9" fillId="0" borderId="0" applyNumberFormat="0" applyFill="0" applyBorder="0" applyProtection="0"/>
    <xf numFmtId="0" fontId="1" fillId="0" borderId="0"/>
  </cellStyleXfs>
  <cellXfs count="550">
    <xf numFmtId="0" fontId="0" fillId="0" borderId="0" xfId="0"/>
    <xf numFmtId="0" fontId="1" fillId="0" borderId="0" xfId="905"/>
    <xf numFmtId="0" fontId="16" fillId="0" borderId="0" xfId="905" applyFont="1" applyAlignment="1">
      <alignment vertical="center"/>
    </xf>
    <xf numFmtId="0" fontId="19" fillId="0" borderId="0" xfId="906" applyFont="1" applyAlignment="1">
      <alignment horizontal="right" vertical="center"/>
    </xf>
    <xf numFmtId="0" fontId="19" fillId="0" borderId="0" xfId="906" applyFont="1" applyAlignment="1">
      <alignment vertical="center"/>
    </xf>
    <xf numFmtId="49" fontId="19" fillId="0" borderId="0" xfId="906" applyNumberFormat="1" applyFont="1" applyAlignment="1">
      <alignment horizontal="left" vertical="center"/>
    </xf>
    <xf numFmtId="0" fontId="19" fillId="0" borderId="0" xfId="906" applyFont="1" applyAlignment="1">
      <alignment horizontal="center" vertical="center"/>
    </xf>
    <xf numFmtId="0" fontId="20" fillId="0" borderId="0" xfId="906" applyFont="1" applyAlignment="1">
      <alignment horizontal="left"/>
    </xf>
    <xf numFmtId="49" fontId="14" fillId="0" borderId="0" xfId="906" applyNumberFormat="1" applyFont="1"/>
    <xf numFmtId="0" fontId="17" fillId="0" borderId="0" xfId="906" applyFont="1" applyAlignment="1">
      <alignment horizontal="center"/>
    </xf>
    <xf numFmtId="0" fontId="16" fillId="0" borderId="0" xfId="905" applyFont="1"/>
    <xf numFmtId="0" fontId="25" fillId="0" borderId="0" xfId="906" applyFont="1" applyAlignment="1">
      <alignment horizontal="center"/>
    </xf>
    <xf numFmtId="49" fontId="18" fillId="0" borderId="0" xfId="906" applyNumberFormat="1" applyFont="1" applyAlignment="1">
      <alignment horizontal="left"/>
    </xf>
    <xf numFmtId="49" fontId="22" fillId="0" borderId="0" xfId="905" applyNumberFormat="1" applyFont="1" applyAlignment="1">
      <alignment horizontal="left"/>
    </xf>
    <xf numFmtId="0" fontId="26" fillId="0" borderId="0" xfId="906" applyFont="1" applyAlignment="1">
      <alignment horizontal="left"/>
    </xf>
    <xf numFmtId="0" fontId="16" fillId="0" borderId="0" xfId="906" applyFont="1" applyAlignment="1">
      <alignment horizontal="center" vertical="center"/>
    </xf>
    <xf numFmtId="0" fontId="20" fillId="0" borderId="0" xfId="906" applyFont="1" applyAlignment="1">
      <alignment horizontal="center"/>
    </xf>
    <xf numFmtId="0" fontId="18" fillId="0" borderId="0" xfId="906" applyFont="1"/>
    <xf numFmtId="0" fontId="18" fillId="0" borderId="0" xfId="906" applyFont="1" applyAlignment="1">
      <alignment horizontal="left"/>
    </xf>
    <xf numFmtId="0" fontId="27" fillId="0" borderId="0" xfId="906" applyFont="1"/>
    <xf numFmtId="0" fontId="27" fillId="0" borderId="0" xfId="905" applyFont="1"/>
    <xf numFmtId="49" fontId="27" fillId="0" borderId="0" xfId="906" applyNumberFormat="1" applyFont="1" applyAlignment="1">
      <alignment horizontal="left"/>
    </xf>
    <xf numFmtId="0" fontId="40" fillId="0" borderId="0" xfId="905" applyFont="1"/>
    <xf numFmtId="0" fontId="21" fillId="0" borderId="14" xfId="906" applyFont="1" applyBorder="1" applyAlignment="1">
      <alignment horizontal="right" vertical="center"/>
    </xf>
    <xf numFmtId="0" fontId="43" fillId="0" borderId="10" xfId="0" applyFont="1" applyBorder="1"/>
    <xf numFmtId="0" fontId="21" fillId="0" borderId="10" xfId="906" applyFont="1" applyBorder="1" applyAlignment="1">
      <alignment horizontal="center" vertical="center"/>
    </xf>
    <xf numFmtId="0" fontId="21" fillId="0" borderId="14" xfId="906" applyFont="1" applyBorder="1" applyAlignment="1">
      <alignment horizontal="center" vertical="center"/>
    </xf>
    <xf numFmtId="0" fontId="21" fillId="0" borderId="16" xfId="906" applyFont="1" applyBorder="1" applyAlignment="1">
      <alignment horizontal="center" vertical="center"/>
    </xf>
    <xf numFmtId="0" fontId="21" fillId="0" borderId="17" xfId="906" applyFont="1" applyBorder="1" applyAlignment="1">
      <alignment horizontal="left" vertical="center"/>
    </xf>
    <xf numFmtId="0" fontId="21" fillId="0" borderId="0" xfId="906" applyFont="1" applyAlignment="1">
      <alignment horizontal="center" vertical="center"/>
    </xf>
    <xf numFmtId="49" fontId="46" fillId="0" borderId="0" xfId="906" applyNumberFormat="1" applyFont="1" applyAlignment="1">
      <alignment horizontal="center"/>
    </xf>
    <xf numFmtId="0" fontId="15" fillId="0" borderId="10" xfId="906" applyFont="1" applyBorder="1" applyAlignment="1">
      <alignment horizontal="center" vertical="center"/>
    </xf>
    <xf numFmtId="0" fontId="15" fillId="0" borderId="14" xfId="906" applyFont="1" applyBorder="1" applyAlignment="1">
      <alignment horizontal="right" vertical="center"/>
    </xf>
    <xf numFmtId="0" fontId="15" fillId="0" borderId="17" xfId="906" applyFont="1" applyBorder="1" applyAlignment="1">
      <alignment horizontal="left" vertical="center"/>
    </xf>
    <xf numFmtId="0" fontId="22" fillId="0" borderId="10" xfId="906" applyFont="1" applyBorder="1" applyAlignment="1">
      <alignment horizontal="center" vertical="center"/>
    </xf>
    <xf numFmtId="0" fontId="22" fillId="0" borderId="0" xfId="906" applyFont="1" applyAlignment="1">
      <alignment horizontal="left" vertical="center"/>
    </xf>
    <xf numFmtId="0" fontId="22" fillId="0" borderId="0" xfId="906" applyFont="1" applyAlignment="1">
      <alignment horizontal="center" vertical="center"/>
    </xf>
    <xf numFmtId="0" fontId="42" fillId="0" borderId="10" xfId="0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9" xfId="0" applyBorder="1"/>
    <xf numFmtId="0" fontId="21" fillId="0" borderId="0" xfId="906" applyFont="1" applyAlignment="1">
      <alignment horizontal="right" vertical="center"/>
    </xf>
    <xf numFmtId="0" fontId="21" fillId="0" borderId="0" xfId="906" applyFont="1" applyAlignment="1">
      <alignment horizontal="left" vertical="center"/>
    </xf>
    <xf numFmtId="0" fontId="48" fillId="0" borderId="0" xfId="0" applyFont="1"/>
    <xf numFmtId="49" fontId="49" fillId="0" borderId="0" xfId="909" applyNumberFormat="1" applyFont="1" applyAlignment="1">
      <alignment horizontal="left"/>
    </xf>
    <xf numFmtId="0" fontId="48" fillId="0" borderId="0" xfId="0" applyFont="1" applyAlignment="1">
      <alignment horizontal="left"/>
    </xf>
    <xf numFmtId="0" fontId="50" fillId="0" borderId="0" xfId="905" applyFont="1"/>
    <xf numFmtId="0" fontId="47" fillId="0" borderId="0" xfId="905" applyFont="1"/>
    <xf numFmtId="0" fontId="50" fillId="0" borderId="0" xfId="906" applyFont="1" applyAlignment="1">
      <alignment horizontal="left"/>
    </xf>
    <xf numFmtId="0" fontId="42" fillId="0" borderId="10" xfId="0" applyFont="1" applyBorder="1"/>
    <xf numFmtId="0" fontId="48" fillId="0" borderId="14" xfId="0" applyFont="1" applyBorder="1"/>
    <xf numFmtId="14" fontId="48" fillId="0" borderId="10" xfId="0" applyNumberFormat="1" applyFont="1" applyBorder="1" applyAlignment="1">
      <alignment horizontal="left"/>
    </xf>
    <xf numFmtId="0" fontId="48" fillId="0" borderId="10" xfId="0" applyFont="1" applyBorder="1"/>
    <xf numFmtId="0" fontId="48" fillId="0" borderId="10" xfId="0" applyFont="1" applyBorder="1" applyAlignment="1">
      <alignment horizontal="left"/>
    </xf>
    <xf numFmtId="0" fontId="49" fillId="0" borderId="14" xfId="906" applyFont="1" applyBorder="1" applyAlignment="1">
      <alignment horizontal="left" vertical="center"/>
    </xf>
    <xf numFmtId="0" fontId="49" fillId="0" borderId="17" xfId="906" applyFont="1" applyBorder="1" applyAlignment="1">
      <alignment horizontal="left" vertical="center"/>
    </xf>
    <xf numFmtId="0" fontId="49" fillId="0" borderId="10" xfId="906" applyFont="1" applyBorder="1" applyAlignment="1">
      <alignment horizontal="left" vertical="center"/>
    </xf>
    <xf numFmtId="0" fontId="48" fillId="0" borderId="17" xfId="0" applyFont="1" applyBorder="1"/>
    <xf numFmtId="0" fontId="0" fillId="0" borderId="0" xfId="0" applyAlignment="1">
      <alignment horizontal="center"/>
    </xf>
    <xf numFmtId="49" fontId="50" fillId="0" borderId="0" xfId="906" applyNumberFormat="1" applyFont="1"/>
    <xf numFmtId="14" fontId="42" fillId="0" borderId="10" xfId="0" applyNumberFormat="1" applyFont="1" applyBorder="1" applyAlignment="1">
      <alignment horizontal="left"/>
    </xf>
    <xf numFmtId="0" fontId="42" fillId="0" borderId="10" xfId="0" applyFont="1" applyBorder="1" applyAlignment="1">
      <alignment horizontal="left"/>
    </xf>
    <xf numFmtId="14" fontId="42" fillId="0" borderId="0" xfId="0" applyNumberFormat="1" applyFont="1" applyAlignment="1">
      <alignment horizontal="left"/>
    </xf>
    <xf numFmtId="0" fontId="42" fillId="0" borderId="0" xfId="0" applyFont="1" applyAlignment="1">
      <alignment horizontal="center"/>
    </xf>
    <xf numFmtId="0" fontId="42" fillId="0" borderId="14" xfId="0" applyFont="1" applyBorder="1"/>
    <xf numFmtId="0" fontId="42" fillId="0" borderId="17" xfId="0" applyFont="1" applyBorder="1"/>
    <xf numFmtId="0" fontId="42" fillId="0" borderId="0" xfId="0" applyFont="1" applyAlignment="1">
      <alignment horizontal="left"/>
    </xf>
    <xf numFmtId="0" fontId="48" fillId="0" borderId="0" xfId="0" applyFont="1" applyAlignment="1">
      <alignment horizontal="center"/>
    </xf>
    <xf numFmtId="0" fontId="21" fillId="0" borderId="20" xfId="906" applyFont="1" applyBorder="1" applyAlignment="1">
      <alignment horizontal="right" vertical="center"/>
    </xf>
    <xf numFmtId="0" fontId="21" fillId="0" borderId="21" xfId="906" applyFont="1" applyBorder="1" applyAlignment="1">
      <alignment horizontal="left" vertical="center"/>
    </xf>
    <xf numFmtId="0" fontId="21" fillId="0" borderId="19" xfId="906" applyFont="1" applyBorder="1" applyAlignment="1">
      <alignment horizontal="center" vertical="center"/>
    </xf>
    <xf numFmtId="168" fontId="25" fillId="0" borderId="10" xfId="906" applyNumberFormat="1" applyFont="1" applyBorder="1" applyAlignment="1">
      <alignment horizontal="center" vertical="center"/>
    </xf>
    <xf numFmtId="0" fontId="51" fillId="0" borderId="0" xfId="905" applyFont="1"/>
    <xf numFmtId="0" fontId="12" fillId="0" borderId="0" xfId="0" applyFont="1"/>
    <xf numFmtId="0" fontId="18" fillId="0" borderId="0" xfId="906" applyFont="1" applyAlignment="1">
      <alignment horizontal="center" vertical="center"/>
    </xf>
    <xf numFmtId="14" fontId="48" fillId="0" borderId="0" xfId="0" applyNumberFormat="1" applyFont="1" applyAlignment="1">
      <alignment horizontal="left"/>
    </xf>
    <xf numFmtId="0" fontId="48" fillId="0" borderId="0" xfId="0" applyFont="1" applyAlignment="1">
      <alignment horizontal="right"/>
    </xf>
    <xf numFmtId="169" fontId="50" fillId="0" borderId="0" xfId="175" applyNumberFormat="1" applyFont="1" applyAlignment="1">
      <alignment horizontal="center" shrinkToFit="1"/>
    </xf>
    <xf numFmtId="0" fontId="42" fillId="0" borderId="0" xfId="0" applyFont="1"/>
    <xf numFmtId="0" fontId="62" fillId="0" borderId="0" xfId="0" applyFont="1"/>
    <xf numFmtId="168" fontId="25" fillId="0" borderId="0" xfId="906" applyNumberFormat="1" applyFont="1" applyAlignment="1">
      <alignment horizontal="center" vertical="center"/>
    </xf>
    <xf numFmtId="0" fontId="43" fillId="0" borderId="19" xfId="0" applyFont="1" applyBorder="1"/>
    <xf numFmtId="0" fontId="1" fillId="0" borderId="0" xfId="905" applyAlignment="1">
      <alignment horizontal="center"/>
    </xf>
    <xf numFmtId="0" fontId="61" fillId="0" borderId="0" xfId="0" applyFont="1" applyAlignment="1">
      <alignment horizontal="left"/>
    </xf>
    <xf numFmtId="2" fontId="16" fillId="0" borderId="10" xfId="906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42" fillId="0" borderId="10" xfId="0" applyNumberFormat="1" applyFont="1" applyBorder="1" applyAlignment="1">
      <alignment horizontal="center"/>
    </xf>
    <xf numFmtId="2" fontId="16" fillId="0" borderId="0" xfId="906" applyNumberFormat="1" applyFont="1" applyAlignment="1">
      <alignment horizontal="center" vertical="center"/>
    </xf>
    <xf numFmtId="0" fontId="47" fillId="0" borderId="0" xfId="906" applyFont="1" applyAlignment="1">
      <alignment horizontal="left" vertical="center"/>
    </xf>
    <xf numFmtId="0" fontId="63" fillId="0" borderId="0" xfId="0" applyFont="1"/>
    <xf numFmtId="0" fontId="64" fillId="0" borderId="0" xfId="0" applyFont="1"/>
    <xf numFmtId="0" fontId="42" fillId="0" borderId="14" xfId="0" applyFont="1" applyBorder="1" applyAlignment="1">
      <alignment horizontal="center"/>
    </xf>
    <xf numFmtId="0" fontId="61" fillId="0" borderId="0" xfId="0" applyFont="1"/>
    <xf numFmtId="49" fontId="22" fillId="0" borderId="0" xfId="906" applyNumberFormat="1" applyFont="1" applyAlignment="1">
      <alignment horizontal="left"/>
    </xf>
    <xf numFmtId="0" fontId="22" fillId="0" borderId="0" xfId="906" applyFont="1" applyAlignment="1">
      <alignment horizontal="left"/>
    </xf>
    <xf numFmtId="0" fontId="51" fillId="0" borderId="0" xfId="905" applyFont="1" applyAlignment="1">
      <alignment horizontal="center"/>
    </xf>
    <xf numFmtId="0" fontId="44" fillId="0" borderId="0" xfId="906" applyFont="1" applyAlignment="1">
      <alignment horizontal="center"/>
    </xf>
    <xf numFmtId="0" fontId="21" fillId="0" borderId="19" xfId="906" applyFont="1" applyBorder="1" applyAlignment="1">
      <alignment horizontal="left" vertical="center"/>
    </xf>
    <xf numFmtId="0" fontId="61" fillId="0" borderId="0" xfId="0" applyFont="1" applyAlignment="1">
      <alignment horizontal="center"/>
    </xf>
    <xf numFmtId="2" fontId="66" fillId="0" borderId="10" xfId="0" applyNumberFormat="1" applyFont="1" applyBorder="1" applyAlignment="1">
      <alignment horizontal="center" vertical="center"/>
    </xf>
    <xf numFmtId="0" fontId="44" fillId="0" borderId="14" xfId="906" applyFont="1" applyBorder="1" applyAlignment="1">
      <alignment horizontal="center" vertical="center"/>
    </xf>
    <xf numFmtId="0" fontId="12" fillId="0" borderId="10" xfId="0" applyFont="1" applyBorder="1"/>
    <xf numFmtId="0" fontId="44" fillId="0" borderId="14" xfId="906" applyFont="1" applyBorder="1" applyAlignment="1">
      <alignment horizontal="right" vertical="center"/>
    </xf>
    <xf numFmtId="0" fontId="44" fillId="0" borderId="17" xfId="906" applyFont="1" applyBorder="1" applyAlignment="1">
      <alignment horizontal="left" vertical="center"/>
    </xf>
    <xf numFmtId="0" fontId="44" fillId="0" borderId="10" xfId="906" applyFont="1" applyBorder="1" applyAlignment="1">
      <alignment horizontal="center" vertical="center"/>
    </xf>
    <xf numFmtId="0" fontId="65" fillId="0" borderId="10" xfId="0" applyFont="1" applyBorder="1"/>
    <xf numFmtId="0" fontId="61" fillId="0" borderId="10" xfId="0" applyFont="1" applyBorder="1" applyAlignment="1">
      <alignment horizontal="center"/>
    </xf>
    <xf numFmtId="0" fontId="66" fillId="0" borderId="0" xfId="0" applyFont="1"/>
    <xf numFmtId="169" fontId="65" fillId="0" borderId="0" xfId="0" applyNumberFormat="1" applyFont="1" applyAlignment="1">
      <alignment horizontal="center" vertical="center"/>
    </xf>
    <xf numFmtId="0" fontId="15" fillId="0" borderId="0" xfId="906" applyFont="1" applyAlignment="1">
      <alignment horizontal="center" vertical="center"/>
    </xf>
    <xf numFmtId="169" fontId="61" fillId="0" borderId="10" xfId="0" applyNumberFormat="1" applyFont="1" applyBorder="1" applyAlignment="1">
      <alignment horizontal="center" vertical="center"/>
    </xf>
    <xf numFmtId="2" fontId="49" fillId="0" borderId="10" xfId="906" applyNumberFormat="1" applyFont="1" applyBorder="1" applyAlignment="1">
      <alignment horizontal="center" vertical="center"/>
    </xf>
    <xf numFmtId="168" fontId="49" fillId="0" borderId="10" xfId="906" applyNumberFormat="1" applyFont="1" applyBorder="1" applyAlignment="1">
      <alignment horizontal="center" vertical="center"/>
    </xf>
    <xf numFmtId="2" fontId="50" fillId="0" borderId="10" xfId="906" applyNumberFormat="1" applyFont="1" applyBorder="1" applyAlignment="1">
      <alignment horizontal="center" vertical="center"/>
    </xf>
    <xf numFmtId="2" fontId="50" fillId="0" borderId="0" xfId="906" applyNumberFormat="1" applyFont="1" applyAlignment="1">
      <alignment horizontal="center" vertical="center"/>
    </xf>
    <xf numFmtId="0" fontId="18" fillId="0" borderId="0" xfId="905" applyFont="1"/>
    <xf numFmtId="0" fontId="69" fillId="0" borderId="0" xfId="906" applyFont="1" applyAlignment="1">
      <alignment horizontal="center"/>
    </xf>
    <xf numFmtId="0" fontId="69" fillId="0" borderId="0" xfId="906" applyFont="1" applyAlignment="1">
      <alignment horizontal="left"/>
    </xf>
    <xf numFmtId="0" fontId="69" fillId="0" borderId="0" xfId="905" applyFont="1"/>
    <xf numFmtId="168" fontId="49" fillId="0" borderId="0" xfId="906" applyNumberFormat="1" applyFont="1" applyAlignment="1">
      <alignment horizontal="center" vertical="center"/>
    </xf>
    <xf numFmtId="2" fontId="49" fillId="0" borderId="0" xfId="906" applyNumberFormat="1" applyFont="1" applyAlignment="1">
      <alignment horizontal="center" vertical="center"/>
    </xf>
    <xf numFmtId="0" fontId="68" fillId="0" borderId="0" xfId="905" applyFont="1"/>
    <xf numFmtId="0" fontId="0" fillId="28" borderId="10" xfId="0" applyFill="1" applyBorder="1" applyAlignment="1">
      <alignment horizontal="center"/>
    </xf>
    <xf numFmtId="0" fontId="27" fillId="0" borderId="0" xfId="907" applyFont="1"/>
    <xf numFmtId="49" fontId="27" fillId="0" borderId="0" xfId="907" applyNumberFormat="1" applyFont="1" applyAlignment="1">
      <alignment horizontal="left"/>
    </xf>
    <xf numFmtId="0" fontId="16" fillId="0" borderId="0" xfId="907" applyFont="1" applyAlignment="1">
      <alignment horizontal="center" vertical="center"/>
    </xf>
    <xf numFmtId="0" fontId="19" fillId="0" borderId="0" xfId="907" applyFont="1" applyAlignment="1">
      <alignment horizontal="right" vertical="center"/>
    </xf>
    <xf numFmtId="0" fontId="19" fillId="0" borderId="0" xfId="907" applyFont="1" applyAlignment="1">
      <alignment vertical="center"/>
    </xf>
    <xf numFmtId="0" fontId="50" fillId="0" borderId="0" xfId="907" applyFont="1" applyAlignment="1">
      <alignment horizontal="left"/>
    </xf>
    <xf numFmtId="49" fontId="14" fillId="0" borderId="0" xfId="907" applyNumberFormat="1" applyFont="1"/>
    <xf numFmtId="0" fontId="21" fillId="0" borderId="14" xfId="907" applyFont="1" applyBorder="1" applyAlignment="1">
      <alignment horizontal="center" vertical="center"/>
    </xf>
    <xf numFmtId="0" fontId="21" fillId="0" borderId="14" xfId="907" applyFont="1" applyBorder="1" applyAlignment="1">
      <alignment horizontal="right" vertical="center"/>
    </xf>
    <xf numFmtId="0" fontId="21" fillId="0" borderId="17" xfId="907" applyFont="1" applyBorder="1" applyAlignment="1">
      <alignment horizontal="left" vertical="center"/>
    </xf>
    <xf numFmtId="0" fontId="21" fillId="0" borderId="10" xfId="907" applyFont="1" applyBorder="1" applyAlignment="1">
      <alignment horizontal="center" vertical="center"/>
    </xf>
    <xf numFmtId="0" fontId="21" fillId="0" borderId="16" xfId="907" applyFont="1" applyBorder="1" applyAlignment="1">
      <alignment horizontal="center" vertical="center"/>
    </xf>
    <xf numFmtId="0" fontId="21" fillId="0" borderId="0" xfId="907" applyFont="1" applyAlignment="1">
      <alignment horizontal="center" vertical="center"/>
    </xf>
    <xf numFmtId="168" fontId="25" fillId="0" borderId="0" xfId="907" applyNumberFormat="1" applyFont="1" applyAlignment="1">
      <alignment horizontal="center" vertical="center"/>
    </xf>
    <xf numFmtId="0" fontId="61" fillId="0" borderId="22" xfId="0" applyFont="1" applyBorder="1"/>
    <xf numFmtId="0" fontId="21" fillId="0" borderId="19" xfId="907" applyFont="1" applyBorder="1" applyAlignment="1">
      <alignment horizontal="center" vertical="center"/>
    </xf>
    <xf numFmtId="169" fontId="71" fillId="0" borderId="10" xfId="0" applyNumberFormat="1" applyFont="1" applyBorder="1" applyAlignment="1">
      <alignment horizontal="center"/>
    </xf>
    <xf numFmtId="0" fontId="15" fillId="0" borderId="0" xfId="147" applyFont="1"/>
    <xf numFmtId="0" fontId="73" fillId="0" borderId="0" xfId="147" applyFont="1"/>
    <xf numFmtId="49" fontId="18" fillId="0" borderId="10" xfId="0" applyNumberFormat="1" applyFont="1" applyBorder="1" applyAlignment="1">
      <alignment horizontal="center"/>
    </xf>
    <xf numFmtId="49" fontId="18" fillId="0" borderId="10" xfId="0" applyNumberFormat="1" applyFont="1" applyBorder="1" applyAlignment="1">
      <alignment horizontal="left"/>
    </xf>
    <xf numFmtId="49" fontId="18" fillId="0" borderId="10" xfId="0" applyNumberFormat="1" applyFont="1" applyBorder="1" applyAlignment="1">
      <alignment horizontal="left" vertical="center"/>
    </xf>
    <xf numFmtId="49" fontId="68" fillId="0" borderId="10" xfId="0" applyNumberFormat="1" applyFont="1" applyBorder="1" applyAlignment="1">
      <alignment horizontal="left" vertical="center"/>
    </xf>
    <xf numFmtId="188" fontId="18" fillId="0" borderId="10" xfId="0" applyNumberFormat="1" applyFont="1" applyBorder="1" applyAlignment="1">
      <alignment horizontal="left" vertical="center"/>
    </xf>
    <xf numFmtId="188" fontId="15" fillId="0" borderId="0" xfId="147" applyNumberFormat="1" applyFont="1"/>
    <xf numFmtId="0" fontId="65" fillId="0" borderId="10" xfId="0" applyFont="1" applyBorder="1" applyAlignment="1">
      <alignment horizontal="center"/>
    </xf>
    <xf numFmtId="0" fontId="76" fillId="0" borderId="0" xfId="0" applyFont="1"/>
    <xf numFmtId="188" fontId="22" fillId="0" borderId="10" xfId="906" applyNumberFormat="1" applyFont="1" applyBorder="1" applyAlignment="1">
      <alignment horizontal="left" vertical="center"/>
    </xf>
    <xf numFmtId="49" fontId="17" fillId="0" borderId="0" xfId="906" applyNumberFormat="1" applyFont="1"/>
    <xf numFmtId="0" fontId="50" fillId="0" borderId="0" xfId="906" applyFont="1"/>
    <xf numFmtId="0" fontId="15" fillId="0" borderId="19" xfId="906" applyFont="1" applyBorder="1" applyAlignment="1">
      <alignment horizontal="right" vertical="center"/>
    </xf>
    <xf numFmtId="0" fontId="15" fillId="0" borderId="19" xfId="906" applyFont="1" applyBorder="1" applyAlignment="1">
      <alignment horizontal="left" vertical="center"/>
    </xf>
    <xf numFmtId="0" fontId="49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49" fillId="0" borderId="10" xfId="0" applyFont="1" applyBorder="1"/>
    <xf numFmtId="188" fontId="49" fillId="0" borderId="10" xfId="0" applyNumberFormat="1" applyFont="1" applyBorder="1" applyAlignment="1">
      <alignment horizontal="left"/>
    </xf>
    <xf numFmtId="0" fontId="49" fillId="29" borderId="10" xfId="143" applyFont="1" applyFill="1" applyBorder="1" applyAlignment="1">
      <alignment horizontal="left" vertical="center"/>
    </xf>
    <xf numFmtId="0" fontId="68" fillId="0" borderId="10" xfId="143" applyFont="1" applyBorder="1"/>
    <xf numFmtId="0" fontId="15" fillId="0" borderId="0" xfId="906" applyFont="1"/>
    <xf numFmtId="49" fontId="15" fillId="0" borderId="0" xfId="906" applyNumberFormat="1" applyFont="1" applyAlignment="1">
      <alignment horizontal="left"/>
    </xf>
    <xf numFmtId="0" fontId="70" fillId="0" borderId="0" xfId="0" applyFont="1"/>
    <xf numFmtId="0" fontId="70" fillId="0" borderId="0" xfId="0" applyFont="1" applyAlignment="1">
      <alignment horizontal="left"/>
    </xf>
    <xf numFmtId="0" fontId="43" fillId="30" borderId="10" xfId="0" applyFont="1" applyFill="1" applyBorder="1" applyAlignment="1">
      <alignment horizontal="center"/>
    </xf>
    <xf numFmtId="0" fontId="43" fillId="31" borderId="10" xfId="0" applyFont="1" applyFill="1" applyBorder="1" applyAlignment="1">
      <alignment horizontal="center"/>
    </xf>
    <xf numFmtId="0" fontId="77" fillId="0" borderId="10" xfId="906" applyFont="1" applyBorder="1" applyAlignment="1">
      <alignment horizontal="left" vertical="center"/>
    </xf>
    <xf numFmtId="0" fontId="16" fillId="0" borderId="14" xfId="0" applyFont="1" applyBorder="1" applyAlignment="1">
      <alignment horizontal="center"/>
    </xf>
    <xf numFmtId="188" fontId="49" fillId="0" borderId="17" xfId="0" applyNumberFormat="1" applyFont="1" applyBorder="1" applyAlignment="1">
      <alignment horizontal="left"/>
    </xf>
    <xf numFmtId="0" fontId="49" fillId="0" borderId="14" xfId="0" applyFont="1" applyBorder="1"/>
    <xf numFmtId="0" fontId="16" fillId="0" borderId="17" xfId="0" applyFont="1" applyBorder="1"/>
    <xf numFmtId="0" fontId="78" fillId="0" borderId="10" xfId="143" applyFont="1" applyBorder="1"/>
    <xf numFmtId="0" fontId="79" fillId="0" borderId="0" xfId="0" applyFont="1" applyAlignment="1">
      <alignment horizontal="left"/>
    </xf>
    <xf numFmtId="0" fontId="80" fillId="0" borderId="10" xfId="0" applyFont="1" applyBorder="1"/>
    <xf numFmtId="0" fontId="81" fillId="0" borderId="0" xfId="0" applyFont="1"/>
    <xf numFmtId="0" fontId="66" fillId="0" borderId="10" xfId="0" applyFont="1" applyBorder="1" applyAlignment="1">
      <alignment horizontal="center"/>
    </xf>
    <xf numFmtId="0" fontId="49" fillId="0" borderId="0" xfId="0" applyFont="1"/>
    <xf numFmtId="0" fontId="49" fillId="0" borderId="17" xfId="0" applyFont="1" applyBorder="1"/>
    <xf numFmtId="0" fontId="16" fillId="0" borderId="0" xfId="0" applyFont="1" applyAlignment="1">
      <alignment horizontal="center"/>
    </xf>
    <xf numFmtId="188" fontId="49" fillId="0" borderId="0" xfId="0" applyNumberFormat="1" applyFont="1" applyAlignment="1">
      <alignment horizontal="left"/>
    </xf>
    <xf numFmtId="0" fontId="68" fillId="0" borderId="0" xfId="143" applyFont="1"/>
    <xf numFmtId="0" fontId="49" fillId="29" borderId="0" xfId="143" applyFont="1" applyFill="1" applyAlignment="1">
      <alignment horizontal="left" vertical="center"/>
    </xf>
    <xf numFmtId="0" fontId="21" fillId="0" borderId="18" xfId="906" applyFont="1" applyBorder="1" applyAlignment="1">
      <alignment horizontal="center" vertical="center"/>
    </xf>
    <xf numFmtId="0" fontId="46" fillId="0" borderId="10" xfId="143" applyFont="1" applyBorder="1"/>
    <xf numFmtId="0" fontId="79" fillId="0" borderId="10" xfId="0" applyFont="1" applyBorder="1"/>
    <xf numFmtId="0" fontId="64" fillId="0" borderId="10" xfId="0" applyFont="1" applyBorder="1"/>
    <xf numFmtId="169" fontId="61" fillId="0" borderId="0" xfId="0" applyNumberFormat="1" applyFont="1" applyAlignment="1">
      <alignment horizontal="center" vertical="center"/>
    </xf>
    <xf numFmtId="0" fontId="17" fillId="0" borderId="0" xfId="906" applyFont="1"/>
    <xf numFmtId="0" fontId="50" fillId="0" borderId="17" xfId="0" applyFont="1" applyBorder="1"/>
    <xf numFmtId="0" fontId="69" fillId="0" borderId="0" xfId="906" applyFont="1"/>
    <xf numFmtId="169" fontId="66" fillId="0" borderId="10" xfId="0" applyNumberFormat="1" applyFont="1" applyBorder="1" applyAlignment="1">
      <alignment horizontal="center" vertical="center"/>
    </xf>
    <xf numFmtId="0" fontId="82" fillId="0" borderId="0" xfId="0" applyFont="1" applyAlignment="1">
      <alignment horizontal="left"/>
    </xf>
    <xf numFmtId="0" fontId="82" fillId="32" borderId="0" xfId="0" applyFont="1" applyFill="1" applyAlignment="1">
      <alignment horizontal="left"/>
    </xf>
    <xf numFmtId="0" fontId="15" fillId="0" borderId="20" xfId="906" applyFont="1" applyBorder="1" applyAlignment="1">
      <alignment horizontal="right" vertical="center"/>
    </xf>
    <xf numFmtId="0" fontId="15" fillId="0" borderId="21" xfId="906" applyFont="1" applyBorder="1" applyAlignment="1">
      <alignment horizontal="left" vertical="center"/>
    </xf>
    <xf numFmtId="0" fontId="65" fillId="0" borderId="14" xfId="0" applyFont="1" applyBorder="1" applyAlignment="1">
      <alignment horizontal="center"/>
    </xf>
    <xf numFmtId="14" fontId="42" fillId="0" borderId="17" xfId="0" applyNumberFormat="1" applyFont="1" applyBorder="1" applyAlignment="1">
      <alignment horizontal="left"/>
    </xf>
    <xf numFmtId="0" fontId="65" fillId="0" borderId="17" xfId="0" applyFont="1" applyBorder="1"/>
    <xf numFmtId="0" fontId="46" fillId="0" borderId="10" xfId="906" applyFont="1" applyBorder="1" applyAlignment="1">
      <alignment horizontal="left" vertical="center"/>
    </xf>
    <xf numFmtId="14" fontId="42" fillId="32" borderId="17" xfId="0" applyNumberFormat="1" applyFont="1" applyFill="1" applyBorder="1" applyAlignment="1">
      <alignment horizontal="left"/>
    </xf>
    <xf numFmtId="0" fontId="41" fillId="0" borderId="10" xfId="0" applyFont="1" applyBorder="1"/>
    <xf numFmtId="49" fontId="0" fillId="0" borderId="0" xfId="0" applyNumberFormat="1"/>
    <xf numFmtId="49" fontId="0" fillId="32" borderId="0" xfId="0" applyNumberFormat="1" applyFill="1"/>
    <xf numFmtId="0" fontId="15" fillId="33" borderId="10" xfId="357" applyFont="1" applyFill="1" applyBorder="1" applyAlignment="1">
      <alignment horizontal="center" vertical="center"/>
    </xf>
    <xf numFmtId="2" fontId="83" fillId="0" borderId="10" xfId="0" applyNumberFormat="1" applyFont="1" applyBorder="1" applyAlignment="1">
      <alignment horizontal="center"/>
    </xf>
    <xf numFmtId="0" fontId="84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85" fillId="0" borderId="10" xfId="0" applyFont="1" applyBorder="1" applyAlignment="1">
      <alignment horizontal="center"/>
    </xf>
    <xf numFmtId="0" fontId="43" fillId="0" borderId="10" xfId="0" applyFont="1" applyBorder="1" applyAlignment="1">
      <alignment horizontal="center"/>
    </xf>
    <xf numFmtId="49" fontId="21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0" fillId="0" borderId="18" xfId="0" applyBorder="1"/>
    <xf numFmtId="49" fontId="15" fillId="0" borderId="18" xfId="0" applyNumberFormat="1" applyFont="1" applyBorder="1" applyAlignment="1">
      <alignment horizontal="center" vertical="center"/>
    </xf>
    <xf numFmtId="0" fontId="0" fillId="0" borderId="17" xfId="0" applyBorder="1"/>
    <xf numFmtId="0" fontId="0" fillId="0" borderId="8" xfId="0" applyBorder="1"/>
    <xf numFmtId="0" fontId="86" fillId="0" borderId="8" xfId="0" applyFont="1" applyBorder="1" applyAlignment="1">
      <alignment horizontal="center"/>
    </xf>
    <xf numFmtId="49" fontId="86" fillId="0" borderId="8" xfId="0" applyNumberFormat="1" applyFont="1" applyBorder="1" applyAlignment="1">
      <alignment horizontal="center"/>
    </xf>
    <xf numFmtId="49" fontId="21" fillId="0" borderId="8" xfId="0" applyNumberFormat="1" applyFont="1" applyBorder="1" applyAlignment="1">
      <alignment horizontal="center"/>
    </xf>
    <xf numFmtId="49" fontId="86" fillId="0" borderId="14" xfId="0" applyNumberFormat="1" applyFont="1" applyBorder="1" applyAlignment="1">
      <alignment horizontal="center"/>
    </xf>
    <xf numFmtId="0" fontId="86" fillId="0" borderId="0" xfId="0" applyFont="1" applyAlignment="1">
      <alignment horizontal="center"/>
    </xf>
    <xf numFmtId="0" fontId="87" fillId="0" borderId="0" xfId="0" applyFont="1" applyAlignment="1">
      <alignment horizontal="left"/>
    </xf>
    <xf numFmtId="49" fontId="86" fillId="0" borderId="0" xfId="0" applyNumberFormat="1" applyFont="1" applyAlignment="1">
      <alignment horizontal="center"/>
    </xf>
    <xf numFmtId="49" fontId="21" fillId="0" borderId="0" xfId="0" applyNumberFormat="1" applyFont="1" applyAlignment="1">
      <alignment horizontal="center"/>
    </xf>
    <xf numFmtId="49" fontId="0" fillId="0" borderId="0" xfId="0" applyNumberFormat="1" applyAlignment="1">
      <alignment horizontal="left"/>
    </xf>
    <xf numFmtId="49" fontId="22" fillId="0" borderId="0" xfId="0" applyNumberFormat="1" applyFont="1" applyAlignment="1">
      <alignment horizontal="center" vertical="center"/>
    </xf>
    <xf numFmtId="0" fontId="78" fillId="29" borderId="10" xfId="143" applyFont="1" applyFill="1" applyBorder="1" applyAlignment="1">
      <alignment horizontal="left" vertical="center"/>
    </xf>
    <xf numFmtId="49" fontId="22" fillId="0" borderId="10" xfId="0" applyNumberFormat="1" applyFont="1" applyBorder="1" applyAlignment="1">
      <alignment horizontal="center" vertical="center"/>
    </xf>
    <xf numFmtId="0" fontId="88" fillId="0" borderId="10" xfId="0" applyFont="1" applyBorder="1" applyAlignment="1">
      <alignment horizontal="left"/>
    </xf>
    <xf numFmtId="0" fontId="0" fillId="0" borderId="18" xfId="0" applyBorder="1" applyAlignment="1">
      <alignment horizontal="center"/>
    </xf>
    <xf numFmtId="0" fontId="85" fillId="0" borderId="18" xfId="0" applyFont="1" applyBorder="1" applyAlignment="1">
      <alignment horizontal="center"/>
    </xf>
    <xf numFmtId="0" fontId="43" fillId="0" borderId="18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41" fillId="0" borderId="10" xfId="0" applyFont="1" applyBorder="1" applyAlignment="1">
      <alignment horizontal="center"/>
    </xf>
    <xf numFmtId="0" fontId="86" fillId="0" borderId="17" xfId="0" applyFont="1" applyBorder="1" applyAlignment="1">
      <alignment horizontal="center"/>
    </xf>
    <xf numFmtId="0" fontId="20" fillId="0" borderId="0" xfId="907" applyFont="1" applyAlignment="1">
      <alignment horizontal="center"/>
    </xf>
    <xf numFmtId="0" fontId="20" fillId="0" borderId="0" xfId="907" applyFont="1" applyAlignment="1">
      <alignment horizontal="left"/>
    </xf>
    <xf numFmtId="0" fontId="19" fillId="0" borderId="0" xfId="907" applyFont="1" applyAlignment="1">
      <alignment horizontal="center" vertical="center"/>
    </xf>
    <xf numFmtId="49" fontId="19" fillId="0" borderId="0" xfId="907" applyNumberFormat="1" applyFont="1" applyAlignment="1">
      <alignment horizontal="left" vertical="center"/>
    </xf>
    <xf numFmtId="0" fontId="25" fillId="0" borderId="0" xfId="907" applyFont="1" applyAlignment="1">
      <alignment horizontal="center"/>
    </xf>
    <xf numFmtId="49" fontId="22" fillId="0" borderId="10" xfId="0" applyNumberFormat="1" applyFont="1" applyBorder="1" applyAlignment="1">
      <alignment horizontal="center"/>
    </xf>
    <xf numFmtId="49" fontId="15" fillId="0" borderId="14" xfId="0" applyNumberFormat="1" applyFont="1" applyBorder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2" fontId="15" fillId="0" borderId="10" xfId="144" applyNumberFormat="1" applyFont="1" applyBorder="1" applyAlignment="1">
      <alignment horizontal="center"/>
    </xf>
    <xf numFmtId="0" fontId="89" fillId="0" borderId="10" xfId="143" applyFont="1" applyBorder="1"/>
    <xf numFmtId="0" fontId="22" fillId="0" borderId="10" xfId="143" applyFont="1" applyBorder="1" applyAlignment="1">
      <alignment horizontal="center"/>
    </xf>
    <xf numFmtId="0" fontId="46" fillId="29" borderId="10" xfId="143" applyFont="1" applyFill="1" applyBorder="1" applyAlignment="1">
      <alignment horizontal="left" vertical="center"/>
    </xf>
    <xf numFmtId="0" fontId="22" fillId="0" borderId="0" xfId="910" applyFont="1" applyAlignment="1">
      <alignment horizontal="center" vertical="center"/>
    </xf>
    <xf numFmtId="49" fontId="22" fillId="0" borderId="18" xfId="910" applyNumberFormat="1" applyFont="1" applyBorder="1" applyAlignment="1">
      <alignment horizontal="left"/>
    </xf>
    <xf numFmtId="0" fontId="92" fillId="0" borderId="10" xfId="0" applyFont="1" applyBorder="1" applyAlignment="1">
      <alignment horizontal="center" vertical="center"/>
    </xf>
    <xf numFmtId="49" fontId="88" fillId="0" borderId="10" xfId="144" applyNumberFormat="1" applyFont="1" applyBorder="1" applyAlignment="1">
      <alignment horizontal="center"/>
    </xf>
    <xf numFmtId="49" fontId="49" fillId="0" borderId="18" xfId="910" applyNumberFormat="1" applyFont="1" applyBorder="1" applyAlignment="1">
      <alignment horizontal="left"/>
    </xf>
    <xf numFmtId="49" fontId="49" fillId="0" borderId="23" xfId="910" applyNumberFormat="1" applyFont="1" applyBorder="1" applyAlignment="1">
      <alignment horizontal="left"/>
    </xf>
    <xf numFmtId="49" fontId="49" fillId="0" borderId="16" xfId="910" applyNumberFormat="1" applyFont="1" applyBorder="1" applyAlignment="1">
      <alignment horizontal="left"/>
    </xf>
    <xf numFmtId="0" fontId="66" fillId="0" borderId="18" xfId="0" applyFont="1" applyBorder="1" applyAlignment="1">
      <alignment horizontal="center"/>
    </xf>
    <xf numFmtId="0" fontId="22" fillId="0" borderId="18" xfId="910" applyFont="1" applyBorder="1" applyAlignment="1">
      <alignment horizontal="center" vertical="center"/>
    </xf>
    <xf numFmtId="49" fontId="22" fillId="0" borderId="19" xfId="910" applyNumberFormat="1" applyFont="1" applyBorder="1" applyAlignment="1">
      <alignment horizontal="left"/>
    </xf>
    <xf numFmtId="2" fontId="21" fillId="0" borderId="10" xfId="144" applyNumberFormat="1" applyFont="1" applyBorder="1" applyAlignment="1">
      <alignment horizontal="center"/>
    </xf>
    <xf numFmtId="1" fontId="21" fillId="0" borderId="10" xfId="144" applyNumberFormat="1" applyFont="1" applyBorder="1" applyAlignment="1">
      <alignment horizontal="center"/>
    </xf>
    <xf numFmtId="14" fontId="46" fillId="0" borderId="19" xfId="907" applyNumberFormat="1" applyFont="1" applyBorder="1" applyAlignment="1">
      <alignment horizontal="left" vertical="center"/>
    </xf>
    <xf numFmtId="14" fontId="48" fillId="0" borderId="19" xfId="0" applyNumberFormat="1" applyFont="1" applyBorder="1" applyAlignment="1">
      <alignment horizontal="left"/>
    </xf>
    <xf numFmtId="0" fontId="49" fillId="0" borderId="21" xfId="907" applyFont="1" applyBorder="1" applyAlignment="1">
      <alignment horizontal="left" vertical="center"/>
    </xf>
    <xf numFmtId="0" fontId="49" fillId="0" borderId="20" xfId="907" applyFont="1" applyBorder="1" applyAlignment="1">
      <alignment horizontal="left" vertical="center"/>
    </xf>
    <xf numFmtId="0" fontId="66" fillId="0" borderId="19" xfId="0" applyFont="1" applyBorder="1" applyAlignment="1">
      <alignment horizontal="center"/>
    </xf>
    <xf numFmtId="0" fontId="22" fillId="0" borderId="19" xfId="910" applyFont="1" applyBorder="1" applyAlignment="1">
      <alignment horizontal="center" vertical="center"/>
    </xf>
    <xf numFmtId="49" fontId="22" fillId="0" borderId="26" xfId="910" applyNumberFormat="1" applyFont="1" applyBorder="1" applyAlignment="1">
      <alignment horizontal="left"/>
    </xf>
    <xf numFmtId="0" fontId="2" fillId="0" borderId="10" xfId="0" applyFont="1" applyBorder="1" applyAlignment="1">
      <alignment horizontal="center" vertical="center"/>
    </xf>
    <xf numFmtId="49" fontId="49" fillId="0" borderId="26" xfId="910" applyNumberFormat="1" applyFont="1" applyBorder="1" applyAlignment="1">
      <alignment horizontal="left"/>
    </xf>
    <xf numFmtId="49" fontId="49" fillId="0" borderId="22" xfId="910" applyNumberFormat="1" applyFont="1" applyBorder="1" applyAlignment="1">
      <alignment horizontal="left"/>
    </xf>
    <xf numFmtId="49" fontId="49" fillId="0" borderId="27" xfId="910" applyNumberFormat="1" applyFont="1" applyBorder="1" applyAlignment="1">
      <alignment horizontal="left"/>
    </xf>
    <xf numFmtId="0" fontId="66" fillId="0" borderId="26" xfId="0" applyFont="1" applyBorder="1" applyAlignment="1">
      <alignment horizontal="center"/>
    </xf>
    <xf numFmtId="49" fontId="22" fillId="0" borderId="22" xfId="910" applyNumberFormat="1" applyFont="1" applyBorder="1" applyAlignment="1">
      <alignment horizontal="left"/>
    </xf>
    <xf numFmtId="49" fontId="22" fillId="0" borderId="10" xfId="144" applyNumberFormat="1" applyFont="1" applyBorder="1" applyAlignment="1">
      <alignment horizontal="center"/>
    </xf>
    <xf numFmtId="49" fontId="46" fillId="0" borderId="26" xfId="910" applyNumberFormat="1" applyFont="1" applyBorder="1" applyAlignment="1">
      <alignment horizontal="left"/>
    </xf>
    <xf numFmtId="0" fontId="22" fillId="0" borderId="26" xfId="910" applyFont="1" applyBorder="1" applyAlignment="1">
      <alignment horizontal="center" vertical="center"/>
    </xf>
    <xf numFmtId="2" fontId="21" fillId="0" borderId="18" xfId="144" applyNumberFormat="1" applyFont="1" applyBorder="1" applyAlignment="1">
      <alignment horizontal="center"/>
    </xf>
    <xf numFmtId="1" fontId="21" fillId="0" borderId="18" xfId="144" applyNumberFormat="1" applyFont="1" applyBorder="1" applyAlignment="1">
      <alignment horizontal="center"/>
    </xf>
    <xf numFmtId="49" fontId="49" fillId="0" borderId="10" xfId="910" applyNumberFormat="1" applyFont="1" applyBorder="1" applyAlignment="1">
      <alignment horizontal="left"/>
    </xf>
    <xf numFmtId="49" fontId="49" fillId="0" borderId="10" xfId="910" applyNumberFormat="1" applyFont="1" applyBorder="1" applyAlignment="1">
      <alignment horizontal="center" vertical="center"/>
    </xf>
    <xf numFmtId="49" fontId="49" fillId="0" borderId="10" xfId="910" applyNumberFormat="1" applyFont="1" applyBorder="1" applyAlignment="1">
      <alignment horizontal="left" vertical="center"/>
    </xf>
    <xf numFmtId="49" fontId="49" fillId="0" borderId="17" xfId="910" applyNumberFormat="1" applyFont="1" applyBorder="1" applyAlignment="1">
      <alignment horizontal="left" vertical="center"/>
    </xf>
    <xf numFmtId="0" fontId="0" fillId="0" borderId="14" xfId="0" applyBorder="1"/>
    <xf numFmtId="49" fontId="18" fillId="0" borderId="0" xfId="910" applyNumberFormat="1" applyFont="1" applyAlignment="1">
      <alignment horizontal="center" vertical="center"/>
    </xf>
    <xf numFmtId="0" fontId="17" fillId="0" borderId="17" xfId="910" applyFont="1" applyBorder="1"/>
    <xf numFmtId="0" fontId="17" fillId="0" borderId="8" xfId="910" applyFont="1" applyBorder="1"/>
    <xf numFmtId="0" fontId="18" fillId="0" borderId="8" xfId="910" applyFont="1" applyBorder="1" applyAlignment="1">
      <alignment horizontal="center"/>
    </xf>
    <xf numFmtId="0" fontId="18" fillId="0" borderId="14" xfId="910" applyFont="1" applyBorder="1" applyAlignment="1">
      <alignment horizontal="center"/>
    </xf>
    <xf numFmtId="0" fontId="18" fillId="0" borderId="0" xfId="910" applyFont="1" applyAlignment="1">
      <alignment horizontal="center"/>
    </xf>
    <xf numFmtId="0" fontId="15" fillId="0" borderId="0" xfId="910" applyFont="1"/>
    <xf numFmtId="0" fontId="15" fillId="0" borderId="0" xfId="910" applyFont="1" applyAlignment="1">
      <alignment horizontal="center"/>
    </xf>
    <xf numFmtId="49" fontId="50" fillId="0" borderId="0" xfId="910" applyNumberFormat="1" applyFont="1" applyAlignment="1">
      <alignment horizontal="left"/>
    </xf>
    <xf numFmtId="49" fontId="22" fillId="0" borderId="0" xfId="910" applyNumberFormat="1" applyFont="1" applyAlignment="1">
      <alignment horizontal="left"/>
    </xf>
    <xf numFmtId="189" fontId="91" fillId="0" borderId="0" xfId="561" applyNumberFormat="1" applyFont="1" applyAlignment="1">
      <alignment horizontal="center" vertical="center"/>
    </xf>
    <xf numFmtId="49" fontId="88" fillId="0" borderId="0" xfId="144" applyNumberFormat="1" applyFont="1" applyAlignment="1">
      <alignment horizontal="center"/>
    </xf>
    <xf numFmtId="49" fontId="49" fillId="0" borderId="0" xfId="910" applyNumberFormat="1" applyFont="1" applyAlignment="1">
      <alignment horizontal="left"/>
    </xf>
    <xf numFmtId="0" fontId="66" fillId="0" borderId="0" xfId="0" applyFont="1" applyAlignment="1">
      <alignment horizontal="center"/>
    </xf>
    <xf numFmtId="0" fontId="22" fillId="0" borderId="20" xfId="910" applyFont="1" applyBorder="1" applyAlignment="1">
      <alignment horizontal="center" vertical="center"/>
    </xf>
    <xf numFmtId="14" fontId="49" fillId="0" borderId="19" xfId="907" applyNumberFormat="1" applyFont="1" applyBorder="1" applyAlignment="1">
      <alignment horizontal="left" vertical="center"/>
    </xf>
    <xf numFmtId="49" fontId="89" fillId="0" borderId="18" xfId="910" applyNumberFormat="1" applyFont="1" applyBorder="1" applyAlignment="1">
      <alignment horizontal="left"/>
    </xf>
    <xf numFmtId="49" fontId="89" fillId="0" borderId="19" xfId="910" applyNumberFormat="1" applyFont="1" applyBorder="1" applyAlignment="1">
      <alignment horizontal="left"/>
    </xf>
    <xf numFmtId="0" fontId="22" fillId="0" borderId="16" xfId="910" applyFont="1" applyBorder="1" applyAlignment="1">
      <alignment horizontal="center" vertical="center"/>
    </xf>
    <xf numFmtId="0" fontId="83" fillId="0" borderId="0" xfId="0" applyFont="1" applyAlignment="1">
      <alignment horizontal="center"/>
    </xf>
    <xf numFmtId="2" fontId="48" fillId="0" borderId="0" xfId="0" applyNumberFormat="1" applyFont="1" applyAlignment="1">
      <alignment horizontal="center"/>
    </xf>
    <xf numFmtId="49" fontId="49" fillId="0" borderId="0" xfId="910" applyNumberFormat="1" applyFont="1"/>
    <xf numFmtId="14" fontId="78" fillId="0" borderId="19" xfId="907" applyNumberFormat="1" applyFont="1" applyBorder="1" applyAlignment="1">
      <alignment horizontal="left" vertical="center"/>
    </xf>
    <xf numFmtId="49" fontId="49" fillId="0" borderId="0" xfId="910" applyNumberFormat="1" applyFont="1" applyAlignment="1">
      <alignment horizontal="left" vertical="center"/>
    </xf>
    <xf numFmtId="49" fontId="50" fillId="0" borderId="0" xfId="910" applyNumberFormat="1" applyFont="1" applyAlignment="1">
      <alignment horizontal="center" vertical="center"/>
    </xf>
    <xf numFmtId="0" fontId="41" fillId="0" borderId="0" xfId="0" applyFont="1" applyAlignment="1">
      <alignment horizontal="center"/>
    </xf>
    <xf numFmtId="49" fontId="18" fillId="0" borderId="0" xfId="910" applyNumberFormat="1" applyFont="1" applyAlignment="1">
      <alignment horizontal="center"/>
    </xf>
    <xf numFmtId="0" fontId="83" fillId="0" borderId="0" xfId="0" applyFont="1"/>
    <xf numFmtId="0" fontId="25" fillId="0" borderId="0" xfId="910" applyFont="1" applyAlignment="1">
      <alignment horizontal="center" vertical="center"/>
    </xf>
    <xf numFmtId="49" fontId="49" fillId="0" borderId="18" xfId="910" applyNumberFormat="1" applyFont="1" applyBorder="1" applyAlignment="1">
      <alignment horizontal="left" vertical="center"/>
    </xf>
    <xf numFmtId="0" fontId="92" fillId="0" borderId="17" xfId="0" applyFont="1" applyBorder="1" applyAlignment="1">
      <alignment horizontal="center" vertical="center"/>
    </xf>
    <xf numFmtId="49" fontId="78" fillId="0" borderId="23" xfId="910" applyNumberFormat="1" applyFont="1" applyBorder="1"/>
    <xf numFmtId="49" fontId="22" fillId="0" borderId="23" xfId="910" applyNumberFormat="1" applyFont="1" applyBorder="1" applyAlignment="1">
      <alignment horizontal="left"/>
    </xf>
    <xf numFmtId="49" fontId="16" fillId="0" borderId="23" xfId="910" applyNumberFormat="1" applyFont="1" applyBorder="1"/>
    <xf numFmtId="0" fontId="61" fillId="0" borderId="16" xfId="0" applyFont="1" applyBorder="1" applyAlignment="1">
      <alignment horizontal="center"/>
    </xf>
    <xf numFmtId="0" fontId="25" fillId="0" borderId="18" xfId="910" applyFont="1" applyBorder="1" applyAlignment="1">
      <alignment horizontal="center" vertical="center"/>
    </xf>
    <xf numFmtId="49" fontId="49" fillId="0" borderId="19" xfId="910" applyNumberFormat="1" applyFont="1" applyBorder="1" applyAlignment="1">
      <alignment horizontal="left" vertical="center"/>
    </xf>
    <xf numFmtId="14" fontId="42" fillId="0" borderId="21" xfId="0" applyNumberFormat="1" applyFont="1" applyBorder="1" applyAlignment="1">
      <alignment horizontal="left"/>
    </xf>
    <xf numFmtId="0" fontId="42" fillId="0" borderId="20" xfId="0" applyFont="1" applyBorder="1" applyAlignment="1">
      <alignment horizontal="left"/>
    </xf>
    <xf numFmtId="0" fontId="61" fillId="0" borderId="20" xfId="0" applyFont="1" applyBorder="1" applyAlignment="1">
      <alignment horizontal="center"/>
    </xf>
    <xf numFmtId="0" fontId="25" fillId="0" borderId="19" xfId="910" applyFont="1" applyBorder="1" applyAlignment="1">
      <alignment horizontal="center" vertical="center"/>
    </xf>
    <xf numFmtId="49" fontId="49" fillId="0" borderId="23" xfId="910" applyNumberFormat="1" applyFont="1" applyBorder="1"/>
    <xf numFmtId="0" fontId="49" fillId="0" borderId="18" xfId="910" applyFont="1" applyBorder="1" applyAlignment="1">
      <alignment horizontal="center" vertical="center"/>
    </xf>
    <xf numFmtId="0" fontId="49" fillId="0" borderId="19" xfId="910" applyFont="1" applyBorder="1" applyAlignment="1">
      <alignment horizontal="center" vertical="center"/>
    </xf>
    <xf numFmtId="49" fontId="49" fillId="0" borderId="18" xfId="910" applyNumberFormat="1" applyFont="1" applyBorder="1"/>
    <xf numFmtId="0" fontId="42" fillId="0" borderId="19" xfId="0" applyFont="1" applyBorder="1" applyAlignment="1">
      <alignment horizontal="left"/>
    </xf>
    <xf numFmtId="0" fontId="42" fillId="0" borderId="27" xfId="0" applyFont="1" applyBorder="1" applyAlignment="1">
      <alignment horizontal="left"/>
    </xf>
    <xf numFmtId="49" fontId="18" fillId="0" borderId="10" xfId="910" applyNumberFormat="1" applyFont="1" applyBorder="1" applyAlignment="1">
      <alignment horizontal="center" vertical="center"/>
    </xf>
    <xf numFmtId="49" fontId="15" fillId="0" borderId="10" xfId="910" applyNumberFormat="1" applyFont="1" applyBorder="1" applyAlignment="1">
      <alignment horizontal="left" vertical="center"/>
    </xf>
    <xf numFmtId="0" fontId="41" fillId="0" borderId="18" xfId="0" applyFont="1" applyBorder="1" applyAlignment="1">
      <alignment horizontal="center"/>
    </xf>
    <xf numFmtId="49" fontId="18" fillId="0" borderId="18" xfId="910" applyNumberFormat="1" applyFont="1" applyBorder="1" applyAlignment="1">
      <alignment horizontal="center" vertical="center"/>
    </xf>
    <xf numFmtId="0" fontId="17" fillId="0" borderId="0" xfId="910" applyFont="1"/>
    <xf numFmtId="0" fontId="18" fillId="0" borderId="8" xfId="910" applyFont="1" applyBorder="1"/>
    <xf numFmtId="0" fontId="18" fillId="0" borderId="14" xfId="910" applyFont="1" applyBorder="1"/>
    <xf numFmtId="0" fontId="83" fillId="0" borderId="0" xfId="0" applyFont="1" applyAlignment="1">
      <alignment horizontal="left"/>
    </xf>
    <xf numFmtId="0" fontId="15" fillId="33" borderId="18" xfId="357" applyFont="1" applyFill="1" applyBorder="1" applyAlignment="1">
      <alignment horizontal="center" vertical="center"/>
    </xf>
    <xf numFmtId="0" fontId="61" fillId="0" borderId="18" xfId="0" applyFont="1" applyBorder="1" applyAlignment="1">
      <alignment horizontal="center"/>
    </xf>
    <xf numFmtId="0" fontId="25" fillId="0" borderId="16" xfId="910" applyFont="1" applyBorder="1" applyAlignment="1">
      <alignment horizontal="center" vertical="center"/>
    </xf>
    <xf numFmtId="0" fontId="15" fillId="33" borderId="26" xfId="357" applyFont="1" applyFill="1" applyBorder="1" applyAlignment="1">
      <alignment horizontal="center" vertical="center"/>
    </xf>
    <xf numFmtId="2" fontId="50" fillId="0" borderId="10" xfId="907" applyNumberFormat="1" applyFont="1" applyBorder="1" applyAlignment="1">
      <alignment horizontal="center" vertical="center"/>
    </xf>
    <xf numFmtId="0" fontId="0" fillId="29" borderId="10" xfId="0" applyFill="1" applyBorder="1" applyAlignment="1">
      <alignment horizontal="center"/>
    </xf>
    <xf numFmtId="2" fontId="93" fillId="29" borderId="10" xfId="907" applyNumberFormat="1" applyFont="1" applyFill="1" applyBorder="1" applyAlignment="1">
      <alignment horizontal="center" vertical="center"/>
    </xf>
    <xf numFmtId="2" fontId="49" fillId="0" borderId="10" xfId="907" applyNumberFormat="1" applyFont="1" applyBorder="1" applyAlignment="1">
      <alignment horizontal="center" vertical="center"/>
    </xf>
    <xf numFmtId="14" fontId="42" fillId="0" borderId="17" xfId="0" applyNumberFormat="1" applyFont="1" applyBorder="1" applyAlignment="1">
      <alignment horizontal="center"/>
    </xf>
    <xf numFmtId="0" fontId="42" fillId="0" borderId="20" xfId="0" applyFont="1" applyBorder="1"/>
    <xf numFmtId="0" fontId="65" fillId="0" borderId="20" xfId="0" applyFont="1" applyBorder="1" applyAlignment="1">
      <alignment horizontal="center"/>
    </xf>
    <xf numFmtId="0" fontId="25" fillId="0" borderId="20" xfId="910" applyFont="1" applyBorder="1" applyAlignment="1">
      <alignment horizontal="center" vertical="center"/>
    </xf>
    <xf numFmtId="0" fontId="61" fillId="0" borderId="27" xfId="0" applyFont="1" applyBorder="1" applyAlignment="1">
      <alignment horizontal="center"/>
    </xf>
    <xf numFmtId="0" fontId="25" fillId="0" borderId="26" xfId="910" applyFont="1" applyBorder="1" applyAlignment="1">
      <alignment horizontal="center" vertical="center"/>
    </xf>
    <xf numFmtId="49" fontId="78" fillId="0" borderId="18" xfId="910" applyNumberFormat="1" applyFont="1" applyBorder="1" applyAlignment="1">
      <alignment horizontal="left" vertical="center"/>
    </xf>
    <xf numFmtId="49" fontId="78" fillId="0" borderId="19" xfId="910" applyNumberFormat="1" applyFont="1" applyBorder="1" applyAlignment="1">
      <alignment horizontal="left" vertical="center"/>
    </xf>
    <xf numFmtId="0" fontId="92" fillId="0" borderId="0" xfId="0" applyFont="1" applyAlignment="1">
      <alignment horizontal="center" vertical="center"/>
    </xf>
    <xf numFmtId="0" fontId="61" fillId="0" borderId="33" xfId="0" applyFont="1" applyBorder="1" applyAlignment="1">
      <alignment horizontal="center"/>
    </xf>
    <xf numFmtId="49" fontId="15" fillId="0" borderId="23" xfId="0" applyNumberFormat="1" applyFont="1" applyBorder="1" applyAlignment="1">
      <alignment horizontal="center" vertical="center"/>
    </xf>
    <xf numFmtId="0" fontId="61" fillId="0" borderId="34" xfId="0" applyFont="1" applyBorder="1" applyAlignment="1">
      <alignment horizontal="center"/>
    </xf>
    <xf numFmtId="49" fontId="15" fillId="0" borderId="21" xfId="0" applyNumberFormat="1" applyFont="1" applyBorder="1" applyAlignment="1">
      <alignment horizontal="center" vertical="center"/>
    </xf>
    <xf numFmtId="49" fontId="18" fillId="0" borderId="17" xfId="910" applyNumberFormat="1" applyFont="1" applyBorder="1" applyAlignment="1">
      <alignment horizontal="left" vertical="center"/>
    </xf>
    <xf numFmtId="0" fontId="15" fillId="0" borderId="0" xfId="357" applyFont="1" applyAlignment="1">
      <alignment horizontal="center" vertical="center"/>
    </xf>
    <xf numFmtId="2" fontId="17" fillId="0" borderId="0" xfId="144" applyNumberFormat="1" applyFont="1" applyAlignment="1">
      <alignment horizontal="center" vertical="center"/>
    </xf>
    <xf numFmtId="49" fontId="15" fillId="0" borderId="0" xfId="144" applyNumberFormat="1" applyFont="1" applyAlignment="1">
      <alignment horizontal="center"/>
    </xf>
    <xf numFmtId="0" fontId="2" fillId="0" borderId="0" xfId="0" applyFont="1" applyAlignment="1">
      <alignment horizontal="center"/>
    </xf>
    <xf numFmtId="2" fontId="15" fillId="0" borderId="0" xfId="144" applyNumberFormat="1" applyFont="1" applyAlignment="1">
      <alignment horizontal="center"/>
    </xf>
    <xf numFmtId="1" fontId="15" fillId="0" borderId="0" xfId="144" applyNumberFormat="1" applyFont="1" applyAlignment="1">
      <alignment horizontal="center"/>
    </xf>
    <xf numFmtId="0" fontId="92" fillId="0" borderId="35" xfId="0" applyFont="1" applyBorder="1" applyAlignment="1">
      <alignment horizontal="center" vertical="center"/>
    </xf>
    <xf numFmtId="0" fontId="92" fillId="0" borderId="36" xfId="0" applyFont="1" applyBorder="1" applyAlignment="1">
      <alignment horizontal="center" vertical="center"/>
    </xf>
    <xf numFmtId="0" fontId="92" fillId="0" borderId="18" xfId="0" applyFont="1" applyBorder="1" applyAlignment="1">
      <alignment horizontal="center" vertical="center"/>
    </xf>
    <xf numFmtId="49" fontId="18" fillId="0" borderId="18" xfId="910" applyNumberFormat="1" applyFont="1" applyBorder="1"/>
    <xf numFmtId="49" fontId="16" fillId="0" borderId="33" xfId="910" applyNumberFormat="1" applyFont="1" applyBorder="1"/>
    <xf numFmtId="0" fontId="71" fillId="0" borderId="18" xfId="0" applyFont="1" applyBorder="1" applyAlignment="1">
      <alignment horizontal="center"/>
    </xf>
    <xf numFmtId="0" fontId="48" fillId="0" borderId="19" xfId="0" applyFont="1" applyBorder="1" applyAlignment="1">
      <alignment horizontal="left"/>
    </xf>
    <xf numFmtId="0" fontId="92" fillId="0" borderId="37" xfId="0" applyFont="1" applyBorder="1" applyAlignment="1">
      <alignment horizontal="center" vertical="center"/>
    </xf>
    <xf numFmtId="0" fontId="92" fillId="0" borderId="38" xfId="0" applyFont="1" applyBorder="1" applyAlignment="1">
      <alignment horizontal="center" vertical="center"/>
    </xf>
    <xf numFmtId="0" fontId="41" fillId="0" borderId="19" xfId="0" applyFont="1" applyBorder="1"/>
    <xf numFmtId="49" fontId="48" fillId="0" borderId="20" xfId="0" applyNumberFormat="1" applyFont="1" applyBorder="1" applyAlignment="1">
      <alignment horizontal="left"/>
    </xf>
    <xf numFmtId="0" fontId="71" fillId="0" borderId="19" xfId="0" applyFont="1" applyBorder="1" applyAlignment="1">
      <alignment horizontal="center"/>
    </xf>
    <xf numFmtId="0" fontId="92" fillId="0" borderId="39" xfId="0" applyFont="1" applyBorder="1" applyAlignment="1">
      <alignment horizontal="center" vertical="center"/>
    </xf>
    <xf numFmtId="49" fontId="15" fillId="0" borderId="26" xfId="0" applyNumberFormat="1" applyFont="1" applyBorder="1" applyAlignment="1">
      <alignment horizontal="center" vertical="center"/>
    </xf>
    <xf numFmtId="0" fontId="71" fillId="0" borderId="21" xfId="0" applyFont="1" applyBorder="1" applyAlignment="1">
      <alignment horizontal="center"/>
    </xf>
    <xf numFmtId="49" fontId="22" fillId="0" borderId="10" xfId="910" applyNumberFormat="1" applyFont="1" applyBorder="1" applyAlignment="1">
      <alignment horizontal="center" vertical="center"/>
    </xf>
    <xf numFmtId="49" fontId="50" fillId="0" borderId="10" xfId="910" applyNumberFormat="1" applyFont="1" applyBorder="1" applyAlignment="1">
      <alignment horizontal="center" vertical="center"/>
    </xf>
    <xf numFmtId="49" fontId="47" fillId="0" borderId="10" xfId="910" applyNumberFormat="1" applyFont="1" applyBorder="1" applyAlignment="1">
      <alignment horizontal="center" vertical="center"/>
    </xf>
    <xf numFmtId="49" fontId="22" fillId="0" borderId="18" xfId="910" applyNumberFormat="1" applyFont="1" applyBorder="1" applyAlignment="1">
      <alignment horizontal="center" vertical="center"/>
    </xf>
    <xf numFmtId="49" fontId="22" fillId="0" borderId="20" xfId="910" applyNumberFormat="1" applyFont="1" applyBorder="1" applyAlignment="1">
      <alignment horizontal="right" vertical="center"/>
    </xf>
    <xf numFmtId="0" fontId="44" fillId="0" borderId="0" xfId="910" applyFont="1"/>
    <xf numFmtId="0" fontId="44" fillId="0" borderId="17" xfId="910" applyFont="1" applyBorder="1"/>
    <xf numFmtId="0" fontId="22" fillId="0" borderId="8" xfId="910" applyFont="1" applyBorder="1" applyAlignment="1">
      <alignment horizontal="center"/>
    </xf>
    <xf numFmtId="0" fontId="21" fillId="0" borderId="8" xfId="910" applyFont="1" applyBorder="1"/>
    <xf numFmtId="0" fontId="22" fillId="0" borderId="14" xfId="910" applyFont="1" applyBorder="1" applyAlignment="1">
      <alignment horizontal="center"/>
    </xf>
    <xf numFmtId="0" fontId="21" fillId="0" borderId="0" xfId="910" applyFont="1"/>
    <xf numFmtId="0" fontId="21" fillId="0" borderId="0" xfId="910" applyFont="1" applyAlignment="1">
      <alignment horizontal="center"/>
    </xf>
    <xf numFmtId="49" fontId="46" fillId="0" borderId="18" xfId="910" applyNumberFormat="1" applyFont="1" applyBorder="1" applyAlignment="1">
      <alignment horizontal="left" vertical="center"/>
    </xf>
    <xf numFmtId="0" fontId="64" fillId="0" borderId="19" xfId="0" applyFont="1" applyBorder="1" applyAlignment="1">
      <alignment horizontal="left"/>
    </xf>
    <xf numFmtId="49" fontId="50" fillId="0" borderId="19" xfId="910" applyNumberFormat="1" applyFont="1" applyBorder="1" applyAlignment="1">
      <alignment horizontal="center" vertical="center"/>
    </xf>
    <xf numFmtId="49" fontId="47" fillId="0" borderId="19" xfId="910" applyNumberFormat="1" applyFont="1" applyBorder="1" applyAlignment="1">
      <alignment horizontal="left" vertical="center"/>
    </xf>
    <xf numFmtId="49" fontId="22" fillId="0" borderId="16" xfId="910" applyNumberFormat="1" applyFont="1" applyBorder="1" applyAlignment="1">
      <alignment horizontal="center" vertical="center"/>
    </xf>
    <xf numFmtId="49" fontId="22" fillId="0" borderId="17" xfId="910" applyNumberFormat="1" applyFont="1" applyBorder="1" applyAlignment="1">
      <alignment horizontal="left" vertical="center"/>
    </xf>
    <xf numFmtId="49" fontId="78" fillId="0" borderId="18" xfId="910" applyNumberFormat="1" applyFont="1" applyBorder="1"/>
    <xf numFmtId="0" fontId="48" fillId="0" borderId="16" xfId="0" applyFont="1" applyBorder="1" applyAlignment="1">
      <alignment horizontal="center"/>
    </xf>
    <xf numFmtId="0" fontId="83" fillId="0" borderId="16" xfId="0" applyFont="1" applyBorder="1" applyAlignment="1">
      <alignment horizontal="center"/>
    </xf>
    <xf numFmtId="0" fontId="79" fillId="0" borderId="19" xfId="0" applyFont="1" applyBorder="1"/>
    <xf numFmtId="14" fontId="48" fillId="0" borderId="21" xfId="0" applyNumberFormat="1" applyFont="1" applyBorder="1" applyAlignment="1">
      <alignment horizontal="left"/>
    </xf>
    <xf numFmtId="0" fontId="48" fillId="0" borderId="21" xfId="0" applyFont="1" applyBorder="1" applyAlignment="1">
      <alignment horizontal="left"/>
    </xf>
    <xf numFmtId="0" fontId="48" fillId="0" borderId="20" xfId="0" applyFont="1" applyBorder="1" applyAlignment="1">
      <alignment horizontal="left"/>
    </xf>
    <xf numFmtId="0" fontId="83" fillId="0" borderId="20" xfId="0" applyFont="1" applyBorder="1" applyAlignment="1">
      <alignment horizontal="center"/>
    </xf>
    <xf numFmtId="0" fontId="48" fillId="0" borderId="19" xfId="0" applyFont="1" applyBorder="1"/>
    <xf numFmtId="0" fontId="83" fillId="0" borderId="33" xfId="0" applyFont="1" applyBorder="1" applyAlignment="1">
      <alignment horizontal="center"/>
    </xf>
    <xf numFmtId="0" fontId="83" fillId="0" borderId="34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21" fillId="29" borderId="0" xfId="357" applyFont="1" applyFill="1" applyAlignment="1">
      <alignment horizontal="center" vertical="center"/>
    </xf>
    <xf numFmtId="0" fontId="21" fillId="33" borderId="18" xfId="357" applyFont="1" applyFill="1" applyBorder="1" applyAlignment="1">
      <alignment horizontal="center" vertical="center"/>
    </xf>
    <xf numFmtId="0" fontId="21" fillId="33" borderId="19" xfId="357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49" fontId="47" fillId="0" borderId="10" xfId="910" applyNumberFormat="1" applyFont="1" applyBorder="1" applyAlignment="1">
      <alignment horizontal="left" vertical="center"/>
    </xf>
    <xf numFmtId="0" fontId="47" fillId="0" borderId="0" xfId="910" applyFont="1"/>
    <xf numFmtId="0" fontId="50" fillId="0" borderId="0" xfId="907" applyFont="1" applyAlignment="1">
      <alignment horizontal="center" vertical="center"/>
    </xf>
    <xf numFmtId="0" fontId="90" fillId="29" borderId="0" xfId="357" applyFont="1" applyFill="1" applyAlignment="1">
      <alignment horizontal="center" vertical="center"/>
    </xf>
    <xf numFmtId="189" fontId="91" fillId="0" borderId="0" xfId="561" applyNumberFormat="1" applyFont="1" applyAlignment="1">
      <alignment horizontal="center"/>
    </xf>
    <xf numFmtId="2" fontId="95" fillId="0" borderId="0" xfId="561" applyNumberFormat="1" applyFont="1" applyAlignment="1">
      <alignment horizontal="center"/>
    </xf>
    <xf numFmtId="0" fontId="16" fillId="0" borderId="0" xfId="0" applyFont="1"/>
    <xf numFmtId="189" fontId="91" fillId="0" borderId="40" xfId="561" applyNumberFormat="1" applyFont="1" applyBorder="1" applyAlignment="1">
      <alignment horizontal="center"/>
    </xf>
    <xf numFmtId="2" fontId="95" fillId="0" borderId="41" xfId="561" applyNumberFormat="1" applyFont="1" applyBorder="1" applyAlignment="1">
      <alignment horizontal="center"/>
    </xf>
    <xf numFmtId="2" fontId="95" fillId="0" borderId="35" xfId="561" applyNumberFormat="1" applyFont="1" applyBorder="1" applyAlignment="1">
      <alignment horizontal="center"/>
    </xf>
    <xf numFmtId="189" fontId="91" fillId="0" borderId="42" xfId="561" applyNumberFormat="1" applyFont="1" applyBorder="1" applyAlignment="1">
      <alignment horizontal="center"/>
    </xf>
    <xf numFmtId="2" fontId="95" fillId="0" borderId="24" xfId="561" applyNumberFormat="1" applyFont="1" applyBorder="1" applyAlignment="1">
      <alignment horizontal="center"/>
    </xf>
    <xf numFmtId="2" fontId="95" fillId="0" borderId="43" xfId="561" applyNumberFormat="1" applyFont="1" applyBorder="1" applyAlignment="1">
      <alignment horizontal="center"/>
    </xf>
    <xf numFmtId="49" fontId="21" fillId="0" borderId="10" xfId="910" applyNumberFormat="1" applyFont="1" applyBorder="1" applyAlignment="1">
      <alignment horizontal="left" vertical="center"/>
    </xf>
    <xf numFmtId="49" fontId="22" fillId="0" borderId="19" xfId="910" applyNumberFormat="1" applyFont="1" applyBorder="1" applyAlignment="1">
      <alignment horizontal="center" vertical="center"/>
    </xf>
    <xf numFmtId="0" fontId="92" fillId="0" borderId="10" xfId="0" applyFont="1" applyBorder="1" applyAlignment="1">
      <alignment vertical="center"/>
    </xf>
    <xf numFmtId="2" fontId="95" fillId="0" borderId="40" xfId="561" applyNumberFormat="1" applyFont="1" applyBorder="1" applyAlignment="1">
      <alignment horizontal="center"/>
    </xf>
    <xf numFmtId="2" fontId="95" fillId="0" borderId="45" xfId="561" applyNumberFormat="1" applyFont="1" applyBorder="1" applyAlignment="1">
      <alignment horizontal="center"/>
    </xf>
    <xf numFmtId="49" fontId="47" fillId="0" borderId="0" xfId="910" applyNumberFormat="1" applyFont="1"/>
    <xf numFmtId="0" fontId="21" fillId="35" borderId="10" xfId="357" applyFont="1" applyFill="1" applyBorder="1" applyAlignment="1">
      <alignment horizontal="center" vertical="center"/>
    </xf>
    <xf numFmtId="0" fontId="92" fillId="0" borderId="24" xfId="0" applyFont="1" applyBorder="1" applyAlignment="1">
      <alignment horizontal="center" vertical="center"/>
    </xf>
    <xf numFmtId="0" fontId="22" fillId="0" borderId="10" xfId="910" applyFont="1" applyBorder="1" applyAlignment="1">
      <alignment horizontal="center" vertical="center"/>
    </xf>
    <xf numFmtId="2" fontId="95" fillId="0" borderId="10" xfId="561" applyNumberFormat="1" applyFont="1" applyBorder="1" applyAlignment="1">
      <alignment horizontal="center"/>
    </xf>
    <xf numFmtId="49" fontId="22" fillId="0" borderId="14" xfId="910" applyNumberFormat="1" applyFont="1" applyBorder="1" applyAlignment="1">
      <alignment horizontal="right" vertical="center"/>
    </xf>
    <xf numFmtId="49" fontId="22" fillId="0" borderId="0" xfId="910" applyNumberFormat="1" applyFont="1" applyAlignment="1">
      <alignment horizontal="left" vertical="center"/>
    </xf>
    <xf numFmtId="49" fontId="47" fillId="0" borderId="0" xfId="910" applyNumberFormat="1" applyFont="1" applyAlignment="1">
      <alignment horizontal="center" vertical="center"/>
    </xf>
    <xf numFmtId="49" fontId="22" fillId="0" borderId="0" xfId="910" applyNumberFormat="1" applyFont="1" applyAlignment="1">
      <alignment horizontal="center" vertical="center"/>
    </xf>
    <xf numFmtId="49" fontId="22" fillId="0" borderId="0" xfId="910" applyNumberFormat="1" applyFont="1"/>
    <xf numFmtId="188" fontId="49" fillId="0" borderId="0" xfId="910" applyNumberFormat="1" applyFont="1"/>
    <xf numFmtId="189" fontId="91" fillId="0" borderId="46" xfId="561" applyNumberFormat="1" applyFont="1" applyBorder="1" applyAlignment="1">
      <alignment horizontal="center"/>
    </xf>
    <xf numFmtId="0" fontId="46" fillId="29" borderId="19" xfId="143" applyFont="1" applyFill="1" applyBorder="1" applyAlignment="1">
      <alignment horizontal="left" vertical="center"/>
    </xf>
    <xf numFmtId="0" fontId="21" fillId="35" borderId="19" xfId="357" applyFont="1" applyFill="1" applyBorder="1" applyAlignment="1">
      <alignment horizontal="center" vertical="center"/>
    </xf>
    <xf numFmtId="189" fontId="91" fillId="0" borderId="47" xfId="561" applyNumberFormat="1" applyFont="1" applyBorder="1" applyAlignment="1">
      <alignment horizontal="center"/>
    </xf>
    <xf numFmtId="2" fontId="95" fillId="0" borderId="39" xfId="561" applyNumberFormat="1" applyFont="1" applyBorder="1" applyAlignment="1">
      <alignment horizontal="center"/>
    </xf>
    <xf numFmtId="2" fontId="95" fillId="0" borderId="48" xfId="561" applyNumberFormat="1" applyFont="1" applyBorder="1" applyAlignment="1">
      <alignment horizontal="center"/>
    </xf>
    <xf numFmtId="0" fontId="68" fillId="0" borderId="19" xfId="143" applyFont="1" applyBorder="1"/>
    <xf numFmtId="188" fontId="49" fillId="0" borderId="21" xfId="0" applyNumberFormat="1" applyFont="1" applyBorder="1" applyAlignment="1">
      <alignment horizontal="left"/>
    </xf>
    <xf numFmtId="0" fontId="49" fillId="0" borderId="20" xfId="0" applyFont="1" applyBorder="1"/>
    <xf numFmtId="0" fontId="16" fillId="0" borderId="20" xfId="0" applyFont="1" applyBorder="1" applyAlignment="1">
      <alignment horizontal="center"/>
    </xf>
    <xf numFmtId="0" fontId="96" fillId="0" borderId="0" xfId="905" applyFont="1"/>
    <xf numFmtId="49" fontId="18" fillId="0" borderId="16" xfId="910" applyNumberFormat="1" applyFont="1" applyBorder="1" applyAlignment="1">
      <alignment horizontal="center" vertical="center"/>
    </xf>
    <xf numFmtId="0" fontId="92" fillId="0" borderId="40" xfId="0" applyFont="1" applyBorder="1" applyAlignment="1">
      <alignment horizontal="center" vertical="center"/>
    </xf>
    <xf numFmtId="0" fontId="92" fillId="0" borderId="45" xfId="0" applyFont="1" applyBorder="1" applyAlignment="1">
      <alignment horizontal="center" vertical="center"/>
    </xf>
    <xf numFmtId="0" fontId="42" fillId="0" borderId="18" xfId="0" applyFont="1" applyBorder="1" applyAlignment="1">
      <alignment horizontal="center"/>
    </xf>
    <xf numFmtId="49" fontId="22" fillId="0" borderId="0" xfId="910" applyNumberFormat="1" applyFont="1" applyAlignment="1">
      <alignment horizontal="center"/>
    </xf>
    <xf numFmtId="49" fontId="22" fillId="0" borderId="0" xfId="910" applyNumberFormat="1" applyFont="1" applyAlignment="1">
      <alignment horizontal="right"/>
    </xf>
    <xf numFmtId="0" fontId="21" fillId="0" borderId="0" xfId="357" applyFont="1" applyAlignment="1">
      <alignment horizontal="center" vertical="center"/>
    </xf>
    <xf numFmtId="0" fontId="94" fillId="29" borderId="0" xfId="357" applyFont="1" applyFill="1" applyAlignment="1">
      <alignment horizontal="center" vertical="center"/>
    </xf>
    <xf numFmtId="0" fontId="0" fillId="29" borderId="0" xfId="0" applyFill="1"/>
    <xf numFmtId="0" fontId="97" fillId="33" borderId="18" xfId="357" applyFont="1" applyFill="1" applyBorder="1" applyAlignment="1">
      <alignment horizontal="center" vertical="center"/>
    </xf>
    <xf numFmtId="0" fontId="92" fillId="0" borderId="41" xfId="0" applyFont="1" applyBorder="1" applyAlignment="1">
      <alignment horizontal="center" vertical="center"/>
    </xf>
    <xf numFmtId="0" fontId="92" fillId="0" borderId="49" xfId="0" applyFont="1" applyBorder="1" applyAlignment="1">
      <alignment horizontal="center" vertical="center"/>
    </xf>
    <xf numFmtId="2" fontId="95" fillId="0" borderId="49" xfId="561" applyNumberFormat="1" applyFont="1" applyBorder="1" applyAlignment="1">
      <alignment horizontal="center"/>
    </xf>
    <xf numFmtId="0" fontId="4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84" fillId="0" borderId="0" xfId="0" applyFont="1" applyAlignment="1">
      <alignment horizontal="center"/>
    </xf>
    <xf numFmtId="0" fontId="43" fillId="0" borderId="0" xfId="0" applyFont="1"/>
    <xf numFmtId="2" fontId="83" fillId="0" borderId="0" xfId="0" applyNumberFormat="1" applyFont="1" applyAlignment="1">
      <alignment horizontal="center"/>
    </xf>
    <xf numFmtId="0" fontId="78" fillId="29" borderId="0" xfId="143" applyFont="1" applyFill="1" applyAlignment="1">
      <alignment horizontal="left" vertical="center"/>
    </xf>
    <xf numFmtId="0" fontId="15" fillId="29" borderId="0" xfId="357" applyFont="1" applyFill="1" applyAlignment="1">
      <alignment horizontal="center" vertical="center"/>
    </xf>
    <xf numFmtId="49" fontId="49" fillId="0" borderId="14" xfId="0" applyNumberFormat="1" applyFont="1" applyBorder="1" applyAlignment="1">
      <alignment horizontal="center"/>
    </xf>
    <xf numFmtId="49" fontId="49" fillId="0" borderId="14" xfId="0" applyNumberFormat="1" applyFont="1" applyBorder="1" applyAlignment="1">
      <alignment horizontal="left" vertical="center"/>
    </xf>
    <xf numFmtId="188" fontId="49" fillId="0" borderId="10" xfId="0" applyNumberFormat="1" applyFont="1" applyBorder="1" applyAlignment="1">
      <alignment horizontal="left" vertical="center"/>
    </xf>
    <xf numFmtId="49" fontId="49" fillId="0" borderId="10" xfId="0" applyNumberFormat="1" applyFont="1" applyBorder="1" applyAlignment="1">
      <alignment horizontal="left"/>
    </xf>
    <xf numFmtId="0" fontId="70" fillId="0" borderId="10" xfId="0" applyFont="1" applyBorder="1" applyAlignment="1">
      <alignment horizontal="center"/>
    </xf>
    <xf numFmtId="0" fontId="48" fillId="0" borderId="10" xfId="0" applyFont="1" applyBorder="1" applyAlignment="1">
      <alignment horizontal="center"/>
    </xf>
    <xf numFmtId="0" fontId="83" fillId="0" borderId="10" xfId="0" applyFont="1" applyBorder="1" applyAlignment="1">
      <alignment horizontal="center"/>
    </xf>
    <xf numFmtId="0" fontId="49" fillId="0" borderId="18" xfId="0" applyFont="1" applyBorder="1" applyAlignment="1">
      <alignment horizontal="center"/>
    </xf>
    <xf numFmtId="0" fontId="49" fillId="33" borderId="10" xfId="357" applyFont="1" applyFill="1" applyBorder="1" applyAlignment="1">
      <alignment horizontal="center" vertical="center"/>
    </xf>
    <xf numFmtId="0" fontId="49" fillId="0" borderId="16" xfId="0" applyFont="1" applyBorder="1"/>
    <xf numFmtId="0" fontId="25" fillId="0" borderId="17" xfId="0" applyFont="1" applyBorder="1"/>
    <xf numFmtId="0" fontId="25" fillId="0" borderId="23" xfId="0" applyFont="1" applyBorder="1"/>
    <xf numFmtId="49" fontId="25" fillId="0" borderId="17" xfId="0" applyNumberFormat="1" applyFont="1" applyBorder="1" applyAlignment="1">
      <alignment horizontal="left" vertical="center"/>
    </xf>
    <xf numFmtId="49" fontId="80" fillId="0" borderId="34" xfId="0" applyNumberFormat="1" applyFont="1" applyBorder="1" applyAlignment="1">
      <alignment horizontal="left"/>
    </xf>
    <xf numFmtId="49" fontId="25" fillId="0" borderId="33" xfId="910" applyNumberFormat="1" applyFont="1" applyBorder="1"/>
    <xf numFmtId="49" fontId="22" fillId="0" borderId="14" xfId="910" applyNumberFormat="1" applyFont="1" applyBorder="1" applyAlignment="1">
      <alignment horizontal="center" vertical="center"/>
    </xf>
    <xf numFmtId="49" fontId="22" fillId="0" borderId="21" xfId="91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9" fontId="22" fillId="0" borderId="17" xfId="910" applyNumberFormat="1" applyFont="1" applyBorder="1" applyAlignment="1">
      <alignment horizontal="center" vertical="center"/>
    </xf>
    <xf numFmtId="0" fontId="25" fillId="0" borderId="22" xfId="0" applyFont="1" applyBorder="1"/>
    <xf numFmtId="0" fontId="71" fillId="0" borderId="0" xfId="0" applyFont="1"/>
    <xf numFmtId="49" fontId="50" fillId="0" borderId="0" xfId="910" applyNumberFormat="1" applyFont="1"/>
    <xf numFmtId="0" fontId="99" fillId="33" borderId="10" xfId="357" applyFont="1" applyFill="1" applyBorder="1" applyAlignment="1">
      <alignment horizontal="center" vertical="center"/>
    </xf>
    <xf numFmtId="0" fontId="97" fillId="33" borderId="19" xfId="357" applyFont="1" applyFill="1" applyBorder="1" applyAlignment="1">
      <alignment horizontal="center" vertical="center"/>
    </xf>
    <xf numFmtId="0" fontId="98" fillId="34" borderId="19" xfId="0" applyFont="1" applyFill="1" applyBorder="1" applyAlignment="1">
      <alignment horizontal="center"/>
    </xf>
    <xf numFmtId="0" fontId="100" fillId="34" borderId="18" xfId="357" applyFont="1" applyFill="1" applyBorder="1" applyAlignment="1">
      <alignment horizontal="center" vertical="center"/>
    </xf>
    <xf numFmtId="0" fontId="99" fillId="33" borderId="21" xfId="357" applyFont="1" applyFill="1" applyBorder="1" applyAlignment="1">
      <alignment horizontal="center" vertical="center"/>
    </xf>
    <xf numFmtId="0" fontId="99" fillId="33" borderId="23" xfId="357" applyFont="1" applyFill="1" applyBorder="1" applyAlignment="1">
      <alignment horizontal="center" vertical="center"/>
    </xf>
    <xf numFmtId="0" fontId="99" fillId="33" borderId="30" xfId="357" applyFont="1" applyFill="1" applyBorder="1" applyAlignment="1">
      <alignment horizontal="center" vertical="center"/>
    </xf>
    <xf numFmtId="49" fontId="18" fillId="0" borderId="17" xfId="910" applyNumberFormat="1" applyFont="1" applyBorder="1" applyAlignment="1">
      <alignment horizontal="center" vertical="center"/>
    </xf>
    <xf numFmtId="0" fontId="42" fillId="29" borderId="10" xfId="0" applyFont="1" applyFill="1" applyBorder="1" applyAlignment="1">
      <alignment horizontal="center"/>
    </xf>
    <xf numFmtId="2" fontId="95" fillId="29" borderId="24" xfId="561" applyNumberFormat="1" applyFont="1" applyFill="1" applyBorder="1" applyAlignment="1">
      <alignment horizontal="center"/>
    </xf>
    <xf numFmtId="2" fontId="95" fillId="29" borderId="44" xfId="561" applyNumberFormat="1" applyFont="1" applyFill="1" applyBorder="1" applyAlignment="1">
      <alignment horizontal="center"/>
    </xf>
    <xf numFmtId="49" fontId="86" fillId="0" borderId="17" xfId="0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48" fillId="0" borderId="22" xfId="0" applyFont="1" applyBorder="1" applyAlignment="1">
      <alignment horizontal="left"/>
    </xf>
    <xf numFmtId="49" fontId="80" fillId="0" borderId="0" xfId="0" applyNumberFormat="1" applyFont="1" applyAlignment="1">
      <alignment horizontal="left"/>
    </xf>
    <xf numFmtId="0" fontId="80" fillId="0" borderId="10" xfId="0" applyFont="1" applyBorder="1" applyAlignment="1">
      <alignment horizontal="center"/>
    </xf>
    <xf numFmtId="49" fontId="18" fillId="0" borderId="20" xfId="910" applyNumberFormat="1" applyFont="1" applyBorder="1" applyAlignment="1">
      <alignment horizontal="center" vertical="center"/>
    </xf>
    <xf numFmtId="0" fontId="43" fillId="0" borderId="21" xfId="0" applyFont="1" applyBorder="1" applyAlignment="1">
      <alignment horizontal="left"/>
    </xf>
    <xf numFmtId="49" fontId="25" fillId="0" borderId="23" xfId="910" applyNumberFormat="1" applyFont="1" applyBorder="1"/>
    <xf numFmtId="49" fontId="25" fillId="0" borderId="22" xfId="910" applyNumberFormat="1" applyFont="1" applyBorder="1"/>
    <xf numFmtId="0" fontId="43" fillId="0" borderId="21" xfId="0" applyFont="1" applyBorder="1"/>
    <xf numFmtId="0" fontId="43" fillId="0" borderId="22" xfId="0" applyFont="1" applyBorder="1" applyAlignment="1">
      <alignment horizontal="left"/>
    </xf>
    <xf numFmtId="49" fontId="18" fillId="0" borderId="8" xfId="910" applyNumberFormat="1" applyFont="1" applyBorder="1" applyAlignment="1">
      <alignment horizontal="center" vertical="center"/>
    </xf>
    <xf numFmtId="49" fontId="49" fillId="0" borderId="17" xfId="910" applyNumberFormat="1" applyFont="1" applyBorder="1" applyAlignment="1">
      <alignment horizontal="center" vertical="center"/>
    </xf>
    <xf numFmtId="49" fontId="49" fillId="0" borderId="14" xfId="910" applyNumberFormat="1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49" fontId="18" fillId="0" borderId="34" xfId="910" applyNumberFormat="1" applyFont="1" applyBorder="1" applyAlignment="1">
      <alignment horizontal="center" vertical="center"/>
    </xf>
    <xf numFmtId="49" fontId="18" fillId="0" borderId="21" xfId="910" applyNumberFormat="1" applyFont="1" applyBorder="1" applyAlignment="1">
      <alignment horizontal="center" vertical="center"/>
    </xf>
    <xf numFmtId="49" fontId="18" fillId="0" borderId="14" xfId="910" applyNumberFormat="1" applyFont="1" applyBorder="1" applyAlignment="1">
      <alignment horizontal="center" vertical="center"/>
    </xf>
    <xf numFmtId="49" fontId="22" fillId="0" borderId="20" xfId="910" applyNumberFormat="1" applyFont="1" applyBorder="1" applyAlignment="1">
      <alignment horizontal="center" vertical="center"/>
    </xf>
    <xf numFmtId="189" fontId="91" fillId="0" borderId="29" xfId="561" applyNumberFormat="1" applyFont="1" applyBorder="1" applyAlignment="1">
      <alignment horizontal="center" vertical="center"/>
    </xf>
    <xf numFmtId="189" fontId="91" fillId="0" borderId="28" xfId="561" applyNumberFormat="1" applyFont="1" applyBorder="1" applyAlignment="1">
      <alignment horizontal="center" vertical="center"/>
    </xf>
    <xf numFmtId="189" fontId="91" fillId="0" borderId="25" xfId="561" applyNumberFormat="1" applyFont="1" applyBorder="1" applyAlignment="1">
      <alignment horizontal="center" vertical="center"/>
    </xf>
    <xf numFmtId="189" fontId="91" fillId="0" borderId="24" xfId="561" applyNumberFormat="1" applyFont="1" applyBorder="1" applyAlignment="1">
      <alignment horizontal="center" vertical="center"/>
    </xf>
    <xf numFmtId="189" fontId="91" fillId="0" borderId="32" xfId="561" applyNumberFormat="1" applyFont="1" applyBorder="1" applyAlignment="1">
      <alignment horizontal="center" vertical="center"/>
    </xf>
    <xf numFmtId="189" fontId="91" fillId="0" borderId="31" xfId="561" applyNumberFormat="1" applyFont="1" applyBorder="1" applyAlignment="1">
      <alignment horizontal="center" vertical="center"/>
    </xf>
    <xf numFmtId="189" fontId="91" fillId="0" borderId="18" xfId="561" applyNumberFormat="1" applyFont="1" applyBorder="1" applyAlignment="1">
      <alignment horizontal="center" vertical="center"/>
    </xf>
    <xf numFmtId="0" fontId="15" fillId="33" borderId="19" xfId="357" applyFont="1" applyFill="1" applyBorder="1" applyAlignment="1">
      <alignment horizontal="center" vertical="center"/>
    </xf>
    <xf numFmtId="0" fontId="15" fillId="33" borderId="18" xfId="357" applyFont="1" applyFill="1" applyBorder="1" applyAlignment="1">
      <alignment horizontal="center" vertical="center"/>
    </xf>
    <xf numFmtId="49" fontId="15" fillId="0" borderId="19" xfId="0" applyNumberFormat="1" applyFont="1" applyBorder="1" applyAlignment="1">
      <alignment horizontal="center" vertical="center"/>
    </xf>
    <xf numFmtId="49" fontId="15" fillId="0" borderId="18" xfId="0" applyNumberFormat="1" applyFont="1" applyBorder="1" applyAlignment="1">
      <alignment horizontal="center" vertical="center"/>
    </xf>
    <xf numFmtId="0" fontId="99" fillId="33" borderId="19" xfId="357" applyFont="1" applyFill="1" applyBorder="1" applyAlignment="1">
      <alignment horizontal="center" vertical="center"/>
    </xf>
    <xf numFmtId="0" fontId="99" fillId="33" borderId="18" xfId="357" applyFont="1" applyFill="1" applyBorder="1" applyAlignment="1">
      <alignment horizontal="center" vertical="center"/>
    </xf>
    <xf numFmtId="2" fontId="17" fillId="0" borderId="0" xfId="144" applyNumberFormat="1" applyFont="1" applyAlignment="1">
      <alignment horizontal="center" vertical="center"/>
    </xf>
    <xf numFmtId="0" fontId="15" fillId="0" borderId="0" xfId="357" applyFont="1" applyAlignment="1">
      <alignment horizontal="center" vertical="center"/>
    </xf>
    <xf numFmtId="0" fontId="25" fillId="0" borderId="14" xfId="0" applyFont="1" applyBorder="1"/>
    <xf numFmtId="0" fontId="25" fillId="0" borderId="17" xfId="0" applyFont="1" applyBorder="1"/>
    <xf numFmtId="49" fontId="18" fillId="0" borderId="20" xfId="910" applyNumberFormat="1" applyFont="1" applyBorder="1" applyAlignment="1">
      <alignment horizontal="center" vertical="center"/>
    </xf>
    <xf numFmtId="49" fontId="18" fillId="0" borderId="17" xfId="910" applyNumberFormat="1" applyFont="1" applyBorder="1" applyAlignment="1">
      <alignment horizontal="center" vertical="center"/>
    </xf>
  </cellXfs>
  <cellStyles count="955">
    <cellStyle name="1 antraštė 2" xfId="1" xr:uid="{0592D76C-A0C9-46B3-86A5-5F219470BAE5}"/>
    <cellStyle name="1 antraštė 3" xfId="2" xr:uid="{8C0BF83A-3871-4311-B28C-DAD79CD65805}"/>
    <cellStyle name="2 antraštė 2" xfId="3" xr:uid="{55914C9E-12B9-4985-86A6-AB8E47569C9C}"/>
    <cellStyle name="2 antraštė 3" xfId="4" xr:uid="{889E6E1F-C1D9-4DA2-942C-D645459674FD}"/>
    <cellStyle name="20% - Accent1 2" xfId="5" xr:uid="{EC633467-D122-45F2-B2AC-E2F37C226A2E}"/>
    <cellStyle name="20% - Accent2 2" xfId="6" xr:uid="{B91BCA52-53BF-499A-A577-74DD632B637C}"/>
    <cellStyle name="20% - Accent3 2" xfId="7" xr:uid="{D7DEA1F4-F7B5-4AC5-9BD8-D6CF6AC2FCB6}"/>
    <cellStyle name="20% - Accent4 2" xfId="8" xr:uid="{C108F02E-2431-4CE6-9403-B716F3AE4197}"/>
    <cellStyle name="20% - Accent5 2" xfId="9" xr:uid="{F8678913-3AB9-4EFE-ABA6-DE2E524A6E06}"/>
    <cellStyle name="20% - Accent6 2" xfId="10" xr:uid="{33DAE04B-01C2-4CC4-B33D-4F2755ADBFC2}"/>
    <cellStyle name="3 antraštė 2" xfId="11" xr:uid="{2DACED94-C70C-4D0E-8F38-7CE06BA70613}"/>
    <cellStyle name="3 antraštė 3" xfId="12" xr:uid="{CBEB9FE0-1F0C-40E9-9EF8-92B9CBF694E6}"/>
    <cellStyle name="4 antraštė 2" xfId="13" xr:uid="{C371C3A3-D55B-40D6-8CA5-C3C70F54010F}"/>
    <cellStyle name="4 antraštė 3" xfId="14" xr:uid="{49271A34-0140-4202-A84C-F425F42DDF0A}"/>
    <cellStyle name="40% - Accent1 2" xfId="15" xr:uid="{5978079B-9962-4BB5-933B-1D5554195514}"/>
    <cellStyle name="40% - Accent2 2" xfId="16" xr:uid="{26A7B56B-788A-4614-A04A-1044BBB8FA7C}"/>
    <cellStyle name="40% - Accent3 2" xfId="17" xr:uid="{513B9E91-D868-4D20-B7E7-6CCC7F63ADEA}"/>
    <cellStyle name="40% - Accent4 2" xfId="18" xr:uid="{CEE0BC22-0C1C-4D86-B740-5EA46C66A27C}"/>
    <cellStyle name="40% - Accent5 2" xfId="19" xr:uid="{33DDEB03-58CA-42C3-A25A-58647BA34A6F}"/>
    <cellStyle name="40% - Accent6 2" xfId="20" xr:uid="{6D4468A1-3FF7-4672-953C-EB0178C9BA44}"/>
    <cellStyle name="60% - Accent1 2" xfId="21" xr:uid="{A00A7F8A-DAAF-4498-B9CA-D7E15100F224}"/>
    <cellStyle name="60% - Accent2 2" xfId="22" xr:uid="{AFF874D8-545C-4375-BD17-01157A94524C}"/>
    <cellStyle name="60% - Accent3 2" xfId="23" xr:uid="{37B23414-32FC-4D7B-847A-AF0BF3CA7617}"/>
    <cellStyle name="60% - Accent4 2" xfId="24" xr:uid="{654841E6-D429-4CD9-B012-121DDCAB6FF8}"/>
    <cellStyle name="60% - Accent5 2" xfId="25" xr:uid="{47D82E5F-BE51-4C89-9C2F-5DA409E8D3B6}"/>
    <cellStyle name="60% - Accent6 2" xfId="26" xr:uid="{E1118C13-64B4-43E6-93AD-769883B47DE0}"/>
    <cellStyle name="Accent1 2" xfId="27" xr:uid="{437642ED-1D2F-4B26-A4C0-0788D71CE072}"/>
    <cellStyle name="Accent2 2" xfId="28" xr:uid="{AE44F5DA-8719-4854-BD33-3DC559589FEC}"/>
    <cellStyle name="Accent3 2" xfId="29" xr:uid="{27AE92CE-0277-4160-85C7-BE8271546C5B}"/>
    <cellStyle name="Accent4 2" xfId="30" xr:uid="{94618642-F20D-4DFD-AC06-22102EDB7399}"/>
    <cellStyle name="Accent5 2" xfId="31" xr:uid="{823ABC33-7E56-41F2-BC0C-AF4D1D8BB567}"/>
    <cellStyle name="Accent6 2" xfId="32" xr:uid="{D83BBFD7-5554-4499-A9CB-99B3D115860C}"/>
    <cellStyle name="Aiškinamasis tekstas 2" xfId="33" xr:uid="{71C0C183-DD67-497F-8BBE-D6D270C358AE}"/>
    <cellStyle name="Aiškinamasis tekstas 3" xfId="34" xr:uid="{285F157B-AF5A-4CA0-89C3-66CB6E968396}"/>
    <cellStyle name="Bad 2" xfId="35" xr:uid="{51513D4D-7634-4C35-AC59-9590D551015D}"/>
    <cellStyle name="Calc Currency (0)" xfId="36" xr:uid="{86CE74DF-0117-4523-8507-E3884AF6E19E}"/>
    <cellStyle name="Calc Currency (0) 2" xfId="37" xr:uid="{CAD4D563-9B2B-46C7-A544-358425060EEE}"/>
    <cellStyle name="Calc Currency (0)_estafetes" xfId="38" xr:uid="{4CA864B4-345A-4CBD-9207-33BFC8F07011}"/>
    <cellStyle name="Calc Currency (2)" xfId="39" xr:uid="{04E5767F-FC95-46EC-A6A2-591D3A3745F8}"/>
    <cellStyle name="Calc Currency (2) 2" xfId="40" xr:uid="{7904C2CD-D7A3-4F88-AC3F-072FF0953370}"/>
    <cellStyle name="Calc Currency (2)_estafetes" xfId="41" xr:uid="{A9754755-5E4D-4154-A7D1-435492C8550E}"/>
    <cellStyle name="Calc Percent (0)" xfId="42" xr:uid="{36D41BF4-7A94-4138-9AAA-A3E9C02DB8E2}"/>
    <cellStyle name="Calc Percent (1)" xfId="43" xr:uid="{30761C28-BFBF-4DAE-85E2-DD81679D7328}"/>
    <cellStyle name="Calc Percent (2)" xfId="44" xr:uid="{3D56EFE9-3339-434C-8FEA-2DBF77804FF8}"/>
    <cellStyle name="Calc Units (0)" xfId="45" xr:uid="{469F102D-F042-4A71-84C8-05EDAB00C88F}"/>
    <cellStyle name="Calc Units (0) 2" xfId="46" xr:uid="{1BD56D59-8A91-419D-A48C-3EA84015D6B5}"/>
    <cellStyle name="Calc Units (0)_estafetes" xfId="47" xr:uid="{FF19E189-A38F-4408-9321-D703B230B78A}"/>
    <cellStyle name="Calc Units (1)" xfId="48" xr:uid="{C827C664-8E6E-42ED-A90A-D2F8793670C5}"/>
    <cellStyle name="Calc Units (1) 2" xfId="49" xr:uid="{2739FA1C-B2DF-436B-A472-03BB61299F52}"/>
    <cellStyle name="Calc Units (1)_estafetes" xfId="50" xr:uid="{B651CB9E-64AA-4192-80C4-EEFB240DCB08}"/>
    <cellStyle name="Calc Units (2)" xfId="51" xr:uid="{AFDDB1BF-1DCE-4E10-A018-CC81F0D6D6ED}"/>
    <cellStyle name="Calc Units (2) 2" xfId="52" xr:uid="{699B4A83-D978-439C-867C-86C8A5DAF398}"/>
    <cellStyle name="Calc Units (2)_estafetes" xfId="53" xr:uid="{52714E96-7F70-4E34-BFD9-77FA36CBFB63}"/>
    <cellStyle name="Calculation 2" xfId="54" xr:uid="{9E464EAE-F8D0-4197-BC48-39023F3E5DF9}"/>
    <cellStyle name="Check Cell 2" xfId="55" xr:uid="{DAA89667-02C8-43A4-B37A-99311B5E266D}"/>
    <cellStyle name="Comma [00]" xfId="56" xr:uid="{5D94A4A6-AFBD-45D5-97FF-B6319E027677}"/>
    <cellStyle name="Comma [00] 2" xfId="57" xr:uid="{907F5CBE-FC17-4649-92DD-40B67DA0C9D5}"/>
    <cellStyle name="Comma [00]_estafetes" xfId="58" xr:uid="{AADD5AC8-BF19-4C1F-8A1D-9F81FB3EE2EC}"/>
    <cellStyle name="Comma 10" xfId="59" xr:uid="{CBAE2592-AC44-4A6F-BB46-66CD70A8A7C5}"/>
    <cellStyle name="Comma 11" xfId="60" xr:uid="{47045970-C52F-40DF-AFFC-2D1323CA4EA9}"/>
    <cellStyle name="Comma 12" xfId="61" xr:uid="{A4FED408-B323-4B2A-A19A-A303139EAE8C}"/>
    <cellStyle name="Comma 13" xfId="62" xr:uid="{17DE459E-4F6D-40E6-94CE-A0F8ED290D88}"/>
    <cellStyle name="Comma 14" xfId="63" xr:uid="{10D4F318-74C8-47AA-8283-99E6C90E6D43}"/>
    <cellStyle name="Comma 15" xfId="64" xr:uid="{8D3A4F97-3A55-44F8-BC57-83F22001EE88}"/>
    <cellStyle name="Comma 16" xfId="65" xr:uid="{8C706F38-4F84-4F96-A849-D3957B200185}"/>
    <cellStyle name="Comma 17" xfId="66" xr:uid="{EFC474B8-1702-454E-8395-59F631AB24AC}"/>
    <cellStyle name="Comma 18" xfId="67" xr:uid="{E8ACDC9C-040E-4B7E-A8FC-2B9F14596275}"/>
    <cellStyle name="Comma 19" xfId="68" xr:uid="{DEFF9C7A-FEDA-46E7-8689-8842213695FC}"/>
    <cellStyle name="Comma 2" xfId="69" xr:uid="{96FAD76C-24E2-4E8C-8860-880FD21F6FF4}"/>
    <cellStyle name="Comma 2 2" xfId="70" xr:uid="{7FD6BC29-0FA0-429E-B146-5E008097316B}"/>
    <cellStyle name="Comma 2 3" xfId="71" xr:uid="{52D86E79-ABA2-4372-ADD1-200021B8D2CD}"/>
    <cellStyle name="Comma 2_DALYVIAI" xfId="72" xr:uid="{1F04798D-5C18-4403-8173-37739447ECC9}"/>
    <cellStyle name="Comma 20" xfId="73" xr:uid="{A603B501-66EE-4F05-9577-9CB47B187895}"/>
    <cellStyle name="Comma 21" xfId="74" xr:uid="{531E2FBB-B60A-4A5E-A0F5-13C9D7ED3508}"/>
    <cellStyle name="Comma 22" xfId="75" xr:uid="{50BF2DF5-961D-4872-A4C9-922CD59324A4}"/>
    <cellStyle name="Comma 23" xfId="76" xr:uid="{69CD0BA1-DFFF-4E7E-9AB8-64962E5F52EC}"/>
    <cellStyle name="Comma 24" xfId="77" xr:uid="{A8CBFD5A-45D0-4C20-8541-1A570DE54E23}"/>
    <cellStyle name="Comma 25" xfId="78" xr:uid="{68D8511C-97CC-475C-988A-E68D1164EC86}"/>
    <cellStyle name="Comma 26" xfId="79" xr:uid="{B710A6DF-C53C-4391-B9C0-C578B87F47D0}"/>
    <cellStyle name="Comma 27" xfId="80" xr:uid="{6416F6C0-64FD-4A37-86F7-3781DA0DBE76}"/>
    <cellStyle name="Comma 28" xfId="81" xr:uid="{8C4219EF-0FBE-4796-8CF4-BCD62F8BD2A5}"/>
    <cellStyle name="Comma 29" xfId="82" xr:uid="{E46858DC-3921-4881-B5D2-671AA7F32306}"/>
    <cellStyle name="Comma 3" xfId="83" xr:uid="{AB740DF7-2E20-4F86-9650-B61B753FC74E}"/>
    <cellStyle name="Comma 30" xfId="84" xr:uid="{7BCAC473-58D8-41AD-AED0-0BF984B80CD8}"/>
    <cellStyle name="Comma 30 2" xfId="85" xr:uid="{BA4DD9EB-4CC9-43C4-AFDD-DC1AEA75009E}"/>
    <cellStyle name="Comma 30 3" xfId="86" xr:uid="{1F55D5E5-6073-4743-B8A1-AC2536ECDEF1}"/>
    <cellStyle name="Comma 31" xfId="87" xr:uid="{5258E234-2331-4C95-89EC-DC2788E6C541}"/>
    <cellStyle name="Comma 32" xfId="88" xr:uid="{39467929-4048-4DEB-8C2F-3E5D8732BC84}"/>
    <cellStyle name="Comma 33" xfId="89" xr:uid="{AC5EAD41-BA4B-4D5F-AB79-C2F4FDEC2A6F}"/>
    <cellStyle name="Comma 34" xfId="90" xr:uid="{A45BD8A5-69F6-4D85-82F0-A45A2A3A3D6D}"/>
    <cellStyle name="Comma 35" xfId="91" xr:uid="{7955845D-3816-44BE-B495-57E2666EA392}"/>
    <cellStyle name="Comma 4" xfId="92" xr:uid="{EFE0B3A8-0BF4-4041-B60B-323A1C8CA18A}"/>
    <cellStyle name="Comma 5" xfId="93" xr:uid="{892D426D-72CC-4FCD-BF4F-EE251C120BB5}"/>
    <cellStyle name="Comma 6" xfId="94" xr:uid="{9678A5CC-B611-495B-BE16-B6F87D236BAC}"/>
    <cellStyle name="Comma 7" xfId="95" xr:uid="{89EAF057-BDBF-4187-98F1-7A845896E750}"/>
    <cellStyle name="Comma 8" xfId="96" xr:uid="{8F6E4112-A76F-4B3A-9A05-80B2BD06039C}"/>
    <cellStyle name="Comma 9" xfId="97" xr:uid="{FC10D5F0-ECB2-4074-9889-06B806D11D22}"/>
    <cellStyle name="Currency [00]" xfId="98" xr:uid="{2EF291B1-762F-487F-88B2-0DED0323B5B3}"/>
    <cellStyle name="Currency [00] 2" xfId="99" xr:uid="{FA997898-09BD-4546-A176-BAA073E5BB9C}"/>
    <cellStyle name="Currency [00]_estafetes" xfId="100" xr:uid="{CEB91440-203F-4DB8-A8A1-FFF74D89239A}"/>
    <cellStyle name="Currency 2" xfId="101" xr:uid="{6180D04B-261B-40D6-A5CF-3CAE0B809ECC}"/>
    <cellStyle name="Date Short" xfId="102" xr:uid="{0E30704B-5CBD-4722-87A0-9A1D246D3255}"/>
    <cellStyle name="Dziesiętny [0]_PLDT" xfId="103" xr:uid="{28124FE6-B6CD-4F7B-9182-F73B9DD86DC0}"/>
    <cellStyle name="Dziesiętny_PLDT" xfId="104" xr:uid="{46FEEE1B-5F39-45A5-967B-B501D5FE1C52}"/>
    <cellStyle name="Enter Currency (0)" xfId="105" xr:uid="{C1BD22F1-986F-4BBD-8B64-57C5C3BADAC1}"/>
    <cellStyle name="Enter Currency (0) 2" xfId="106" xr:uid="{08314095-BD72-4C44-85D1-8012CF581AB5}"/>
    <cellStyle name="Enter Currency (0)_estafetes" xfId="107" xr:uid="{3581D0E6-66AF-4610-9256-1CB360C49BD8}"/>
    <cellStyle name="Enter Currency (2)" xfId="108" xr:uid="{B680FBA1-4914-4893-8205-FCEED7694D90}"/>
    <cellStyle name="Enter Currency (2) 2" xfId="109" xr:uid="{887822B2-7A80-4982-8C25-492C5C397FAE}"/>
    <cellStyle name="Enter Currency (2)_estafetes" xfId="110" xr:uid="{0E9FDF37-7F90-484C-AB57-4C439084517F}"/>
    <cellStyle name="Enter Units (0)" xfId="111" xr:uid="{9634943D-C2F6-4852-98E4-ABBFF5E669FD}"/>
    <cellStyle name="Enter Units (0) 2" xfId="112" xr:uid="{729D6C9A-FB63-4468-8CF4-021906AB5234}"/>
    <cellStyle name="Enter Units (0)_estafetes" xfId="113" xr:uid="{111D7B4A-B8C3-4865-A0E8-F011D2880CDE}"/>
    <cellStyle name="Enter Units (1)" xfId="114" xr:uid="{F7250DFA-3758-4D24-912D-D2A5801322AC}"/>
    <cellStyle name="Enter Units (1) 2" xfId="115" xr:uid="{5FAEE020-9BAE-454E-AD3D-E72D3A9B6368}"/>
    <cellStyle name="Enter Units (1)_estafetes" xfId="116" xr:uid="{A95B1BED-71B5-489A-9990-86E70A56397C}"/>
    <cellStyle name="Enter Units (2)" xfId="117" xr:uid="{D26E7FB0-E6DD-4376-865F-C562933CD8F5}"/>
    <cellStyle name="Enter Units (2) 2" xfId="118" xr:uid="{6658D3A5-A09A-4F6B-927C-F64D20BE1155}"/>
    <cellStyle name="Enter Units (2)_estafetes" xfId="119" xr:uid="{FA467247-D1B7-45D1-B098-9F72A55F59D8}"/>
    <cellStyle name="Excel Built-in Normal" xfId="120" xr:uid="{B90A37F1-8BE3-411D-89E8-FA6C69D9F86E}"/>
    <cellStyle name="Geras 2" xfId="121" xr:uid="{F615F3C0-118D-44AD-8E00-A6B808F741D2}"/>
    <cellStyle name="Geras 3" xfId="122" xr:uid="{15BCDBAD-BDC9-4512-98BC-6AC81D6F328A}"/>
    <cellStyle name="Grey" xfId="123" xr:uid="{C4B51668-F0D1-408B-B6C1-F27577B3447F}"/>
    <cellStyle name="Grey 2" xfId="124" xr:uid="{F996885B-F04B-4A33-A40C-0373255F9952}"/>
    <cellStyle name="Grey_estafetes" xfId="125" xr:uid="{C66C0988-A0CF-447C-A368-268EF5E612A3}"/>
    <cellStyle name="Header1" xfId="126" xr:uid="{5BBB71C2-7023-47BE-85A6-F12A857779D7}"/>
    <cellStyle name="Header1 2" xfId="127" xr:uid="{B0C25CFE-F8BE-44FB-A77E-AE9673D7F6F9}"/>
    <cellStyle name="Header1_daugiakove" xfId="128" xr:uid="{C54052E8-ECBD-45BB-B1CC-B9FE7A4FF227}"/>
    <cellStyle name="Header2" xfId="129" xr:uid="{BFF5C369-AB01-4944-87EC-FE0E60724EE4}"/>
    <cellStyle name="Header2 2" xfId="130" xr:uid="{67400F24-F6DA-452A-97B1-25ADDDEF6DEF}"/>
    <cellStyle name="Header2_daugiakove" xfId="131" xr:uid="{6F6ED630-55F6-4397-A283-4AC057681E15}"/>
    <cellStyle name="Hiperłącze" xfId="132" xr:uid="{7C1D29F6-5287-4198-BC3D-BF624E548AD4}"/>
    <cellStyle name="Hiperłącze 2" xfId="133" xr:uid="{4039963F-AFB6-44D9-BFE0-EAB579A77B8F}"/>
    <cellStyle name="Hiperłącze 3" xfId="134" xr:uid="{46FDDCD6-39AE-4BF7-A24B-8BF86E350818}"/>
    <cellStyle name="Hiperłącze 4" xfId="135" xr:uid="{D5A7FBD8-C479-48E3-B969-4531D570B10C}"/>
    <cellStyle name="Hiperłącze_daugiakove" xfId="136" xr:uid="{B6E3F155-96E2-47C4-ADBA-E6F97D0FC840}"/>
    <cellStyle name="Hyperlink 2" xfId="137" xr:uid="{DCA83CF0-4DAE-46F9-9DE7-3A578D6CB6F1}"/>
    <cellStyle name="Hipersaitas 2" xfId="138" xr:uid="{3E770932-9371-469B-8DAE-7AEC66D435AE}"/>
    <cellStyle name="Input [yellow]" xfId="139" xr:uid="{44B4586C-894D-475E-9F4C-4E4EE528A0A6}"/>
    <cellStyle name="Input [yellow] 2" xfId="140" xr:uid="{35B915CD-3015-4B20-948C-54AEE53A1E88}"/>
    <cellStyle name="Input [yellow]_estafetes" xfId="141" xr:uid="{7865E32E-586B-4CA0-BCCC-66658F9FC805}"/>
    <cellStyle name="Input 2" xfId="142" xr:uid="{D0D210CA-30D7-4CC4-BC86-8138125293D8}"/>
    <cellStyle name="Įprastas 2" xfId="143" xr:uid="{4C65D88A-2A51-4296-932F-3E455C24A07F}"/>
    <cellStyle name="Įprastas 2 2" xfId="144" xr:uid="{D45A22A7-6010-4727-9E24-3DA9FC69FB1E}"/>
    <cellStyle name="Įprastas 3" xfId="145" xr:uid="{2A51EC24-4817-4619-B60E-3F111D77B0CA}"/>
    <cellStyle name="Įprastas 3 2" xfId="146" xr:uid="{3C8799AA-E376-41E7-BEE2-07D1CA894D5E}"/>
    <cellStyle name="Įprastas 4" xfId="147" xr:uid="{94836678-AC38-41CA-A891-5DFA2D45BF6D}"/>
    <cellStyle name="Įprastas 4 2" xfId="148" xr:uid="{DCD5B740-73E5-445E-A293-BC1832368604}"/>
    <cellStyle name="Įprastas 5" xfId="953" xr:uid="{C307CC3C-8C1F-49A6-A19F-64F93A8A41E8}"/>
    <cellStyle name="Įprastas 6" xfId="954" xr:uid="{1446BB17-578C-4CA6-AB48-0B9E0E52689E}"/>
    <cellStyle name="Įspėjimo tekstas 2" xfId="149" xr:uid="{390D6C44-44C0-463B-959D-DFA4BEBFADD6}"/>
    <cellStyle name="Įspėjimo tekstas 3" xfId="150" xr:uid="{8DE31CDB-BFB4-476A-BA48-292472D4F7B3}"/>
    <cellStyle name="Išvestis 2" xfId="151" xr:uid="{731D402A-97CE-4C60-B420-F543281D5E00}"/>
    <cellStyle name="Išvestis 3" xfId="152" xr:uid="{323B7285-E47D-49F8-A25A-95ABBFD32788}"/>
    <cellStyle name="Link Currency (0)" xfId="153" xr:uid="{99081EF6-763F-42C9-B89E-628524437FE0}"/>
    <cellStyle name="Link Currency (0) 2" xfId="154" xr:uid="{BAD8680F-29D0-4008-99EE-58AE0338DF5A}"/>
    <cellStyle name="Link Currency (0)_estafetes" xfId="155" xr:uid="{49017F7C-90A0-4117-8810-25EE95310E1A}"/>
    <cellStyle name="Link Currency (2)" xfId="156" xr:uid="{F03B8F87-F598-4DB0-9F4B-1740F2D21275}"/>
    <cellStyle name="Link Currency (2) 2" xfId="157" xr:uid="{18BF143A-8B94-4AAC-95F6-1402AF75FC2B}"/>
    <cellStyle name="Link Currency (2)_estafetes" xfId="158" xr:uid="{569784DE-A96E-49A1-8CB6-EA8DF1132525}"/>
    <cellStyle name="Link Units (0)" xfId="159" xr:uid="{38E3F9A1-5183-4A42-A45C-7052B898835B}"/>
    <cellStyle name="Link Units (0) 2" xfId="160" xr:uid="{43DF397C-561F-490A-830F-F6E02A45713E}"/>
    <cellStyle name="Link Units (0)_estafetes" xfId="161" xr:uid="{88B96D66-5A01-489C-A183-247FAE96CCC0}"/>
    <cellStyle name="Link Units (1)" xfId="162" xr:uid="{4C2A2EE8-3225-4BBF-851D-309FFC48DC63}"/>
    <cellStyle name="Link Units (1) 2" xfId="163" xr:uid="{DAE30AD0-27CC-481E-95BD-FE595E75B0BB}"/>
    <cellStyle name="Link Units (1)_estafetes" xfId="164" xr:uid="{6194E60B-3E5C-4DF6-B6C9-A69BED244155}"/>
    <cellStyle name="Link Units (2)" xfId="165" xr:uid="{450B018C-6069-4E88-8019-FB44F7356FE4}"/>
    <cellStyle name="Link Units (2) 2" xfId="166" xr:uid="{BE8C38C8-122E-4904-BEC4-DA50211B3CAD}"/>
    <cellStyle name="Link Units (2)_estafetes" xfId="167" xr:uid="{CD9CBFF4-BAD8-440B-80CD-24AF83C6FA11}"/>
    <cellStyle name="Linked Cell 2" xfId="168" xr:uid="{D51F6CA3-CF27-4FF3-9746-0B67FCC719C0}"/>
    <cellStyle name="Neutral 2" xfId="169" xr:uid="{33C8E0FE-46FC-4928-A894-4AE8B82F29C7}"/>
    <cellStyle name="Normal" xfId="0" builtinId="0"/>
    <cellStyle name="Normal - Style1" xfId="170" xr:uid="{461F794C-E671-4C0F-B27C-F56BE506D192}"/>
    <cellStyle name="Normal - Style1 2" xfId="171" xr:uid="{775DF5FE-9C63-4ECB-938A-C9C39ABB7D6C}"/>
    <cellStyle name="Normal - Style1 3" xfId="172" xr:uid="{D6C3ED54-1E7C-49A6-B764-C88AF2FE9E12}"/>
    <cellStyle name="Normal - Style1 4" xfId="173" xr:uid="{D93A1464-03BB-4190-919D-2381513D961A}"/>
    <cellStyle name="Normal - Style1_daugiakove" xfId="174" xr:uid="{FC0C9BF3-4F2B-49BD-A5F4-E0C9C6736B78}"/>
    <cellStyle name="Normal 10" xfId="175" xr:uid="{A5A45090-64C0-4A79-8F7D-48A452FB1079}"/>
    <cellStyle name="Normal 10 10" xfId="176" xr:uid="{53A337D8-A06A-4BC6-A030-C03CA77135D6}"/>
    <cellStyle name="Normal 10 2" xfId="177" xr:uid="{6238CB8A-978A-499C-8AA9-5B29A2CB0540}"/>
    <cellStyle name="Normal 10 2 2" xfId="178" xr:uid="{DB1E6694-29F6-4598-972D-054A383348B3}"/>
    <cellStyle name="Normal 10 2 2 2" xfId="179" xr:uid="{550B961F-8B4A-4116-9F8A-360F08B85C19}"/>
    <cellStyle name="Normal 10 2 2 3" xfId="180" xr:uid="{0203D265-5C22-4A78-96E8-A5607B89BB5F}"/>
    <cellStyle name="Normal 10 2 2 4" xfId="181" xr:uid="{F3343755-9041-449A-B938-EAE43715CEA0}"/>
    <cellStyle name="Normal 10 2 2_aukstis" xfId="182" xr:uid="{6A3C9A3A-F4AD-4E4E-A19D-BBDAB6FD0CBB}"/>
    <cellStyle name="Normal 10 2 3" xfId="183" xr:uid="{91D6C73C-75D6-45F2-A9C1-EF0E8AD554CB}"/>
    <cellStyle name="Normal 10 2 4" xfId="184" xr:uid="{2FE27771-8450-4D4D-88C6-985C92A34ACB}"/>
    <cellStyle name="Normal 10 2 5" xfId="185" xr:uid="{0CCEDE53-CA54-4019-ACE1-F3E635624A76}"/>
    <cellStyle name="Normal 10 2_aukstis" xfId="186" xr:uid="{70DCFA39-B833-4179-BD76-9BDD82E162AA}"/>
    <cellStyle name="Normal 10 3" xfId="187" xr:uid="{EC0B1F78-A4F2-452F-8CCD-E69E8DAAD118}"/>
    <cellStyle name="Normal 10 3 2" xfId="188" xr:uid="{F25BCB8F-1D64-45B0-899E-CA84526E06E0}"/>
    <cellStyle name="Normal 10 3 3" xfId="189" xr:uid="{C2C29A41-55B9-48C1-9B84-13598303E546}"/>
    <cellStyle name="Normal 10 3 4" xfId="190" xr:uid="{F780B5D0-C87B-46D3-B143-D367C8F2C864}"/>
    <cellStyle name="Normal 10 3_aukstis" xfId="191" xr:uid="{1E2C4F78-D4B4-4FB8-B53E-0D5073675E3E}"/>
    <cellStyle name="Normal 10 4" xfId="192" xr:uid="{8948A13D-6823-4013-BAC6-8547A904661F}"/>
    <cellStyle name="Normal 10 5" xfId="193" xr:uid="{37F4E3BA-491B-48F8-AABD-4B70151E67CA}"/>
    <cellStyle name="Normal 10 5 2" xfId="194" xr:uid="{30A95F94-14EF-44BB-9420-610BBC817E20}"/>
    <cellStyle name="Normal 10 5 3" xfId="195" xr:uid="{3B524F33-510F-4E10-A5F8-ABBEAE882F54}"/>
    <cellStyle name="Normal 10 5 4" xfId="196" xr:uid="{3D43AA14-15C0-4FA5-BB6F-1436A808889A}"/>
    <cellStyle name="Normal 10 5_DALYVIAI" xfId="197" xr:uid="{60ECA84E-3719-4D5E-8407-49D0F288302E}"/>
    <cellStyle name="Normal 10 6" xfId="198" xr:uid="{F18D85DB-C5F2-42D3-B6FC-C02B1E6F2778}"/>
    <cellStyle name="Normal 10 7" xfId="199" xr:uid="{B3BBF47F-1AF4-44A8-A965-1F3D8BAF19F0}"/>
    <cellStyle name="Normal 10 8" xfId="200" xr:uid="{EB7067AF-7941-4F05-A8E1-2893AAA2500F}"/>
    <cellStyle name="Normal 10 9" xfId="201" xr:uid="{F30B4462-2936-439C-8575-715A105D2B18}"/>
    <cellStyle name="Normal 10_aukstis" xfId="202" xr:uid="{0A64BC5A-FE69-47D1-9403-C5591F42F215}"/>
    <cellStyle name="Normal 11" xfId="203" xr:uid="{889BE8C7-50F8-44EE-B6BC-02176A14D13B}"/>
    <cellStyle name="Normal 11 2" xfId="204" xr:uid="{14DDB9FB-B526-42E9-BD5E-C23E4759058B}"/>
    <cellStyle name="Normal 11 2 2" xfId="205" xr:uid="{C87B0D86-27A6-4745-B48F-80A008BBE23F}"/>
    <cellStyle name="Normal 11 2 3" xfId="206" xr:uid="{49319F18-6852-43DE-BC0B-7C39F72BE6C7}"/>
    <cellStyle name="Normal 11 2 4" xfId="207" xr:uid="{2A000937-6B07-4A02-88DA-7A354D5A75E4}"/>
    <cellStyle name="Normal 11 2_aukstis" xfId="208" xr:uid="{5740A5C8-F34A-4A78-90F8-84DC1D8F352C}"/>
    <cellStyle name="Normal 11 3" xfId="209" xr:uid="{03D95A7B-255B-4A81-9709-859F0F7A8EA9}"/>
    <cellStyle name="Normal 11 3 2" xfId="210" xr:uid="{09AAC881-6E20-4DB2-8783-F4458CBE9742}"/>
    <cellStyle name="Normal 11 3 3" xfId="211" xr:uid="{A44FCC03-164F-40A6-A286-92641D0BBF53}"/>
    <cellStyle name="Normal 11 3 4" xfId="212" xr:uid="{08C19D18-84F7-4BFC-AD87-BAD0B875290C}"/>
    <cellStyle name="Normal 11 3_aukstis" xfId="213" xr:uid="{366419E3-52D2-4356-B7A2-16C0F1AA5DB9}"/>
    <cellStyle name="Normal 11 4" xfId="214" xr:uid="{D97195BF-AB45-4944-B686-A02960D757CF}"/>
    <cellStyle name="Normal 11 5" xfId="215" xr:uid="{295C20F2-F4D7-4C9F-8E30-34BD6014FC82}"/>
    <cellStyle name="Normal 11 5 2" xfId="216" xr:uid="{D36FF08B-BC4B-409D-B331-CB19FB032A58}"/>
    <cellStyle name="Normal 11 5 3" xfId="217" xr:uid="{B4A3D7B4-40FB-457E-AC3F-8DB63AF46793}"/>
    <cellStyle name="Normal 11 5 4" xfId="218" xr:uid="{2920B43E-7FE2-4BD8-9D85-C5283C776855}"/>
    <cellStyle name="Normal 11 5_DALYVIAI" xfId="219" xr:uid="{21525784-4585-4E13-9007-86A81A2C0E36}"/>
    <cellStyle name="Normal 11 6" xfId="220" xr:uid="{D8ABCC62-6E2C-41E4-B3D5-D3AF862F7948}"/>
    <cellStyle name="Normal 11 7" xfId="221" xr:uid="{327BCBC6-D272-4ADE-AE4D-5CBBDFB8B593}"/>
    <cellStyle name="Normal 11_aukstis" xfId="222" xr:uid="{6A38FFB8-3FE2-47FA-A470-99B381ED27A3}"/>
    <cellStyle name="Normal 12" xfId="223" xr:uid="{70F096A2-5D53-4193-AAA8-83E26633AE03}"/>
    <cellStyle name="Normal 12 2" xfId="224" xr:uid="{DC8792FC-0E9C-468A-9258-69A282AFA2B0}"/>
    <cellStyle name="Normal 12 2 2" xfId="225" xr:uid="{BBE8E0A4-99F0-4794-A219-1AADEC095412}"/>
    <cellStyle name="Normal 12 2 3" xfId="226" xr:uid="{7EDB5DCD-9E64-4A0E-AF8F-EC2E8C29A941}"/>
    <cellStyle name="Normal 12 2 4" xfId="227" xr:uid="{DF238FDD-C478-474E-888E-F78CF3EF5CDA}"/>
    <cellStyle name="Normal 12 2_aukstis" xfId="228" xr:uid="{399ACD70-4036-4E4B-9EF8-B8711FF8BCD3}"/>
    <cellStyle name="Normal 12 3" xfId="229" xr:uid="{BA38FE5F-4116-464A-ABD3-274B4EDFC33C}"/>
    <cellStyle name="Normal 12 4" xfId="230" xr:uid="{F9DB1C54-EC59-4948-8BCE-95F5F8ABC972}"/>
    <cellStyle name="Normal 12 4 2" xfId="231" xr:uid="{8BFDEBD5-BB8E-4C64-BEEC-DE2D77AD02B0}"/>
    <cellStyle name="Normal 12 4 3" xfId="232" xr:uid="{8FCC1524-2D8A-4BC4-AED1-E9DB60242871}"/>
    <cellStyle name="Normal 12 4 4" xfId="233" xr:uid="{C8C73249-C5EA-47F9-8B92-118629ADF2A9}"/>
    <cellStyle name="Normal 12 4_DALYVIAI" xfId="234" xr:uid="{E88055F6-18F8-480D-B686-9AB6761091F7}"/>
    <cellStyle name="Normal 12 5" xfId="235" xr:uid="{FF9FA79A-2E1A-444D-8BCE-D9ACFCF98FEA}"/>
    <cellStyle name="Normal 12 6" xfId="236" xr:uid="{2CE1FB00-27C9-4215-B209-600498B0D90C}"/>
    <cellStyle name="Normal 12_aukstis" xfId="237" xr:uid="{748B04E8-1B11-432E-B543-16D1CC1A9D1E}"/>
    <cellStyle name="Normal 13" xfId="238" xr:uid="{4495DF9B-1565-4A38-813B-8887B412EA6C}"/>
    <cellStyle name="Normal 13 2" xfId="239" xr:uid="{55E91CA0-3189-42F0-8234-EACDCCC7041E}"/>
    <cellStyle name="Normal 13 2 2" xfId="240" xr:uid="{55CF189D-CAB4-478B-9204-F7D293C7D81C}"/>
    <cellStyle name="Normal 13 2 2 2" xfId="241" xr:uid="{9EEC86F7-181F-4F1A-929B-2BA58FF9BF64}"/>
    <cellStyle name="Normal 13 2 2 3" xfId="242" xr:uid="{A58DA955-EA47-47DC-979C-8CDB7BEC3106}"/>
    <cellStyle name="Normal 13 2 2 4" xfId="243" xr:uid="{14743030-4FF0-43CA-9A4A-6B5842AE8BAD}"/>
    <cellStyle name="Normal 13 2 2_aukstis" xfId="244" xr:uid="{1C700246-8A5E-48A6-9EE9-1A2BCC64B76D}"/>
    <cellStyle name="Normal 13 2 3" xfId="245" xr:uid="{63F620E5-B675-40E3-A2CE-22B9D4804C8F}"/>
    <cellStyle name="Normal 13 2 4" xfId="246" xr:uid="{F6AA0A1D-E9A0-4FE8-BB4B-19A3AB787D55}"/>
    <cellStyle name="Normal 13 2 5" xfId="247" xr:uid="{163EDD37-1326-4A7E-8165-71DDABA4018B}"/>
    <cellStyle name="Normal 13 2_DALYVIAI" xfId="248" xr:uid="{E8B172F1-872C-44C4-ACC3-1F885256F126}"/>
    <cellStyle name="Normal 13 3" xfId="249" xr:uid="{A8143FBD-221D-474D-BEA7-92C4DFC65D5B}"/>
    <cellStyle name="Normal 13 3 2" xfId="250" xr:uid="{2DE3C81A-CC5B-44BB-A0F9-DF6CDB3EAB02}"/>
    <cellStyle name="Normal 13 3 3" xfId="251" xr:uid="{45F7985E-B14B-40E5-BC01-ADAB2B678C02}"/>
    <cellStyle name="Normal 13 3 4" xfId="252" xr:uid="{8C5099CD-1381-49E4-8F06-A7136058ACA6}"/>
    <cellStyle name="Normal 13 3_DALYVIAI" xfId="253" xr:uid="{377FD27E-613F-4E62-A7F8-4E3CE7DA2B5C}"/>
    <cellStyle name="Normal 13 4" xfId="254" xr:uid="{72C58458-B2FF-4D56-A783-658ED1896F0D}"/>
    <cellStyle name="Normal 13 5" xfId="255" xr:uid="{64BF9F76-3CB8-4CEE-A815-7AD6AC85EA7E}"/>
    <cellStyle name="Normal 13_aukstis" xfId="256" xr:uid="{6C8621A9-FC11-4F7D-9EFA-8018456014FD}"/>
    <cellStyle name="Normal 14" xfId="257" xr:uid="{3A893593-2A4E-4D5D-AE0D-9845304794F5}"/>
    <cellStyle name="Normal 14 2" xfId="258" xr:uid="{B47A0B20-1752-4884-9379-340DE2EE9427}"/>
    <cellStyle name="Normal 14 2 2" xfId="259" xr:uid="{57D87424-B41C-4211-9B70-5F1425D6E905}"/>
    <cellStyle name="Normal 14 2 2 2" xfId="260" xr:uid="{35E1EE72-856F-4900-A8B7-5A66152EAAD3}"/>
    <cellStyle name="Normal 14 2 2 3" xfId="261" xr:uid="{6A773557-0AB5-47B3-B40A-125366B7CCDF}"/>
    <cellStyle name="Normal 14 2 2 4" xfId="262" xr:uid="{29188DCF-8A8E-4907-BEC9-BAFA55BE1F88}"/>
    <cellStyle name="Normal 14 2 2_aukstis" xfId="263" xr:uid="{90490E05-9380-4BB5-B92A-AEF104AAE5D5}"/>
    <cellStyle name="Normal 14 2 3" xfId="264" xr:uid="{363CD98A-F3AE-4405-80CF-8939BD1F1CEF}"/>
    <cellStyle name="Normal 14 2 4" xfId="265" xr:uid="{5F913427-5DAB-4C35-B9F0-B1E346531EF3}"/>
    <cellStyle name="Normal 14 2 5" xfId="266" xr:uid="{A20F2753-6CC7-4FFA-B7F4-A61867EF1A92}"/>
    <cellStyle name="Normal 14 2_DALYVIAI" xfId="267" xr:uid="{053F5EE5-1B8D-4A89-9F07-D9EF58375503}"/>
    <cellStyle name="Normal 14 3" xfId="268" xr:uid="{9BE0ACD4-0D03-42B9-B16A-711C2A7F34D0}"/>
    <cellStyle name="Normal 14 3 2" xfId="269" xr:uid="{492BC533-DDC1-43BB-BC62-B6D059BB6192}"/>
    <cellStyle name="Normal 14 3 3" xfId="270" xr:uid="{0A9064A6-7599-4966-B33C-AF8A35065F50}"/>
    <cellStyle name="Normal 14 3 4" xfId="271" xr:uid="{9D04EDD8-6CF6-4F69-9C75-51C3A0D9874D}"/>
    <cellStyle name="Normal 14 3_DALYVIAI" xfId="272" xr:uid="{7E43388B-8669-4CB1-A99F-ED13728AADEE}"/>
    <cellStyle name="Normal 14 4" xfId="273" xr:uid="{391EE7E4-ACEB-4755-9461-58B0A8AA09DF}"/>
    <cellStyle name="Normal 14 5" xfId="274" xr:uid="{B1B43832-7203-4BEF-B669-071B5BEBF559}"/>
    <cellStyle name="Normal 14_aukstis" xfId="275" xr:uid="{5D3BEE20-E92D-432E-BDE6-392DD0358B22}"/>
    <cellStyle name="Normal 15" xfId="276" xr:uid="{858B1C10-66B0-43FA-A54B-2C40F3D3F218}"/>
    <cellStyle name="Normal 15 2" xfId="277" xr:uid="{E464B016-1489-4F10-89BA-5D6E16201800}"/>
    <cellStyle name="Normal 15 2 2" xfId="278" xr:uid="{AFC75C32-58BA-40EA-94F9-02389CA9A03C}"/>
    <cellStyle name="Normal 15 2 3" xfId="279" xr:uid="{AB5C6BA7-8FB8-4027-947C-5D8C81F8FF91}"/>
    <cellStyle name="Normal 15 2 4" xfId="280" xr:uid="{28EEA815-BC93-42F6-8E13-D4DEC5906D8C}"/>
    <cellStyle name="Normal 15 2_aukstis" xfId="281" xr:uid="{56382C41-CA85-424D-A116-D9242E3CD572}"/>
    <cellStyle name="Normal 15 3" xfId="282" xr:uid="{C5A8F43C-9D91-4066-BDEE-7FC005A0CAE9}"/>
    <cellStyle name="Normal 15 4" xfId="283" xr:uid="{7E70E84F-2D3F-4E9A-9A77-74433433C93F}"/>
    <cellStyle name="Normal 15 4 2" xfId="284" xr:uid="{8E9908A5-15CC-4E16-ADA6-8DB75A51B0DD}"/>
    <cellStyle name="Normal 15 4 3" xfId="285" xr:uid="{B89B3DEE-85D6-44A3-983B-9D623A1FC9C4}"/>
    <cellStyle name="Normal 15 4 4" xfId="286" xr:uid="{9AA8F97F-8DD0-4401-AD42-8E3376BB4A0E}"/>
    <cellStyle name="Normal 15 4_DALYVIAI" xfId="287" xr:uid="{A95E73AB-7D18-4407-A502-131018259049}"/>
    <cellStyle name="Normal 15 5" xfId="288" xr:uid="{502013E1-42AA-4BC8-AEF5-AAEE94DF3BB7}"/>
    <cellStyle name="Normal 15 6" xfId="289" xr:uid="{C1D3710B-C8FB-4800-9644-FBAD0E4979CC}"/>
    <cellStyle name="Normal 15_aukstis" xfId="290" xr:uid="{FCE7CE62-CDB6-4ACB-A687-50FF4B8047BF}"/>
    <cellStyle name="Normal 16" xfId="291" xr:uid="{E11E7DA3-4EFB-4374-ABBD-81AE1ADF468E}"/>
    <cellStyle name="Normal 16 2" xfId="292" xr:uid="{112D4DE0-7CD2-4969-908A-7531B27CE3B1}"/>
    <cellStyle name="Normal 16 2 2" xfId="293" xr:uid="{0CDFD59B-5ACF-4129-9F9E-5B2F0E5D97EB}"/>
    <cellStyle name="Normal 16 2 3" xfId="294" xr:uid="{C7736EF1-F60E-4920-8936-F8EC6B1E37C2}"/>
    <cellStyle name="Normal 16 2 4" xfId="295" xr:uid="{03C8743B-B4F1-4DB2-BCD5-220509A00A68}"/>
    <cellStyle name="Normal 16 2_aukstis" xfId="296" xr:uid="{75BB8FA2-BC2E-47AD-8C16-61023106BCAA}"/>
    <cellStyle name="Normal 16 3" xfId="297" xr:uid="{1997DFF0-E7C2-4445-BDD7-EC45CC6B1F3B}"/>
    <cellStyle name="Normal 16_aukstis" xfId="298" xr:uid="{19E29F45-68D1-46D3-8BE6-4A26A1D5C4B1}"/>
    <cellStyle name="Normal 17" xfId="299" xr:uid="{19FD7F77-CBD5-4F0B-A74B-35E1DFB7FCCB}"/>
    <cellStyle name="Normal 17 2" xfId="300" xr:uid="{0CA20132-C77B-4191-84E9-6C53C7BD248D}"/>
    <cellStyle name="Normal 17 2 2" xfId="301" xr:uid="{88FB137A-B71B-4DF5-ADCE-AD70FE88B3D4}"/>
    <cellStyle name="Normal 17 2 3" xfId="302" xr:uid="{92AB7F21-22C0-440C-9966-DE84D0A5F501}"/>
    <cellStyle name="Normal 17 2 4" xfId="303" xr:uid="{95302A0A-07C3-4040-8C11-FCE3A12C1091}"/>
    <cellStyle name="Normal 17 2_aukstis" xfId="304" xr:uid="{6991102C-3B43-4692-8738-3DAB6B8A56D0}"/>
    <cellStyle name="Normal 17 3" xfId="305" xr:uid="{16ED816D-C80C-4A10-BDED-F85C405AA560}"/>
    <cellStyle name="Normal 17 4" xfId="306" xr:uid="{D5851890-0089-4F65-BB97-9077A0ABF9A1}"/>
    <cellStyle name="Normal 17 4 2" xfId="307" xr:uid="{C811CF36-FCFD-40BD-ACDE-B924E9F3F3EE}"/>
    <cellStyle name="Normal 17 4 3" xfId="308" xr:uid="{4FC3C1E1-701E-4623-B51D-A6991C9A9294}"/>
    <cellStyle name="Normal 17 4 4" xfId="309" xr:uid="{30C3A40C-E1C6-41A4-BCF0-F00B495603E4}"/>
    <cellStyle name="Normal 17 4_DALYVIAI" xfId="310" xr:uid="{F48F60C7-D803-4B83-9342-1D74539A4643}"/>
    <cellStyle name="Normal 17 5" xfId="311" xr:uid="{2C8A30CA-0716-4942-B5FC-619D9D30E95C}"/>
    <cellStyle name="Normal 17 6" xfId="312" xr:uid="{E0D5E724-A1E2-4D75-A2D1-D1EEE179806D}"/>
    <cellStyle name="Normal 17_aukstis" xfId="313" xr:uid="{0A21CDCC-F7E3-46BE-BDFA-6912A0CBC881}"/>
    <cellStyle name="Normal 18" xfId="314" xr:uid="{077BA796-929A-4348-ADFD-4ACF097101C8}"/>
    <cellStyle name="Normal 18 2" xfId="315" xr:uid="{8120B762-03F4-449B-95C0-EF57532190E7}"/>
    <cellStyle name="Normal 18 2 2" xfId="316" xr:uid="{67527C74-8C13-4BC1-94FA-31900DEBD98C}"/>
    <cellStyle name="Normal 18 2 2 2" xfId="317" xr:uid="{A6AC25DE-315D-4D0F-B5CF-F81D107BD2F8}"/>
    <cellStyle name="Normal 18 2 2 3" xfId="318" xr:uid="{F3A8D73A-5403-42A1-AD36-371CD50DFD8F}"/>
    <cellStyle name="Normal 18 2 2 4" xfId="319" xr:uid="{10ACBADD-7F50-4210-B506-66B8F491A822}"/>
    <cellStyle name="Normal 18 2 2_aukstis" xfId="320" xr:uid="{47E94060-8932-4533-94C9-D364EA9AFBAB}"/>
    <cellStyle name="Normal 18 2 3" xfId="321" xr:uid="{23C127A7-B414-46B0-A558-98D69AA983AF}"/>
    <cellStyle name="Normal 18 2 4" xfId="322" xr:uid="{04225A32-C002-4721-B42F-C0F93A1E4C14}"/>
    <cellStyle name="Normal 18 2 5" xfId="323" xr:uid="{179418F9-53EB-4123-A99D-2161F3FFB9D9}"/>
    <cellStyle name="Normal 18 2_DALYVIAI" xfId="324" xr:uid="{96085BEA-C729-4D4A-BB26-DFB282841BD8}"/>
    <cellStyle name="Normal 18 3" xfId="325" xr:uid="{C32A9D45-3141-4951-A6D8-DE7BD228956A}"/>
    <cellStyle name="Normal 18 3 2" xfId="326" xr:uid="{EB37D86B-2F43-42BE-9747-B7A16D62ABBA}"/>
    <cellStyle name="Normal 18 3 3" xfId="327" xr:uid="{7DDB7017-BD94-46D8-AFB4-FFC54D95AD6F}"/>
    <cellStyle name="Normal 18 3 4" xfId="328" xr:uid="{88CFB38D-1A22-42E0-9567-E9F52E06402E}"/>
    <cellStyle name="Normal 18 3_DALYVIAI" xfId="329" xr:uid="{10C7ED65-1CB4-4A0A-82A0-A9E67DE60692}"/>
    <cellStyle name="Normal 18 4" xfId="330" xr:uid="{B81E33E0-88A0-4403-849E-F6E074F85FA0}"/>
    <cellStyle name="Normal 18 5" xfId="331" xr:uid="{18C203DA-FCDE-43AF-B8DB-7EA2E8A4DC61}"/>
    <cellStyle name="Normal 18_aukstis" xfId="332" xr:uid="{B1D2D307-2472-4785-BEA1-CCD41E3C9C95}"/>
    <cellStyle name="Normal 19" xfId="333" xr:uid="{4C357767-52A5-437B-9CBF-F94B8A26E0EA}"/>
    <cellStyle name="Normal 19 2" xfId="334" xr:uid="{EF41AD60-14EA-4EA2-B675-D8CFF639F285}"/>
    <cellStyle name="Normal 19 2 2" xfId="335" xr:uid="{062B5397-8009-4C8D-94AE-6450B53B55EE}"/>
    <cellStyle name="Normal 19 2 2 2" xfId="336" xr:uid="{58E4AC0D-BEEF-4788-8746-7EB529DC86D5}"/>
    <cellStyle name="Normal 19 2 2 3" xfId="337" xr:uid="{7AE58C21-0476-450C-9132-9F8EECE62120}"/>
    <cellStyle name="Normal 19 2 2 4" xfId="338" xr:uid="{7A543B02-8359-4155-84AE-8277CD06E976}"/>
    <cellStyle name="Normal 19 2 2_aukstis" xfId="339" xr:uid="{A65F7B50-48AC-45D7-BC8F-EA392215B5F7}"/>
    <cellStyle name="Normal 19 2 3" xfId="340" xr:uid="{FDDDA971-7305-423C-9F0C-CA275F3A342E}"/>
    <cellStyle name="Normal 19 2 4" xfId="341" xr:uid="{F297AA68-276A-4093-B59D-B98E6314FB7A}"/>
    <cellStyle name="Normal 19 2 5" xfId="342" xr:uid="{18976621-40A5-44B0-830C-4704ABE960E1}"/>
    <cellStyle name="Normal 19 2_DALYVIAI" xfId="343" xr:uid="{8B55BC61-8946-459D-9A0F-2A14F7E3E610}"/>
    <cellStyle name="Normal 19 3" xfId="344" xr:uid="{AD9A210D-9150-4C59-8491-9A73633B03E8}"/>
    <cellStyle name="Normal 19 3 2" xfId="345" xr:uid="{13DBBE49-6731-4AEB-A117-35BC568DF024}"/>
    <cellStyle name="Normal 19 3 3" xfId="346" xr:uid="{E3563A01-292D-411B-BAD9-70124BA80B2D}"/>
    <cellStyle name="Normal 19 3 4" xfId="347" xr:uid="{C2CFB1CD-BC99-4E25-BA7C-22DC357B36C8}"/>
    <cellStyle name="Normal 19 3_DALYVIAI" xfId="348" xr:uid="{6D8C4F2C-E93C-4459-BCF1-ABAEE65F0202}"/>
    <cellStyle name="Normal 19 4" xfId="349" xr:uid="{F55F4AFC-5B53-4B1F-918B-AC3A736C0274}"/>
    <cellStyle name="Normal 19 5" xfId="350" xr:uid="{2DECCBF7-D525-4AF3-8B3A-1846DC573459}"/>
    <cellStyle name="Normal 19_aukstis" xfId="351" xr:uid="{6C8FFB43-FF6D-45DC-9F20-D04365201896}"/>
    <cellStyle name="Normal 2" xfId="352" xr:uid="{4356CD1D-E415-4015-9F8D-DE5890E72FD8}"/>
    <cellStyle name="Normal 2 10" xfId="353" xr:uid="{48A865FC-63B9-41D5-9989-B8CD0357307D}"/>
    <cellStyle name="Normal 2 11" xfId="354" xr:uid="{AACF076E-097C-4E97-A377-0978A9041692}"/>
    <cellStyle name="Normal 2 12" xfId="355" xr:uid="{2D39E97D-58D0-4077-9996-2FAB4BA1EFCA}"/>
    <cellStyle name="Normal 2 13" xfId="356" xr:uid="{81A268A4-3275-4D43-A98E-A76248080FEC}"/>
    <cellStyle name="Normal 2 2" xfId="357" xr:uid="{42744300-C475-44D7-8C69-99020BE63FA5}"/>
    <cellStyle name="Normal 2 2 10" xfId="358" xr:uid="{3D3B9C77-C28A-4EAB-B637-79F428933061}"/>
    <cellStyle name="Normal 2 2 10 2" xfId="359" xr:uid="{6CED207E-B2A9-449D-BAFE-F46323706E8F}"/>
    <cellStyle name="Normal 2 2 10 3" xfId="360" xr:uid="{D307320F-4690-4546-A587-EC2B3A2B07BD}"/>
    <cellStyle name="Normal 2 2 10 4" xfId="361" xr:uid="{4B8D8F2D-AC40-472F-B31C-D5D61EF61CAB}"/>
    <cellStyle name="Normal 2 2 10_aukstis" xfId="362" xr:uid="{F2580B7A-8B12-4D27-A7DF-FA9EC1C68197}"/>
    <cellStyle name="Normal 2 2 11" xfId="363" xr:uid="{FE1A7A1C-DC1F-439C-A2C2-FAC514A5E7D7}"/>
    <cellStyle name="Normal 2 2 12" xfId="364" xr:uid="{61928DFF-2CD5-4D3B-8CE5-495CFFF0E184}"/>
    <cellStyle name="Normal 2 2 13" xfId="365" xr:uid="{7C9FAB10-477B-4B46-A8A4-C8C1A1056794}"/>
    <cellStyle name="Normal 2 2 2" xfId="366" xr:uid="{C9255BCF-8023-4383-A8DD-D9C199DCD35B}"/>
    <cellStyle name="Normal 2 2 2 2" xfId="367" xr:uid="{9417D547-1878-4C26-A301-44A82C731F58}"/>
    <cellStyle name="Normal 2 2 2 2 2" xfId="368" xr:uid="{053DE173-70AB-4613-8189-6DA1E64309C7}"/>
    <cellStyle name="Normal 2 2 2 2 3" xfId="369" xr:uid="{ACF5D019-D11F-48F9-AB0E-EEC07EFD1687}"/>
    <cellStyle name="Normal 2 2 2 2 4" xfId="370" xr:uid="{C2918495-D021-414B-85F5-7B174E1ECF08}"/>
    <cellStyle name="Normal 2 2 2 2 5" xfId="371" xr:uid="{896FC58C-538F-45DE-B573-B2FBB135AB10}"/>
    <cellStyle name="Normal 2 2 2 2 5 2" xfId="372" xr:uid="{97587EB6-7F0F-402B-89F0-127088E99C17}"/>
    <cellStyle name="Normal 2 2 2 2 5 3" xfId="373" xr:uid="{7AB36F6A-CFBE-4A8E-82D6-C5DA6800F4E2}"/>
    <cellStyle name="Normal 2 2 2 2 5_aukstis" xfId="374" xr:uid="{DB702F2E-9929-471C-A780-9F86A14790A7}"/>
    <cellStyle name="Normal 2 2 2 2_aukstis" xfId="375" xr:uid="{2005DD38-93E7-4A28-A69C-2985459703F2}"/>
    <cellStyle name="Normal 2 2 2 3" xfId="376" xr:uid="{56AC8CC2-C137-43CF-8445-4DE54626769B}"/>
    <cellStyle name="Normal 2 2 2 4" xfId="377" xr:uid="{CBB64884-1CE2-4A2B-92AF-F196B3C30785}"/>
    <cellStyle name="Normal 2 2 2 4 2" xfId="378" xr:uid="{91F8C8AD-D0DB-4886-99CA-1202AEBBDA76}"/>
    <cellStyle name="Normal 2 2 2 4 3" xfId="379" xr:uid="{661EB504-C43F-49E3-A7A3-9E4FB5EBC9DD}"/>
    <cellStyle name="Normal 2 2 2 4 4" xfId="380" xr:uid="{B414C7BF-3490-473F-BC73-FF20E3795434}"/>
    <cellStyle name="Normal 2 2 2 4_aukstis" xfId="381" xr:uid="{603F161F-46BB-4DA5-BC63-EFEB125B2CD1}"/>
    <cellStyle name="Normal 2 2 2 5" xfId="382" xr:uid="{16A22223-9F3B-4FF0-9969-9DE940F5E8CB}"/>
    <cellStyle name="Normal 2 2 2 6" xfId="383" xr:uid="{6D11E873-3DEE-495B-A535-7A5A0E9C71B2}"/>
    <cellStyle name="Normal 2 2 2 7" xfId="384" xr:uid="{6E992473-FD9B-4DE3-BB05-46DF41E61212}"/>
    <cellStyle name="Normal 2 2 2_aukstis" xfId="385" xr:uid="{2E380598-32AB-4F5B-91D8-4EBC42657342}"/>
    <cellStyle name="Normal 2 2 3" xfId="386" xr:uid="{0753E759-8C01-4D48-B600-39B56C1EF01C}"/>
    <cellStyle name="Normal 2 2 3 10" xfId="387" xr:uid="{F1D635CE-24E4-4B65-9929-C27B0663545B}"/>
    <cellStyle name="Normal 2 2 3 2" xfId="388" xr:uid="{A3129765-6BB1-4627-8941-911590D53A9A}"/>
    <cellStyle name="Normal 2 2 3 2 2" xfId="389" xr:uid="{FB798A7A-6EBC-42C9-BE8E-1D44B7571CA7}"/>
    <cellStyle name="Normal 2 2 3 2 2 2" xfId="390" xr:uid="{72218097-CF60-41BB-83F9-8978E4589F80}"/>
    <cellStyle name="Normal 2 2 3 2 2 2 2" xfId="391" xr:uid="{9C95DDAE-52A8-4705-AFAB-38C3751C57B9}"/>
    <cellStyle name="Normal 2 2 3 2 2 2 3" xfId="392" xr:uid="{4991E843-ADE9-4B4D-A77A-3C7410F05A0B}"/>
    <cellStyle name="Normal 2 2 3 2 2 2 4" xfId="393" xr:uid="{A006B763-A2AA-448A-89BC-D04F79B690F9}"/>
    <cellStyle name="Normal 2 2 3 2 2 2_aukstis" xfId="394" xr:uid="{661FA7E0-A7C0-4406-BDD1-4B5437531C2E}"/>
    <cellStyle name="Normal 2 2 3 2 2 3" xfId="395" xr:uid="{DAE7FA49-4B45-4D8A-AF64-7D11ABC1C018}"/>
    <cellStyle name="Normal 2 2 3 2 2 3 2" xfId="396" xr:uid="{51E7EC2B-62E5-4514-85CF-DCE3D475A9EC}"/>
    <cellStyle name="Normal 2 2 3 2 2 3 3" xfId="397" xr:uid="{54C2DF57-4B24-4AB1-8D4C-DF447D664AF9}"/>
    <cellStyle name="Normal 2 2 3 2 2 3 4" xfId="398" xr:uid="{E66F9CC9-4E95-4A70-8082-6AF4754AEF0D}"/>
    <cellStyle name="Normal 2 2 3 2 2 3_aukstis" xfId="399" xr:uid="{7CC7E241-BD95-43DA-BC2B-DD141044D769}"/>
    <cellStyle name="Normal 2 2 3 2 2 4" xfId="400" xr:uid="{EB76B8AE-69AE-41D6-B5A1-37D5495B694F}"/>
    <cellStyle name="Normal 2 2 3 2 2 4 2" xfId="401" xr:uid="{B2D4D17E-6D5F-473A-8F85-A0539ACFE4C5}"/>
    <cellStyle name="Normal 2 2 3 2 2 4 3" xfId="402" xr:uid="{858EB175-F9EA-409D-BCF8-B53C99D03F49}"/>
    <cellStyle name="Normal 2 2 3 2 2 4 4" xfId="403" xr:uid="{72479F15-F4D4-4D8C-8A55-8F99A7D8CB22}"/>
    <cellStyle name="Normal 2 2 3 2 2 4_aukstis" xfId="404" xr:uid="{EE134EA0-2AB0-4875-8A50-8F9ED1E415C7}"/>
    <cellStyle name="Normal 2 2 3 2 2 5" xfId="405" xr:uid="{4259B655-95C9-4E38-A69A-C4570D50789E}"/>
    <cellStyle name="Normal 2 2 3 2 2 5 2" xfId="406" xr:uid="{7072EB18-4EDE-4D04-8C09-42CC29477FAE}"/>
    <cellStyle name="Normal 2 2 3 2 2 5 3" xfId="407" xr:uid="{8E6A5998-6DB0-42F7-8FB0-0EECD6895A2B}"/>
    <cellStyle name="Normal 2 2 3 2 2 5 4" xfId="408" xr:uid="{D183495D-4710-4EF7-BE6B-99EE0D964705}"/>
    <cellStyle name="Normal 2 2 3 2 2 5_aukstis" xfId="409" xr:uid="{38A0BAB0-E6EE-4C82-BA03-2F2E650D432A}"/>
    <cellStyle name="Normal 2 2 3 2 2 6" xfId="410" xr:uid="{E702AEEA-92F4-4398-B371-C1121147A8D3}"/>
    <cellStyle name="Normal 2 2 3 2 2 7" xfId="411" xr:uid="{8E1D8FBF-D375-4376-BE19-D5D2B36F05D9}"/>
    <cellStyle name="Normal 2 2 3 2 2 8" xfId="412" xr:uid="{F92B45EE-5B19-4922-AC55-DFADFCC3776C}"/>
    <cellStyle name="Normal 2 2 3 2 2_aukstis" xfId="413" xr:uid="{1F7144F8-F14E-4A27-B4FD-25172D512A23}"/>
    <cellStyle name="Normal 2 2 3 2 3" xfId="414" xr:uid="{021CBC8B-4476-460A-AFF2-D786B086F523}"/>
    <cellStyle name="Normal 2 2 3 2 4" xfId="415" xr:uid="{C2ED3AA5-DF4C-4C56-9705-0B9F18B01990}"/>
    <cellStyle name="Normal 2 2 3 2 5" xfId="416" xr:uid="{53FD9674-6020-4430-9CA8-CAA5BDACE3AF}"/>
    <cellStyle name="Normal 2 2 3 2_aukstis" xfId="417" xr:uid="{F2873485-2F45-41F5-8FF0-5D4ADAEFE20A}"/>
    <cellStyle name="Normal 2 2 3 3" xfId="418" xr:uid="{21CFFE82-55DE-4E4B-91B5-976456312395}"/>
    <cellStyle name="Normal 2 2 3 3 2" xfId="419" xr:uid="{986F0EED-619F-4ECF-B5F8-9F1E22E958F3}"/>
    <cellStyle name="Normal 2 2 3 3 2 2" xfId="420" xr:uid="{4AB609DB-3844-47A3-9773-10A5BF32CDEC}"/>
    <cellStyle name="Normal 2 2 3 3 2 3" xfId="421" xr:uid="{B85E42CA-DA6D-488F-9461-3686287D96E9}"/>
    <cellStyle name="Normal 2 2 3 3 2 4" xfId="422" xr:uid="{BB5C710E-219B-4534-8BE1-1FC83D35C588}"/>
    <cellStyle name="Normal 2 2 3 3 2_aukstis" xfId="423" xr:uid="{17388EE7-DF8A-4642-B052-5D8E5C0511B9}"/>
    <cellStyle name="Normal 2 2 3 3 3" xfId="424" xr:uid="{D48672F6-00E2-45A9-8A1F-C86CDF1A3A34}"/>
    <cellStyle name="Normal 2 2 3 3 3 2" xfId="425" xr:uid="{30740EAF-B64D-4CA3-A7C3-11DDFC81D739}"/>
    <cellStyle name="Normal 2 2 3 3 3 3" xfId="426" xr:uid="{C2332697-2F88-4BAB-8A14-F8C5481354EA}"/>
    <cellStyle name="Normal 2 2 3 3 3 4" xfId="427" xr:uid="{2E2F1549-D9C8-4480-8906-438D51FFBD52}"/>
    <cellStyle name="Normal 2 2 3 3 3_aukstis" xfId="428" xr:uid="{4980ACAE-A62F-450D-872E-3A57573AD5C9}"/>
    <cellStyle name="Normal 2 2 3 3 4" xfId="429" xr:uid="{6ADE37B1-0AC4-408E-989B-2C39E8843A89}"/>
    <cellStyle name="Normal 2 2 3 3 5" xfId="430" xr:uid="{3A93D039-C90C-4ADC-B8B8-94E91118ED79}"/>
    <cellStyle name="Normal 2 2 3 3 6" xfId="431" xr:uid="{21069881-190C-49FD-B44B-90D8FFCCC71C}"/>
    <cellStyle name="Normal 2 2 3 3 7" xfId="432" xr:uid="{83F78E64-6933-4535-AF38-14CE4952DDF3}"/>
    <cellStyle name="Normal 2 2 3 3_aukstis" xfId="433" xr:uid="{1932EF65-87EF-4A53-BF39-42022FAD903E}"/>
    <cellStyle name="Normal 2 2 3 4" xfId="434" xr:uid="{D162E89F-76BC-488B-BFCF-D0DED349FB43}"/>
    <cellStyle name="Normal 2 2 3 4 2" xfId="435" xr:uid="{8F9B9D20-DB3F-4E77-BDFF-FE25F2909D2B}"/>
    <cellStyle name="Normal 2 2 3 4 2 2" xfId="436" xr:uid="{C8109644-2407-4813-8668-DE826BB9B54E}"/>
    <cellStyle name="Normal 2 2 3 4 2 2 2" xfId="437" xr:uid="{D83AD515-8137-4C77-8476-035F8B15C942}"/>
    <cellStyle name="Normal 2 2 3 4 2 2 3" xfId="438" xr:uid="{B8ABCF81-AEA7-43AA-929E-5AAB3AF7087A}"/>
    <cellStyle name="Normal 2 2 3 4 2 2 4" xfId="439" xr:uid="{17DB519F-9E11-4302-8101-2D4B405C7237}"/>
    <cellStyle name="Normal 2 2 3 4 2 2_aukstis" xfId="440" xr:uid="{0A09A117-2949-4A14-BF9B-9E2246E48D88}"/>
    <cellStyle name="Normal 2 2 3 4 2 3" xfId="441" xr:uid="{793B85B2-43B4-43A6-B8C4-B15677C48A41}"/>
    <cellStyle name="Normal 2 2 3 4 2 3 2" xfId="442" xr:uid="{0ED1FA91-B453-4746-83E4-95A14E95B7EE}"/>
    <cellStyle name="Normal 2 2 3 4 2 3 3" xfId="443" xr:uid="{6D2BC462-EE03-418E-9BC2-F5AA8C143EDC}"/>
    <cellStyle name="Normal 2 2 3 4 2 3 4" xfId="444" xr:uid="{3B70AF18-24B0-4DDB-90BC-B634D326AC9D}"/>
    <cellStyle name="Normal 2 2 3 4 2 3_aukstis" xfId="445" xr:uid="{E7EC26A0-670E-4DBB-A00B-43968588D8C7}"/>
    <cellStyle name="Normal 2 2 3 4 2 4" xfId="446" xr:uid="{946F5F95-1E5F-470A-ABB8-5A8813DB6A2A}"/>
    <cellStyle name="Normal 2 2 3 4 2 5" xfId="447" xr:uid="{03DE169F-12FD-43C4-AA21-57569DE07F4D}"/>
    <cellStyle name="Normal 2 2 3 4 2 6" xfId="448" xr:uid="{12CEF5E3-E788-4237-8669-EBB7DB775B07}"/>
    <cellStyle name="Normal 2 2 3 4 2_aukstis" xfId="449" xr:uid="{627E59F6-2923-407B-A8D0-8706CCA55894}"/>
    <cellStyle name="Normal 2 2 3 4 3" xfId="450" xr:uid="{9A7E2371-84F4-432D-91D9-21301A3B75E3}"/>
    <cellStyle name="Normal 2 2 3 4 4" xfId="451" xr:uid="{57CE7E0C-A3A4-4120-96A2-CA7EC75D408F}"/>
    <cellStyle name="Normal 2 2 3 4 5" xfId="452" xr:uid="{FF4AB6BD-5403-49C1-8420-C42523C8E53A}"/>
    <cellStyle name="Normal 2 2 3 4_aukstis" xfId="453" xr:uid="{CF92C951-429D-4082-8D09-C7085C80C356}"/>
    <cellStyle name="Normal 2 2 3 5" xfId="454" xr:uid="{45B2826D-5F9E-4AB2-8B80-6DEC91BAD069}"/>
    <cellStyle name="Normal 2 2 3 5 2" xfId="455" xr:uid="{D99E79A3-5263-41BD-90FA-E541D6E5B20A}"/>
    <cellStyle name="Normal 2 2 3 5 2 2" xfId="456" xr:uid="{BF20BAB4-50D2-490F-8928-2EE96AE3AB57}"/>
    <cellStyle name="Normal 2 2 3 5 2 3" xfId="457" xr:uid="{D8F68A12-FB55-4FFE-81FC-101C2320621C}"/>
    <cellStyle name="Normal 2 2 3 5 2 4" xfId="458" xr:uid="{2EF03802-FF4E-4B8A-ABD3-5C4DA72E0A47}"/>
    <cellStyle name="Normal 2 2 3 5 2_aukstis" xfId="459" xr:uid="{AC1E309C-DD53-498C-8617-2AB842DAE82F}"/>
    <cellStyle name="Normal 2 2 3 5 3" xfId="460" xr:uid="{6A40A13D-BEE6-4388-97CE-189D71D9CF2F}"/>
    <cellStyle name="Normal 2 2 3 5 3 2" xfId="461" xr:uid="{CECF1866-F936-4C0F-B584-17B168E91E7C}"/>
    <cellStyle name="Normal 2 2 3 5 3 3" xfId="462" xr:uid="{11416C0B-4EBE-4B91-8C2C-4B1FD3710DE3}"/>
    <cellStyle name="Normal 2 2 3 5 3 4" xfId="463" xr:uid="{30363860-3D1D-4225-A4B4-C6CCD499EEC5}"/>
    <cellStyle name="Normal 2 2 3 5 3_aukstis" xfId="464" xr:uid="{9BFFC1C6-F0AB-47B8-80D1-D29EA341D03F}"/>
    <cellStyle name="Normal 2 2 3 5 4" xfId="465" xr:uid="{7413D290-9065-4789-BB4A-EA442B7BE839}"/>
    <cellStyle name="Normal 2 2 3 5 4 2" xfId="466" xr:uid="{9AE1BE62-8903-476B-B06A-04ED7A18DCD5}"/>
    <cellStyle name="Normal 2 2 3 5 4 3" xfId="467" xr:uid="{B00A40BC-F909-4D65-A426-649252629D8B}"/>
    <cellStyle name="Normal 2 2 3 5 4 4" xfId="468" xr:uid="{C4F2DF32-AE79-422E-A280-6D354A1BD64C}"/>
    <cellStyle name="Normal 2 2 3 5 4_aukstis" xfId="469" xr:uid="{4B89E4A1-7E15-4043-A9BE-301E4255F160}"/>
    <cellStyle name="Normal 2 2 3 5 5" xfId="470" xr:uid="{8E2B700D-442C-4735-ABC9-A8EF76962541}"/>
    <cellStyle name="Normal 2 2 3 5 5 2" xfId="471" xr:uid="{9B73E8D9-D2BE-46C5-A4CF-E2616E9E0AFF}"/>
    <cellStyle name="Normal 2 2 3 5 5 3" xfId="472" xr:uid="{5F6D5FEB-E592-4BB1-9DC2-A0D2996AABD0}"/>
    <cellStyle name="Normal 2 2 3 5 5 4" xfId="473" xr:uid="{1DC6ACE3-2E2A-4F15-AD3C-E6C09ADF6952}"/>
    <cellStyle name="Normal 2 2 3 5 5_aukstis" xfId="474" xr:uid="{CC38608F-18D5-4DAB-AB54-1BF7727AB84D}"/>
    <cellStyle name="Normal 2 2 3 5 6" xfId="475" xr:uid="{BFCF1533-2A6B-45AB-97DF-D26860C46BEA}"/>
    <cellStyle name="Normal 2 2 3 5 7" xfId="476" xr:uid="{36F228C0-3B02-4012-91CB-2DD9233ED4DC}"/>
    <cellStyle name="Normal 2 2 3 5 8" xfId="477" xr:uid="{4989A051-9416-4241-8682-4A2E6D37792E}"/>
    <cellStyle name="Normal 2 2 3 5_aukstis" xfId="478" xr:uid="{EF33A232-04D1-47CC-8007-E3C99A56E6D7}"/>
    <cellStyle name="Normal 2 2 3 6" xfId="479" xr:uid="{3ACFB3A4-A695-450A-A9F0-D62E2DCEAD62}"/>
    <cellStyle name="Normal 2 2 3 6 10" xfId="480" xr:uid="{B29CD3EB-4C8D-401D-A5F8-96E69856BC2E}"/>
    <cellStyle name="Normal 2 2 3 6 11" xfId="481" xr:uid="{9E36C9E4-A989-4848-9591-6E3D23A8210B}"/>
    <cellStyle name="Normal 2 2 3 6 12" xfId="482" xr:uid="{8EB251B5-87F9-4662-9666-757B676C7B73}"/>
    <cellStyle name="Normal 2 2 3 6 13" xfId="483" xr:uid="{9BA469A1-3166-44B4-9D76-BD78211CA99D}"/>
    <cellStyle name="Normal 2 2 3 6 2" xfId="484" xr:uid="{7F351698-D729-46EC-B0B6-E80E65341D26}"/>
    <cellStyle name="Normal 2 2 3 6 2 2" xfId="485" xr:uid="{A56EF659-678F-45F9-97ED-9226EA48796D}"/>
    <cellStyle name="Normal 2 2 3 6 2 2 2" xfId="486" xr:uid="{B097B5F4-F420-4E6B-B1FD-66438560E76E}"/>
    <cellStyle name="Normal 2 2 3 6 2 2_daugiakove" xfId="487" xr:uid="{4728B522-F3EB-4F0D-A1B5-D48171C7F344}"/>
    <cellStyle name="Normal 2 2 3 6 2_aukstis" xfId="488" xr:uid="{3EFBBC5D-306B-46BE-B100-07AC35A07429}"/>
    <cellStyle name="Normal 2 2 3 6 3" xfId="489" xr:uid="{4E0C79BC-61AF-4487-AA6B-3E7834593F23}"/>
    <cellStyle name="Normal 2 2 3 6 3 2" xfId="490" xr:uid="{05EB3DF6-3ADE-4BB6-AA72-F72E4EC3B555}"/>
    <cellStyle name="Normal 2 2 3 6 3 2 10" xfId="491" xr:uid="{11CFBA6D-FFBF-46C0-ACBA-2E2A919650E8}"/>
    <cellStyle name="Normal 2 2 3 6 3 2 2" xfId="492" xr:uid="{BE92D1CA-821B-4A06-AEDD-91A7B4B6E459}"/>
    <cellStyle name="Normal 2 2 3 6 3 2 3" xfId="493" xr:uid="{B35AB297-146D-4BE4-9B47-FA4F6F783C13}"/>
    <cellStyle name="Normal 2 2 3 6 3 2 4" xfId="494" xr:uid="{5B017D0A-1622-4757-A828-244465E2CA06}"/>
    <cellStyle name="Normal 2 2 3 6 3 2 5" xfId="495" xr:uid="{ADB69CD9-C237-401F-AF79-23F052B1A5C0}"/>
    <cellStyle name="Normal 2 2 3 6 3 2 6" xfId="496" xr:uid="{13D6D13F-4747-4BCB-B731-6B5B192D6D51}"/>
    <cellStyle name="Normal 2 2 3 6 3 2 7" xfId="497" xr:uid="{2074C904-5A73-47A1-86DF-8CB9BF7AB01D}"/>
    <cellStyle name="Normal 2 2 3 6 3 2 8" xfId="498" xr:uid="{630C3F95-08BF-43A9-9ED8-065B795EEDD1}"/>
    <cellStyle name="Normal 2 2 3 6 3 2 9" xfId="499" xr:uid="{19EA928D-368B-42AA-93D2-1EBF30E00AB8}"/>
    <cellStyle name="Normal 2 2 3 6 3 2_Copy of rezultatai" xfId="500" xr:uid="{C9ECC073-DA57-4C97-A5A8-05AF881CB226}"/>
    <cellStyle name="Normal 2 2 3 6 3_Copy of rezultatai" xfId="501" xr:uid="{DF74D37E-512D-4B5D-BFC3-EA3AB37DB10E}"/>
    <cellStyle name="Normal 2 2 3 6 4" xfId="502" xr:uid="{04C7BBED-E196-4E02-843A-5479174AC6E6}"/>
    <cellStyle name="Normal 2 2 3 6 5" xfId="503" xr:uid="{68EA42DF-B3F0-48E4-A08D-01E40507F842}"/>
    <cellStyle name="Normal 2 2 3 6 6" xfId="504" xr:uid="{29326E76-5901-4E9D-A60D-DF559DEA534A}"/>
    <cellStyle name="Normal 2 2 3 6 7" xfId="505" xr:uid="{D35F5528-1A43-493D-A77A-40C90B9BD528}"/>
    <cellStyle name="Normal 2 2 3 6 8" xfId="506" xr:uid="{1D36817B-A598-4182-AEF0-8F931EEC8BCF}"/>
    <cellStyle name="Normal 2 2 3 6 9" xfId="507" xr:uid="{734AFBB9-57A1-4367-97F6-A42193A729BB}"/>
    <cellStyle name="Normal 2 2 3 6_aukstis" xfId="508" xr:uid="{AD52DBD6-B59A-433D-B6E3-BAD4AD7BD910}"/>
    <cellStyle name="Normal 2 2 3 7" xfId="509" xr:uid="{EED46C22-BDBB-4FB6-8A10-8E8652C560E8}"/>
    <cellStyle name="Normal 2 2 3 8" xfId="510" xr:uid="{EC8FE447-188F-4F6B-81B0-CBB62897CE7A}"/>
    <cellStyle name="Normal 2 2 3 9" xfId="511" xr:uid="{1C007D35-8D06-4784-A3BC-D054BF79FA9C}"/>
    <cellStyle name="Normal 2 2 3_aukstis" xfId="512" xr:uid="{E3AD18E3-0990-4A78-8281-B1D476F87B5B}"/>
    <cellStyle name="Normal 2 2 4" xfId="513" xr:uid="{B4313A2B-30E6-41A8-A94E-AB49A59FDA0B}"/>
    <cellStyle name="Normal 2 2 4 2" xfId="514" xr:uid="{EB7061E2-2B49-4722-9C53-C9811841C7DB}"/>
    <cellStyle name="Normal 2 2 4 2 2" xfId="515" xr:uid="{48A6DF0C-9A80-4C67-9E10-1F1E6799AE16}"/>
    <cellStyle name="Normal 2 2 4 2 3" xfId="516" xr:uid="{3A6EEF9A-3AE5-40A3-B522-DF226C64FA7D}"/>
    <cellStyle name="Normal 2 2 4 2 4" xfId="517" xr:uid="{1FDD557C-1EDF-41A7-96F4-F1AA2D0E1655}"/>
    <cellStyle name="Normal 2 2 4 2_aukstis" xfId="518" xr:uid="{9CC00C66-8890-48BA-8053-772F61815FA6}"/>
    <cellStyle name="Normal 2 2 4 3" xfId="519" xr:uid="{C0E30012-C38A-40DA-8B6D-FA970C85D8BD}"/>
    <cellStyle name="Normal 2 2 4 4" xfId="520" xr:uid="{2ABE8B36-AAEF-403B-A220-A5C0F110DD7A}"/>
    <cellStyle name="Normal 2 2 4 5" xfId="521" xr:uid="{9FB87EFD-73A6-4061-BCEA-DD802182FA28}"/>
    <cellStyle name="Normal 2 2 4_aukstis" xfId="522" xr:uid="{FF3408FE-7677-46BD-BEFC-3AD42D77DC3C}"/>
    <cellStyle name="Normal 2 2 5" xfId="523" xr:uid="{610958D2-C17B-4FDB-986C-47D45AFD03FB}"/>
    <cellStyle name="Normal 2 2 5 2" xfId="524" xr:uid="{4E417650-C85A-4E08-938F-56A27E436E32}"/>
    <cellStyle name="Normal 2 2 5 2 2" xfId="525" xr:uid="{2B2ECFB3-6A68-4713-8D2B-D57699DD53DF}"/>
    <cellStyle name="Normal 2 2 5 2 2 2" xfId="526" xr:uid="{9C9E7725-62E7-49D5-A70B-4D4E4A06CF03}"/>
    <cellStyle name="Normal 2 2 5 2 2 3" xfId="527" xr:uid="{242AE361-E60B-4193-8A87-8DE57F2DD349}"/>
    <cellStyle name="Normal 2 2 5 2 2 4" xfId="528" xr:uid="{B823C8FC-855F-4709-88F3-2BC74EA51809}"/>
    <cellStyle name="Normal 2 2 5 2 2_aukstis" xfId="529" xr:uid="{EB2DF9B6-F923-4BE9-9ACC-CBCC3CF5BA9D}"/>
    <cellStyle name="Normal 2 2 5 2 3" xfId="530" xr:uid="{429C0B91-443D-468A-A223-B84C2BF22980}"/>
    <cellStyle name="Normal 2 2 5 2 3 2" xfId="531" xr:uid="{9B28F0EC-4205-4958-95CE-2B0D94775AFB}"/>
    <cellStyle name="Normal 2 2 5 2 3 3" xfId="532" xr:uid="{B072B8EC-CF42-4457-9884-19559C1DA814}"/>
    <cellStyle name="Normal 2 2 5 2 3 4" xfId="533" xr:uid="{04EFCFFD-3186-414B-9587-284044974DBF}"/>
    <cellStyle name="Normal 2 2 5 2 3_aukstis" xfId="534" xr:uid="{9CFB5793-9C8D-4F2C-B374-9FBD787609A2}"/>
    <cellStyle name="Normal 2 2 5 2 4" xfId="535" xr:uid="{95885085-2745-49E6-B354-5D0FF2BE6D03}"/>
    <cellStyle name="Normal 2 2 5 2 5" xfId="536" xr:uid="{49B998A8-22F7-4684-8B21-45DF8A338806}"/>
    <cellStyle name="Normal 2 2 5 2 6" xfId="537" xr:uid="{3866FC42-6C14-492E-9328-B97549F04D59}"/>
    <cellStyle name="Normal 2 2 5 2_aukstis" xfId="538" xr:uid="{6B7518BE-18D0-4221-9B70-52FF434E5F45}"/>
    <cellStyle name="Normal 2 2 5 3" xfId="539" xr:uid="{DDFC214B-E3B7-4C0A-9FAA-2B368E6B1967}"/>
    <cellStyle name="Normal 2 2 5 4" xfId="540" xr:uid="{38290EF4-8E84-4F38-ADB8-1448D326BC2C}"/>
    <cellStyle name="Normal 2 2 5 5" xfId="541" xr:uid="{BC61982E-D21F-4966-BB31-28BBD9952F8A}"/>
    <cellStyle name="Normal 2 2 5_aukstis" xfId="542" xr:uid="{27D71F8C-AD41-4128-BE66-ED639C22BD7D}"/>
    <cellStyle name="Normal 2 2 6" xfId="543" xr:uid="{45741639-6F46-4F53-8587-3A5C220EC8B1}"/>
    <cellStyle name="Normal 2 2 6 2" xfId="544" xr:uid="{46F382B6-49B9-4B7E-A1CC-D6F5746DFF0A}"/>
    <cellStyle name="Normal 2 2 6 3" xfId="545" xr:uid="{1A12E703-39D7-4D86-A0C6-D750D733FD84}"/>
    <cellStyle name="Normal 2 2 6 4" xfId="546" xr:uid="{35929FEA-11F7-4C31-BB4D-D00F133937A0}"/>
    <cellStyle name="Normal 2 2 6_aukstis" xfId="547" xr:uid="{9F25DCD9-4603-426F-B29A-DBD6673A6B8E}"/>
    <cellStyle name="Normal 2 2 7" xfId="548" xr:uid="{40705E41-C1D9-4FE1-AB02-17193FC40974}"/>
    <cellStyle name="Normal 2 2 7 2" xfId="549" xr:uid="{60B882CA-26E8-4357-A79D-1F227142EBE6}"/>
    <cellStyle name="Normal 2 2 7 3" xfId="550" xr:uid="{8885C145-9513-473D-9105-278833406ED1}"/>
    <cellStyle name="Normal 2 2 7 4" xfId="551" xr:uid="{E97A4318-C48B-4CBB-9D93-5C1729307A88}"/>
    <cellStyle name="Normal 2 2 7_aukstis" xfId="552" xr:uid="{F3D405BD-2498-40A4-ABAA-0D4D7A38CE47}"/>
    <cellStyle name="Normal 2 2 8" xfId="553" xr:uid="{0E452C58-C7B1-431C-B63E-D4BD977B19FE}"/>
    <cellStyle name="Normal 2 2 8 2" xfId="554" xr:uid="{C62D4F2C-4034-477A-8371-58748508D048}"/>
    <cellStyle name="Normal 2 2 8 3" xfId="555" xr:uid="{5AAF8C7A-EAAF-4D7D-92A9-84395ABBB26B}"/>
    <cellStyle name="Normal 2 2 8 4" xfId="556" xr:uid="{243054E3-50A0-4102-A253-4BBE8BEF6DB0}"/>
    <cellStyle name="Normal 2 2 8_aukstis" xfId="557" xr:uid="{8DAB97A1-190A-4765-9919-5965AD70FD86}"/>
    <cellStyle name="Normal 2 2 9" xfId="558" xr:uid="{B762D482-58BE-4D97-92EF-3AF193DC9E21}"/>
    <cellStyle name="Normal 2 2_aukstis" xfId="559" xr:uid="{80E168AA-F7E2-4A86-B03C-71E954E462F0}"/>
    <cellStyle name="Normal 2 3" xfId="560" xr:uid="{D5DE045E-4B9C-4D6B-9549-07DE1B4CFDE5}"/>
    <cellStyle name="Normal 2 3 2" xfId="561" xr:uid="{9C3DDDC0-3745-4CEC-A13D-69ED630C4A12}"/>
    <cellStyle name="Normal 2 4" xfId="562" xr:uid="{4FEF7546-FA18-4D74-81E2-EDA3F14E8C56}"/>
    <cellStyle name="Normal 2 4 2" xfId="563" xr:uid="{4C077EC0-450C-43AC-BFEE-BE4BD3CBAAFD}"/>
    <cellStyle name="Normal 2 4 3" xfId="564" xr:uid="{5C816738-F2B3-41A2-9E99-4DF3FCC20D92}"/>
    <cellStyle name="Normal 2 4 3 2" xfId="565" xr:uid="{AABC8CEE-273B-4337-8FBD-BDF3EBEA0761}"/>
    <cellStyle name="Normal 2 4 3 3" xfId="566" xr:uid="{A9A8B87C-3D96-40D6-8909-B69B59337A12}"/>
    <cellStyle name="Normal 2 4 3 4" xfId="567" xr:uid="{CA426C68-F6F9-44CD-9D07-FFC98DB40208}"/>
    <cellStyle name="Normal 2 4 3_aukstis" xfId="568" xr:uid="{8086A4AF-9069-4321-B183-11F6769821A9}"/>
    <cellStyle name="Normal 2 4_aukstis" xfId="569" xr:uid="{B5FD3B7A-9DC9-4EB9-9209-90F2751B280E}"/>
    <cellStyle name="Normal 2 5" xfId="570" xr:uid="{1AF8CD66-6889-4E16-A0A8-D979F6115D9C}"/>
    <cellStyle name="Normal 2 6" xfId="571" xr:uid="{AEB20F9B-2BB1-49A4-8492-FB363247909D}"/>
    <cellStyle name="Normal 2 7" xfId="572" xr:uid="{E9FDF67F-39A9-460E-9154-227AA41EFFAF}"/>
    <cellStyle name="Normal 2 7 2" xfId="573" xr:uid="{275EE67A-573B-484B-946F-803E50634D9F}"/>
    <cellStyle name="Normal 2 7 3" xfId="574" xr:uid="{99674103-0B03-4388-835D-A8EFA790F704}"/>
    <cellStyle name="Normal 2 7 4" xfId="575" xr:uid="{3A4A5412-4667-4728-982E-E28ACBE47976}"/>
    <cellStyle name="Normal 2 7_DALYVIAI" xfId="576" xr:uid="{B4C0B21E-8F98-4229-BE85-2B22EE7AEC1A}"/>
    <cellStyle name="Normal 2 8" xfId="577" xr:uid="{7B4C07AE-FBF8-49AD-9106-362ECD31DC76}"/>
    <cellStyle name="Normal 2 9" xfId="578" xr:uid="{5E388EA7-5289-47C7-9389-7A997E08C941}"/>
    <cellStyle name="Normal 2_LJncP0623" xfId="579" xr:uid="{45263E98-97BF-402B-8480-CFFCB561E23F}"/>
    <cellStyle name="Normal 20" xfId="580" xr:uid="{594AC212-7318-46B5-9524-B061026BFC20}"/>
    <cellStyle name="Normal 20 2" xfId="581" xr:uid="{2DA874E1-9AAE-4CC5-8758-809EA0DD0945}"/>
    <cellStyle name="Normal 20 2 2" xfId="582" xr:uid="{514FA086-40D8-4473-8A76-9846D7ADCC43}"/>
    <cellStyle name="Normal 20 2 2 2" xfId="583" xr:uid="{565B10BF-EF4D-4F42-86FB-9F65BBCB48B3}"/>
    <cellStyle name="Normal 20 2 2 3" xfId="584" xr:uid="{C92B5BB0-1F17-4982-9C68-8654706ABA9D}"/>
    <cellStyle name="Normal 20 2 2 4" xfId="585" xr:uid="{5FC278FF-DD67-4D6F-B0C0-ACC5C81F904E}"/>
    <cellStyle name="Normal 20 2 2_aukstis" xfId="586" xr:uid="{F37C187D-41F8-479E-9162-B440D619C53E}"/>
    <cellStyle name="Normal 20 2 3" xfId="587" xr:uid="{B958AB46-14E8-4B0E-82BD-CDCA2E979F53}"/>
    <cellStyle name="Normal 20 2 4" xfId="588" xr:uid="{39AA2E43-086F-4410-B360-B41B1AF88764}"/>
    <cellStyle name="Normal 20 2 5" xfId="589" xr:uid="{9AD3A0E8-5F5F-4D70-AE70-3BCECC4238F6}"/>
    <cellStyle name="Normal 20 2_DALYVIAI" xfId="590" xr:uid="{49C7BF05-30B6-4C2C-A0CA-ED89A2A6ED87}"/>
    <cellStyle name="Normal 20 3" xfId="591" xr:uid="{248744CF-8933-49E2-86F2-4FE6FA379738}"/>
    <cellStyle name="Normal 20 3 2" xfId="592" xr:uid="{F2E72B5F-793A-418A-8DE5-E9784588425A}"/>
    <cellStyle name="Normal 20 3 3" xfId="593" xr:uid="{B0577ED9-E7C6-4B01-ADBD-B7E790C846F0}"/>
    <cellStyle name="Normal 20 3 4" xfId="594" xr:uid="{B8BB8178-4A67-415F-A77F-97E216AA4545}"/>
    <cellStyle name="Normal 20 3_DALYVIAI" xfId="595" xr:uid="{9649DCC8-D085-4B4D-88E6-3B9F33DDD6BD}"/>
    <cellStyle name="Normal 20 4" xfId="596" xr:uid="{FFF17C0D-AFB7-49B9-86FB-2186F8445295}"/>
    <cellStyle name="Normal 20 5" xfId="597" xr:uid="{CD63592B-D629-4D90-8DE8-DA39B9CDD3FE}"/>
    <cellStyle name="Normal 20_aukstis" xfId="598" xr:uid="{9907A48E-58D8-4973-9866-F30BDF2B50B7}"/>
    <cellStyle name="Normal 21" xfId="599" xr:uid="{4A872905-104C-41F5-8308-437F259652F5}"/>
    <cellStyle name="Normal 21 2" xfId="600" xr:uid="{D7579AB4-A1F3-4A12-8955-1200B250F411}"/>
    <cellStyle name="Normal 21 2 2" xfId="601" xr:uid="{364B2729-A2F5-4B26-AF89-B8390990BA59}"/>
    <cellStyle name="Normal 21 2 2 2" xfId="602" xr:uid="{D29EFBB1-6C7C-4B34-9FF5-70241C40D077}"/>
    <cellStyle name="Normal 21 2 2 3" xfId="603" xr:uid="{147B8E9D-A93D-4CE6-808D-F782DEFD0609}"/>
    <cellStyle name="Normal 21 2 2 4" xfId="604" xr:uid="{38835228-0031-4FEB-8A26-FD6DC3107CC8}"/>
    <cellStyle name="Normal 21 2 2_aukstis" xfId="605" xr:uid="{133F5456-AAD3-45F5-AC45-C53CC825EB03}"/>
    <cellStyle name="Normal 21 2 3" xfId="606" xr:uid="{9538A87E-249F-4BF2-AF80-DA685FE301E8}"/>
    <cellStyle name="Normal 21 2 4" xfId="607" xr:uid="{8B04B572-9DA0-462F-955A-A5CBB84806F9}"/>
    <cellStyle name="Normal 21 2 5" xfId="608" xr:uid="{4C9BD702-4E16-4A02-ADF7-6819FD58AA17}"/>
    <cellStyle name="Normal 21 2_DALYVIAI" xfId="609" xr:uid="{3B5B3415-1406-4A01-8DD4-B3D4E28A179A}"/>
    <cellStyle name="Normal 21 3" xfId="610" xr:uid="{2C8DE871-1700-4894-A53F-746D311AC49D}"/>
    <cellStyle name="Normal 21 3 2" xfId="611" xr:uid="{7BF0C246-049C-4558-802C-BE55FDE4C90E}"/>
    <cellStyle name="Normal 21 3 3" xfId="612" xr:uid="{241DFB17-5CDE-48A0-9BC1-783D6135181F}"/>
    <cellStyle name="Normal 21 3 4" xfId="613" xr:uid="{8FDA5A4A-00E3-4CE5-86D5-4038949C47E5}"/>
    <cellStyle name="Normal 21 3_DALYVIAI" xfId="614" xr:uid="{6F2BF557-8D80-449E-9881-9C3CC7463951}"/>
    <cellStyle name="Normal 21 4" xfId="615" xr:uid="{D24F7713-67A1-4F07-B82B-8067E1AACF53}"/>
    <cellStyle name="Normal 21 5" xfId="616" xr:uid="{F3B76B43-E861-4494-AD71-CDDB6255E23A}"/>
    <cellStyle name="Normal 21_aukstis" xfId="617" xr:uid="{77653F77-D16B-4512-A1BE-EEE2429AD1CD}"/>
    <cellStyle name="Normal 22" xfId="618" xr:uid="{E9CA936F-306F-46EF-9B18-41D037A9AAC1}"/>
    <cellStyle name="Normal 22 2" xfId="619" xr:uid="{4A1AB723-7853-4BCB-A890-A2C2733CD7F4}"/>
    <cellStyle name="Normal 22 2 2" xfId="620" xr:uid="{F26193E4-34ED-4541-BA9B-B6BFBF3B583D}"/>
    <cellStyle name="Normal 22 2 2 2" xfId="621" xr:uid="{D9CF81C5-A414-4909-A298-B4B1E44AD1A8}"/>
    <cellStyle name="Normal 22 2 2 3" xfId="622" xr:uid="{E6533F2D-5EB2-4D25-ADEC-C315E0257812}"/>
    <cellStyle name="Normal 22 2 2 4" xfId="623" xr:uid="{A194B319-30F6-48A9-B0AA-103C28DC1922}"/>
    <cellStyle name="Normal 22 2 2_aukstis" xfId="624" xr:uid="{26DEFD13-F557-4A23-9E80-0BF4697EBCE9}"/>
    <cellStyle name="Normal 22 2 3" xfId="625" xr:uid="{5C7D3DCF-A29C-4E6E-8914-223BA7B02CC4}"/>
    <cellStyle name="Normal 22 2 4" xfId="626" xr:uid="{B70724B5-EE8C-4217-8DBB-9240151E73B2}"/>
    <cellStyle name="Normal 22 2 5" xfId="627" xr:uid="{1C15F717-C9A4-4672-B3E2-7998993D44A0}"/>
    <cellStyle name="Normal 22 2_DALYVIAI" xfId="628" xr:uid="{06D6B76B-66EA-4471-BCC6-1055F638A98F}"/>
    <cellStyle name="Normal 22 3" xfId="629" xr:uid="{D59292A9-921A-4F66-9165-02D101E461AA}"/>
    <cellStyle name="Normal 22 3 2" xfId="630" xr:uid="{0D3F28AD-AA42-4BAF-96AD-1E417238EF7E}"/>
    <cellStyle name="Normal 22 3 3" xfId="631" xr:uid="{90543CC2-F375-4E0D-AC49-FF07AAE3237F}"/>
    <cellStyle name="Normal 22 3 4" xfId="632" xr:uid="{432545C0-D206-436B-A52C-2CA031A3B1D7}"/>
    <cellStyle name="Normal 22 3_DALYVIAI" xfId="633" xr:uid="{44106EF1-603A-44C4-93A9-48F7733AB3C1}"/>
    <cellStyle name="Normal 22 4" xfId="634" xr:uid="{B1DD8257-98AF-42FD-9002-97BA4DD28BF1}"/>
    <cellStyle name="Normal 22 5" xfId="635" xr:uid="{2AC296F8-BC40-4A25-ABBD-A5B52BD29604}"/>
    <cellStyle name="Normal 22_aukstis" xfId="636" xr:uid="{11408FA4-0D2F-4B52-9B7A-9E30F99DB9B5}"/>
    <cellStyle name="Normal 23" xfId="637" xr:uid="{D671F18B-59CB-4954-AB14-9DD3FBCFC76E}"/>
    <cellStyle name="Normal 23 2" xfId="638" xr:uid="{F6BEE307-3E9A-43DA-87F1-4F5CD413C167}"/>
    <cellStyle name="Normal 23 3" xfId="639" xr:uid="{99350796-F010-4C8B-B9E4-0A8A6A9B408E}"/>
    <cellStyle name="Normal 24" xfId="640" xr:uid="{ACBF7529-38C6-470F-B98B-DCB3239365D2}"/>
    <cellStyle name="Normal 24 2" xfId="641" xr:uid="{23A21E54-BE72-47B4-B54F-62C482C93ECA}"/>
    <cellStyle name="Normal 24 3" xfId="642" xr:uid="{ABD0ABB3-CE6B-4BA2-BE93-44E65B254137}"/>
    <cellStyle name="Normal 24 4" xfId="643" xr:uid="{71173B37-03F1-476C-984F-5C76E34C4A0B}"/>
    <cellStyle name="Normal 24 5" xfId="644" xr:uid="{824AF36F-A38A-4F56-A183-65A12A3EDAAC}"/>
    <cellStyle name="Normal 24_DALYVIAI" xfId="645" xr:uid="{EDC82C75-8CC4-4326-AAA9-C598EDEC255A}"/>
    <cellStyle name="Normal 25" xfId="646" xr:uid="{488AEAE3-3B99-4563-A2D7-3B5E050B52EC}"/>
    <cellStyle name="Normal 25 2" xfId="647" xr:uid="{90C65AA8-3A65-4A18-BBD7-F5D1CF623FB7}"/>
    <cellStyle name="Normal 25 3" xfId="648" xr:uid="{A03F95FE-AF9B-4B73-A1E1-1D4AEFAC36AD}"/>
    <cellStyle name="Normal 25_aukstis" xfId="649" xr:uid="{BB043055-8326-4F75-A4C8-FD1AE5B9F804}"/>
    <cellStyle name="Normal 26" xfId="650" xr:uid="{23B3B6D0-8016-4600-BF9D-A5E9647669FB}"/>
    <cellStyle name="Normal 26 2" xfId="651" xr:uid="{6F765A94-8EB1-417B-9E9D-A9ED3114D4EE}"/>
    <cellStyle name="Normal 26 3" xfId="652" xr:uid="{8895BD69-40C3-47B0-ABC0-9A61666B2E89}"/>
    <cellStyle name="Normal 26 4" xfId="653" xr:uid="{722548B9-622F-47E6-86F1-E60971AAAA46}"/>
    <cellStyle name="Normal 26_DALYVIAI" xfId="654" xr:uid="{298FC647-9D04-4E2F-BC0A-819E9EA7ED2E}"/>
    <cellStyle name="Normal 27" xfId="655" xr:uid="{FB0A01E8-AFB6-4EB4-9698-265CBF0C2AFE}"/>
    <cellStyle name="Normal 28" xfId="656" xr:uid="{001C8FC5-8449-4334-A558-060EE74C8AAB}"/>
    <cellStyle name="Normal 29" xfId="657" xr:uid="{AD5F6824-3C1A-4CD6-809F-B01DBC5477AC}"/>
    <cellStyle name="Normal 3" xfId="658" xr:uid="{BB743E6A-C213-494C-8515-9F44768ADAD7}"/>
    <cellStyle name="Normal 3 10" xfId="659" xr:uid="{60FE70FA-9B2E-4BBB-8B6B-1F2F0E2908A2}"/>
    <cellStyle name="Normal 3 11" xfId="660" xr:uid="{43FFCA7F-F712-472C-A6F6-7F9AD0F68903}"/>
    <cellStyle name="Normal 3 12" xfId="661" xr:uid="{4F0867AB-97F7-43D6-B3DF-35E14C8DE160}"/>
    <cellStyle name="Normal 3 12 2" xfId="662" xr:uid="{6815B3F4-396A-4473-906E-019A52A87974}"/>
    <cellStyle name="Normal 3 12 2 2" xfId="663" xr:uid="{979AE006-25D7-4169-9A46-2BF7E41E7074}"/>
    <cellStyle name="Normal 3 12 3" xfId="664" xr:uid="{9209F187-4A23-48F0-91C0-A0BD59E06577}"/>
    <cellStyle name="Normal 3 12 4" xfId="665" xr:uid="{5282210B-FE37-48A9-97D4-9CEEDD89B2B0}"/>
    <cellStyle name="Normal 3 12_DALYVIAI" xfId="666" xr:uid="{7C3EFBC4-5982-4DFD-8E79-899BD94E5BF5}"/>
    <cellStyle name="Normal 3 13" xfId="667" xr:uid="{EE57E02B-04B3-443F-94C2-4623B24FC641}"/>
    <cellStyle name="Normal 3 14" xfId="668" xr:uid="{07001463-9CE7-40A9-B0DB-26C44D3BE66D}"/>
    <cellStyle name="Normal 3 2" xfId="669" xr:uid="{BC73DF3F-62AB-491B-8475-6E8E9CC430A4}"/>
    <cellStyle name="Normal 3 22" xfId="670" xr:uid="{E458F340-3FED-4742-814A-FBDD9D886913}"/>
    <cellStyle name="Normal 3 25" xfId="671" xr:uid="{0B873D8C-6347-4512-A369-CCD3CD5AD4E4}"/>
    <cellStyle name="Normal 3 3" xfId="672" xr:uid="{89D3C292-B87B-4395-AA86-BE6A94705BFC}"/>
    <cellStyle name="Normal 3 3 2" xfId="673" xr:uid="{547F48AB-0610-42F0-A61F-0FCDBC5EBB6D}"/>
    <cellStyle name="Normal 3 3 3" xfId="674" xr:uid="{8A851ED0-7D5E-4148-8727-316D34981DAB}"/>
    <cellStyle name="Normal 3 3_aukstis" xfId="675" xr:uid="{1E393277-02BD-4D1E-84CF-8356D6498BC0}"/>
    <cellStyle name="Normal 3 4" xfId="676" xr:uid="{82015DFD-4F4F-4791-A044-21B24EA1B197}"/>
    <cellStyle name="Normal 3 4 2" xfId="677" xr:uid="{47EA583E-B16F-4EEF-9C23-3EC2EED3462F}"/>
    <cellStyle name="Normal 3 4 3" xfId="678" xr:uid="{08E68E84-0F10-4862-A93A-4ACCC31BA91C}"/>
    <cellStyle name="Normal 3 4_aukstis" xfId="679" xr:uid="{B2F6466F-766D-45FA-9434-4704BDF05074}"/>
    <cellStyle name="Normal 3 5" xfId="680" xr:uid="{78BA91A1-0CD7-40BA-9F87-20D622F2CB0B}"/>
    <cellStyle name="Normal 3 5 2" xfId="681" xr:uid="{F445A429-4695-4123-ACB7-8A3D3883DF4A}"/>
    <cellStyle name="Normal 3 5_aukstis" xfId="682" xr:uid="{37E7AA8C-82C1-43D2-8CAF-481FD7BDC030}"/>
    <cellStyle name="Normal 3 6" xfId="683" xr:uid="{BEC1997F-6E6A-4D4C-9405-E3E8CF0D2E1B}"/>
    <cellStyle name="Normal 3 7" xfId="684" xr:uid="{263EA530-517F-4BB6-9995-E839BB2FEF0F}"/>
    <cellStyle name="Normal 3 8" xfId="685" xr:uid="{A6D42CDA-D4BD-4536-BF2C-FD40853C5429}"/>
    <cellStyle name="Normal 3 8 2" xfId="686" xr:uid="{B93B317E-31F7-42BC-B445-CCFA2C533D36}"/>
    <cellStyle name="Normal 3 8_aukstis" xfId="687" xr:uid="{B65E4FE1-53B2-4954-A691-95ADAB49671A}"/>
    <cellStyle name="Normal 3 9" xfId="688" xr:uid="{8F06D58F-88B5-4316-A9FF-E5950C0F868B}"/>
    <cellStyle name="Normal 3 9 2" xfId="689" xr:uid="{FAB2C1A8-75BC-41AB-B80F-95A908A575BC}"/>
    <cellStyle name="Normal 3 9_aukstis" xfId="690" xr:uid="{F31541BE-8CF4-41FF-8083-4BE8D6676E31}"/>
    <cellStyle name="Normal 3_aukstis" xfId="691" xr:uid="{25F4C793-2ABD-4445-828E-8F47DD8E3760}"/>
    <cellStyle name="Normal 30" xfId="692" xr:uid="{FE5CE247-04BF-45FB-BFB8-0D6767AEDA1B}"/>
    <cellStyle name="Normal 31" xfId="693" xr:uid="{16D6F7CB-569F-42A5-A4AC-80A5A9E98DB8}"/>
    <cellStyle name="Normal 32" xfId="694" xr:uid="{98003A61-957C-4141-99F5-9617FA120C98}"/>
    <cellStyle name="Normal 33" xfId="695" xr:uid="{7081659A-2D84-447D-80A5-2B4D30BAEED2}"/>
    <cellStyle name="Normal 33 2" xfId="696" xr:uid="{4B3E9517-3C68-4E4A-8AC8-3E9C1FFAE1D7}"/>
    <cellStyle name="Normal 34" xfId="697" xr:uid="{9519D61A-F307-4DBA-BA40-3EDAB6052A2C}"/>
    <cellStyle name="Normal 35" xfId="698" xr:uid="{125E8116-1FDC-4D34-9FF5-44BC833E24ED}"/>
    <cellStyle name="Normal 37 2" xfId="699" xr:uid="{A95A657E-FF9F-4E51-BD32-5323B2D2E9A8}"/>
    <cellStyle name="Normal 38" xfId="700" xr:uid="{0C4D3006-C9C8-4648-9880-D6E0BFAD8777}"/>
    <cellStyle name="Normal 4" xfId="701" xr:uid="{C3928F0C-785A-439C-BB8F-D84B5AD3C803}"/>
    <cellStyle name="Normal 4 10" xfId="702" xr:uid="{CA333AD8-449A-4F36-9118-B93075AB36E2}"/>
    <cellStyle name="Normal 4 11" xfId="703" xr:uid="{12C60FCC-F58E-428F-ACC1-FE6210BB38FA}"/>
    <cellStyle name="Normal 4 11 2" xfId="704" xr:uid="{604AE121-9339-4B3C-BAE1-A1CEF4A1F0B7}"/>
    <cellStyle name="Normal 4 11 3" xfId="705" xr:uid="{26D8670B-DC16-4CA2-BA38-14DBDCB4AA2D}"/>
    <cellStyle name="Normal 4 11 4" xfId="706" xr:uid="{11F760D5-BA26-4EB6-B025-E9BF42A94D37}"/>
    <cellStyle name="Normal 4 11_DALYVIAI" xfId="707" xr:uid="{74F00521-A14C-4ABA-9411-F2992C5632E8}"/>
    <cellStyle name="Normal 4 12" xfId="708" xr:uid="{67C1FE17-313B-4D43-8259-03FEB77FDAC4}"/>
    <cellStyle name="Normal 4 13" xfId="709" xr:uid="{46E4EDE7-897F-4259-A1C0-3D7C84E7FF33}"/>
    <cellStyle name="Normal 4 2" xfId="710" xr:uid="{BFF6C0E5-EC1C-4F19-A1E8-EC42FE9383B0}"/>
    <cellStyle name="Normal 4 2 2" xfId="711" xr:uid="{C74676AD-EC40-487F-8166-7DBF95FF9F19}"/>
    <cellStyle name="Normal 4 2 2 2" xfId="712" xr:uid="{57ABB999-5BB8-4AE7-996F-92FA20F67CD9}"/>
    <cellStyle name="Normal 4 2 2 3" xfId="713" xr:uid="{7CCED1F4-D9EA-4A18-BB67-384091114AEC}"/>
    <cellStyle name="Normal 4 2 2 4" xfId="714" xr:uid="{4B493855-4773-4EFF-ADBA-2377405E375C}"/>
    <cellStyle name="Normal 4 2 2_aukstis" xfId="715" xr:uid="{F490B0D6-D05A-4C8B-8CF4-182D11FEF704}"/>
    <cellStyle name="Normal 4 2 3" xfId="716" xr:uid="{92259ED2-AE9B-4A4A-86F8-9B378CC96013}"/>
    <cellStyle name="Normal 4 2 3 2" xfId="717" xr:uid="{27A00D74-EDB9-45B2-9D79-FFF884410757}"/>
    <cellStyle name="Normal 4 2 3 3" xfId="718" xr:uid="{3FF13653-046B-46D9-B763-1348582E68BE}"/>
    <cellStyle name="Normal 4 2 3 4" xfId="719" xr:uid="{215BA8E1-175F-4817-9907-548A5D3BB177}"/>
    <cellStyle name="Normal 4 2 3_aukstis" xfId="720" xr:uid="{E02237CD-4460-45E8-8330-C62FB5CEF611}"/>
    <cellStyle name="Normal 4 2 4" xfId="721" xr:uid="{AA9C11C8-7F4C-4752-BAF1-4102D8959CC5}"/>
    <cellStyle name="Normal 4 2 5" xfId="722" xr:uid="{BC830EC2-AE8A-49A1-82C8-608BE4780D84}"/>
    <cellStyle name="Normal 4 2 6" xfId="723" xr:uid="{E536DE55-2153-4B6D-B2E7-B13EEB494A51}"/>
    <cellStyle name="Normal 4 2_aukstis" xfId="724" xr:uid="{BA341351-A0BA-4C0E-A417-A486CBF724D2}"/>
    <cellStyle name="Normal 4 3" xfId="725" xr:uid="{1D37E4F5-2914-40CE-9EDD-52CB052B2597}"/>
    <cellStyle name="Normal 4 3 2" xfId="726" xr:uid="{9225325C-3D8D-419B-B552-35AC65DC1C4C}"/>
    <cellStyle name="Normal 4 3 3" xfId="727" xr:uid="{A6416F6F-D030-4083-B27F-F92EFFD11FD7}"/>
    <cellStyle name="Normal 4 3 4" xfId="728" xr:uid="{5CCC6E7E-D340-43F7-83A9-FA72DB495F17}"/>
    <cellStyle name="Normal 4 3_aukstis" xfId="729" xr:uid="{D4DFDE28-B18C-4C80-B735-4B506931DDEE}"/>
    <cellStyle name="Normal 4 4" xfId="730" xr:uid="{B65CEBD4-B3E4-4912-B4C8-F0B1C29C0E0C}"/>
    <cellStyle name="Normal 4 4 2" xfId="731" xr:uid="{E980BD9C-2EAA-482E-96C3-37552D503701}"/>
    <cellStyle name="Normal 4 4 3" xfId="732" xr:uid="{FFF7D69F-02CC-4CA8-945D-074D311B2F5E}"/>
    <cellStyle name="Normal 4 4 4" xfId="733" xr:uid="{8E59F5C8-18D4-4ADF-83D9-16FC336752D0}"/>
    <cellStyle name="Normal 4 4_aukstis" xfId="734" xr:uid="{F96892D0-3136-4897-801C-CE59F0520AE1}"/>
    <cellStyle name="Normal 4 5" xfId="735" xr:uid="{57D92A66-5565-4660-9829-4E97074DBE51}"/>
    <cellStyle name="Normal 4 5 2" xfId="736" xr:uid="{9069E301-3151-4273-9302-5084245FD889}"/>
    <cellStyle name="Normal 4 5 3" xfId="737" xr:uid="{3921ADFC-EED9-4C10-A470-870282C9DB9D}"/>
    <cellStyle name="Normal 4 5 4" xfId="738" xr:uid="{BA2D907A-9FF9-42D3-9561-AE0E78025341}"/>
    <cellStyle name="Normal 4 5_aukstis" xfId="739" xr:uid="{96B8A3D8-2FBD-4E28-A98F-57F9F070A158}"/>
    <cellStyle name="Normal 4 6" xfId="740" xr:uid="{2458D34E-D70B-4DB1-BCD0-547ED6D08986}"/>
    <cellStyle name="Normal 4 6 2" xfId="741" xr:uid="{752FFC58-5430-48CA-928F-52A1261510CD}"/>
    <cellStyle name="Normal 4 6 3" xfId="742" xr:uid="{27F12435-040F-472F-BB81-0251BD641B5B}"/>
    <cellStyle name="Normal 4 6 4" xfId="743" xr:uid="{C13F9FFC-7E61-402D-A857-47DA7F4A574A}"/>
    <cellStyle name="Normal 4 6_aukstis" xfId="744" xr:uid="{2C512106-281A-4204-892B-1B3E6BD174A3}"/>
    <cellStyle name="Normal 4 7" xfId="745" xr:uid="{C86E62D6-ED5C-4ED0-9539-6F110AE3CDA0}"/>
    <cellStyle name="Normal 4 7 2" xfId="746" xr:uid="{5905D7A4-F62B-4B0E-A457-D374FFEE3640}"/>
    <cellStyle name="Normal 4 7 3" xfId="747" xr:uid="{D819E17F-072B-44B9-8641-AF046DD3BA99}"/>
    <cellStyle name="Normal 4 7 4" xfId="748" xr:uid="{38F4A746-1654-4C26-A310-FC47CBF73B40}"/>
    <cellStyle name="Normal 4 7_aukstis" xfId="749" xr:uid="{3914F40D-E5F2-42DF-91ED-96AFFA9AD251}"/>
    <cellStyle name="Normal 4 8" xfId="750" xr:uid="{B27A429A-205B-4853-B949-1873876EA6EA}"/>
    <cellStyle name="Normal 4 8 2" xfId="751" xr:uid="{03343505-7999-4E2A-A990-97C2681DCAAE}"/>
    <cellStyle name="Normal 4 8 3" xfId="752" xr:uid="{0B116FF9-F84F-497B-B020-C5B147B68A89}"/>
    <cellStyle name="Normal 4 8 4" xfId="753" xr:uid="{68091A3A-256A-47AD-AE44-CA97658118AA}"/>
    <cellStyle name="Normal 4 8_aukstis" xfId="754" xr:uid="{E6A0FD82-6786-480B-A989-F048F3E4B0F1}"/>
    <cellStyle name="Normal 4 9" xfId="755" xr:uid="{C128061C-E493-413C-9AC9-5051CC05EEE3}"/>
    <cellStyle name="Normal 4 9 2" xfId="756" xr:uid="{1502FD1E-0DE1-4854-A8F9-52EA4734625A}"/>
    <cellStyle name="Normal 4 9 2 2" xfId="757" xr:uid="{B2795B95-5D7B-4445-A4FA-365B0652E491}"/>
    <cellStyle name="Normal 4 9 2 3" xfId="758" xr:uid="{ACBC94CB-2411-4D1F-8717-CE09AC2F7831}"/>
    <cellStyle name="Normal 4 9 2 4" xfId="759" xr:uid="{6AAFD95C-6237-4333-AB57-F4E075EF730A}"/>
    <cellStyle name="Normal 4 9 2_aukstis" xfId="760" xr:uid="{2AD3138F-68A5-4D28-95EA-721BBA6D9AA9}"/>
    <cellStyle name="Normal 4 9 3" xfId="761" xr:uid="{25AF6DD5-401B-4E4E-92E5-0B7D3FBDD605}"/>
    <cellStyle name="Normal 4 9 3 2" xfId="762" xr:uid="{F2871AE8-D990-4D1B-B65D-C5E5A07ECA4D}"/>
    <cellStyle name="Normal 4 9 3 3" xfId="763" xr:uid="{47F0A230-0842-4236-8C6D-7B57BD76CA11}"/>
    <cellStyle name="Normal 4 9 3 4" xfId="764" xr:uid="{60ACB4E2-6DDC-42AB-BB6D-38FF4ED13BB8}"/>
    <cellStyle name="Normal 4 9 3_aukstis" xfId="765" xr:uid="{A185AE13-D72F-4E8D-A094-8262ACCA7F5A}"/>
    <cellStyle name="Normal 4 9 4" xfId="766" xr:uid="{879539A2-1E86-4286-AFD7-2EC101EB241B}"/>
    <cellStyle name="Normal 4 9 4 2" xfId="767" xr:uid="{2C86B4FF-1ADA-409B-8799-1430977C07B5}"/>
    <cellStyle name="Normal 4 9 4 3" xfId="768" xr:uid="{A7EEA0A7-3A7A-4E07-9408-E333AC94B4E1}"/>
    <cellStyle name="Normal 4 9 4 4" xfId="769" xr:uid="{1369BD3F-C147-4601-99A7-60F1AB1BC5B7}"/>
    <cellStyle name="Normal 4 9 4_aukstis" xfId="770" xr:uid="{8416EE52-867B-4839-B8C2-E352C6F998F3}"/>
    <cellStyle name="Normal 4 9 5" xfId="771" xr:uid="{ECDFB21F-547B-4DC6-A50E-A9D6BDDD0310}"/>
    <cellStyle name="Normal 4 9 5 2" xfId="772" xr:uid="{D163FA51-C6D3-4461-938F-957D8E47233D}"/>
    <cellStyle name="Normal 4 9 5 3" xfId="773" xr:uid="{30A17D13-59B7-4E8F-92C1-E88BBEE5EF9E}"/>
    <cellStyle name="Normal 4 9 5 4" xfId="774" xr:uid="{8CBC1B55-601F-4BB5-B55D-9CCD6264A701}"/>
    <cellStyle name="Normal 4 9 5_aukstis" xfId="775" xr:uid="{8F1C4D52-8650-4498-BC45-C0F530E00861}"/>
    <cellStyle name="Normal 4 9 6" xfId="776" xr:uid="{2DC86725-6896-494F-B352-0A51777846B4}"/>
    <cellStyle name="Normal 4 9 6 2" xfId="777" xr:uid="{4F461BD1-F8B0-4083-9EBA-E5BB1080AAFE}"/>
    <cellStyle name="Normal 4 9 6 3" xfId="778" xr:uid="{7C0F6DFE-993B-4F24-A770-B5F4A23DD5DA}"/>
    <cellStyle name="Normal 4 9 6 4" xfId="779" xr:uid="{BA004D9C-3FC9-4E18-864D-9AA0666B2125}"/>
    <cellStyle name="Normal 4 9 6_aukstis" xfId="780" xr:uid="{AEB5568B-7EB7-416F-A27B-E01DFFF9F209}"/>
    <cellStyle name="Normal 4 9 7" xfId="781" xr:uid="{B9C0ABC9-C4C9-4A4C-80BF-87D7C1A5D771}"/>
    <cellStyle name="Normal 4 9 8" xfId="782" xr:uid="{EF5D80B2-9D15-4651-A080-C5DE4097AB3C}"/>
    <cellStyle name="Normal 4 9 9" xfId="783" xr:uid="{335BE9DC-D475-4D0A-A6EF-DF5AAAD61DCF}"/>
    <cellStyle name="Normal 4 9_aukstis" xfId="784" xr:uid="{505ABFC8-FB81-47C4-92A3-A039F122F602}"/>
    <cellStyle name="Normal 4_aukstis" xfId="785" xr:uid="{1E8A2E23-5DD7-47B8-BB16-5B7F7CBFE01F}"/>
    <cellStyle name="Normal 41" xfId="786" xr:uid="{8A8E0F6B-3F87-4800-8348-C7B9248BC67B}"/>
    <cellStyle name="Normal 5" xfId="787" xr:uid="{82C91AAE-4955-44A3-9307-D5FC46080B56}"/>
    <cellStyle name="Normal 5 2" xfId="788" xr:uid="{8A66E03A-DCFC-4A79-B926-442871132FDD}"/>
    <cellStyle name="Normal 5 2 2" xfId="789" xr:uid="{78F022BA-CCD0-41A0-8ACB-3193A5B43395}"/>
    <cellStyle name="Normal 5 2 2 2" xfId="790" xr:uid="{855B0F42-B0BF-4843-8CDA-8404E6239B9C}"/>
    <cellStyle name="Normal 5 2 2 3" xfId="791" xr:uid="{800A6C84-22C6-433D-B694-A193AAADED9A}"/>
    <cellStyle name="Normal 5 2 2 4" xfId="792" xr:uid="{E97B98F4-7805-4667-B3D7-823BF7A8562B}"/>
    <cellStyle name="Normal 5 2 2_aukstis" xfId="793" xr:uid="{411D5ACD-1365-4A1C-96F4-8343C34E45A6}"/>
    <cellStyle name="Normal 5 2 3" xfId="794" xr:uid="{0F646432-CE86-4D54-B5DD-F5B27FB46DD1}"/>
    <cellStyle name="Normal 5 2 4" xfId="795" xr:uid="{504B18ED-2347-40D1-A8B0-F5B17AA2D348}"/>
    <cellStyle name="Normal 5 2 5" xfId="796" xr:uid="{FE1BF033-CEC4-4BB9-99F0-3E8828F544FB}"/>
    <cellStyle name="Normal 5 2_DALYVIAI" xfId="797" xr:uid="{E0892013-5220-462E-AD70-5F96669FCADF}"/>
    <cellStyle name="Normal 5 3" xfId="798" xr:uid="{88CA662C-611E-4F73-A304-33456C81AC04}"/>
    <cellStyle name="Normal 5 3 2" xfId="799" xr:uid="{58686322-670B-4996-8DDD-DCD7132568D3}"/>
    <cellStyle name="Normal 5 3 3" xfId="800" xr:uid="{670CB0A0-BFB2-4B0C-8BE3-B57604B36897}"/>
    <cellStyle name="Normal 5 3 4" xfId="801" xr:uid="{BD9A2E98-94B7-4A5B-ABF2-67E290CFC082}"/>
    <cellStyle name="Normal 5 3_DALYVIAI" xfId="802" xr:uid="{6021D055-84C8-4271-8FB5-07FEA08C5224}"/>
    <cellStyle name="Normal 5 4" xfId="803" xr:uid="{B93DA345-0498-4893-A58C-79600A9DF09D}"/>
    <cellStyle name="Normal 5 5" xfId="804" xr:uid="{586B7F5C-D6A2-4FC1-A7B2-8631AC933E01}"/>
    <cellStyle name="Normal 5_aukstis" xfId="805" xr:uid="{1717A516-638F-48E8-BAA6-F09BF6BF8464}"/>
    <cellStyle name="Normal 6" xfId="806" xr:uid="{5E630C5A-0E06-48FD-8CBD-E095F1382095}"/>
    <cellStyle name="Normal 6 10" xfId="807" xr:uid="{C918CE82-34D2-480B-A165-2E5A33F065F6}"/>
    <cellStyle name="Normal 6 2" xfId="808" xr:uid="{ED293064-6513-4ADC-80A7-0A5CF058E0F6}"/>
    <cellStyle name="Normal 6 2 2" xfId="809" xr:uid="{4C567FF5-7C53-4167-B35F-7244BAA98CD4}"/>
    <cellStyle name="Normal 6 2 3" xfId="810" xr:uid="{0DDD50A8-CC7D-48B0-A135-CFD98B35313D}"/>
    <cellStyle name="Normal 6 2 4" xfId="811" xr:uid="{61B0515A-4698-47BC-A72A-5255004C3D2B}"/>
    <cellStyle name="Normal 6 2_aukstis" xfId="812" xr:uid="{437BD47F-7511-41D3-9847-FEC90864C01F}"/>
    <cellStyle name="Normal 6 3" xfId="813" xr:uid="{C225D217-7E18-4547-A7CA-F9819FC9A2A5}"/>
    <cellStyle name="Normal 6 3 2" xfId="814" xr:uid="{365D656E-7AE1-4AD3-A802-C35B2B90B2EF}"/>
    <cellStyle name="Normal 6 3 3" xfId="815" xr:uid="{27811D2E-C925-4301-A6B8-066AE2BB6440}"/>
    <cellStyle name="Normal 6 3 4" xfId="816" xr:uid="{A8AD2066-6C21-42BE-8B74-EE9C35977FF5}"/>
    <cellStyle name="Normal 6 3_aukstis" xfId="817" xr:uid="{06726E44-3A1B-4335-8587-F0FCF83B6DFF}"/>
    <cellStyle name="Normal 6 4" xfId="818" xr:uid="{572696A0-8922-4BBC-AB38-221FE6BEF1B2}"/>
    <cellStyle name="Normal 6 4 2" xfId="819" xr:uid="{1820B443-62DE-4B33-B265-2A59D020268F}"/>
    <cellStyle name="Normal 6 4 3" xfId="820" xr:uid="{699EEE44-06CF-42AB-AB08-FB822D0E2B81}"/>
    <cellStyle name="Normal 6 4 4" xfId="821" xr:uid="{838696DB-7067-46C4-B31E-D3BE2376BE4B}"/>
    <cellStyle name="Normal 6 4_aukstis" xfId="822" xr:uid="{45CA249F-9D44-4E21-84B8-260A34934FF6}"/>
    <cellStyle name="Normal 6 5" xfId="823" xr:uid="{19D8AA0D-48B1-43AE-94D8-001957FCEF70}"/>
    <cellStyle name="Normal 6 6" xfId="824" xr:uid="{32323782-B9FC-4DE5-9180-98E5142B3441}"/>
    <cellStyle name="Normal 6 6 2" xfId="825" xr:uid="{D480FC05-39D1-4697-B83E-3158E3533028}"/>
    <cellStyle name="Normal 6 6 3" xfId="826" xr:uid="{F172D9B0-AF42-4D0B-85DB-EC924CD9A7D0}"/>
    <cellStyle name="Normal 6 6 4" xfId="827" xr:uid="{7E921010-F148-4AD0-A953-FA37E9C66444}"/>
    <cellStyle name="Normal 6 6_DALYVIAI" xfId="828" xr:uid="{02B876CD-462A-4874-9B2B-9B28C7955062}"/>
    <cellStyle name="Normal 6 7" xfId="829" xr:uid="{C8877F62-411D-41BE-AF4B-DE15D707DCA6}"/>
    <cellStyle name="Normal 6 8" xfId="830" xr:uid="{D6F2C915-EDF0-41E6-9A3E-EB865A2809C9}"/>
    <cellStyle name="Normal 6 9" xfId="831" xr:uid="{C2EBCE27-C67C-4C64-AC5B-2CF79A90C8C0}"/>
    <cellStyle name="Normal 6_aukstis" xfId="832" xr:uid="{3BBD3E81-8C5C-440B-BADB-9F58F23FC984}"/>
    <cellStyle name="Normal 7" xfId="833" xr:uid="{1E8A977C-343C-4132-8052-AB3AD65BFF73}"/>
    <cellStyle name="Normal 7 2" xfId="834" xr:uid="{0D2DF488-6146-48FF-9073-85DB49AA11F3}"/>
    <cellStyle name="Normal 7 2 2" xfId="835" xr:uid="{96104651-48AA-4C0D-AF4A-E725BC2D3D12}"/>
    <cellStyle name="Normal 7 2 2 2" xfId="836" xr:uid="{121A60F9-203D-4B08-9747-C9779D351CD7}"/>
    <cellStyle name="Normal 7 2 2 3" xfId="837" xr:uid="{1B13A5C3-20B4-4286-827A-2AF892F0981F}"/>
    <cellStyle name="Normal 7 2 2 4" xfId="838" xr:uid="{EF7A8552-5B3F-4D88-8F61-4FA0C276CD5C}"/>
    <cellStyle name="Normal 7 2 2_DALYVIAI" xfId="839" xr:uid="{55365AB1-5BA6-45F8-BFE6-49BE0E84FE24}"/>
    <cellStyle name="Normal 7 2 3" xfId="840" xr:uid="{2ECA5104-EB12-48D2-B204-B3A8179C217A}"/>
    <cellStyle name="Normal 7 2 4" xfId="841" xr:uid="{301A9357-A711-4AA6-8105-730405746375}"/>
    <cellStyle name="Normal 7 2 5" xfId="842" xr:uid="{0658AF4C-28DD-435C-B5FC-59774900F4C3}"/>
    <cellStyle name="Normal 7 2_aukstis" xfId="843" xr:uid="{C24AAA58-2128-4327-ACF3-1F5F58E61411}"/>
    <cellStyle name="Normal 7 3" xfId="844" xr:uid="{219F6D83-8C77-47E1-B467-A15D453BC793}"/>
    <cellStyle name="Normal 7 4" xfId="845" xr:uid="{6B083B61-4E02-471A-9C41-B1C949E94B76}"/>
    <cellStyle name="Normal 7 5" xfId="846" xr:uid="{C9BF907D-A2F0-4B93-8C11-FD6BE75B32DE}"/>
    <cellStyle name="Normal 7 6" xfId="847" xr:uid="{33612F66-C59C-49E1-9241-14C1B168F06B}"/>
    <cellStyle name="Normal 7_Copy of rezultatai" xfId="848" xr:uid="{9EA0221B-47BE-4E8C-A92A-3312F35104E0}"/>
    <cellStyle name="Normal 8" xfId="849" xr:uid="{8B6DDC87-9FC7-4DEA-98D6-B6D56C34080C}"/>
    <cellStyle name="Normal 8 2" xfId="850" xr:uid="{C4954FD4-A925-4E6B-AC4B-55FECC25AA54}"/>
    <cellStyle name="Normal 8 2 2" xfId="851" xr:uid="{1C3C6CFE-0278-42C8-A6C2-F98CF15E4739}"/>
    <cellStyle name="Normal 8 2 2 2" xfId="852" xr:uid="{C9BDFD10-25C8-4267-90D7-930580B576C1}"/>
    <cellStyle name="Normal 8 2 2 3" xfId="853" xr:uid="{945F2C90-E4DE-4537-90E3-37D3E27DE621}"/>
    <cellStyle name="Normal 8 2 2 4" xfId="854" xr:uid="{1159980C-79D2-4D3B-869C-F442FE4E3ECC}"/>
    <cellStyle name="Normal 8 2 2_aukstis" xfId="855" xr:uid="{4D391B6E-606E-4224-89F0-230EB5EF31FC}"/>
    <cellStyle name="Normal 8 2 3" xfId="856" xr:uid="{EF34E90D-1BF1-4E05-A8B7-6D9226AB2F55}"/>
    <cellStyle name="Normal 8 2 4" xfId="857" xr:uid="{41D1DDB0-21F2-4C5B-B827-07A5F848D807}"/>
    <cellStyle name="Normal 8 2 5" xfId="858" xr:uid="{5CE787D8-0DBE-4A83-946D-7155979B8FD0}"/>
    <cellStyle name="Normal 8 2_aukstis" xfId="859" xr:uid="{90964603-6EB2-4351-8E4B-28A7B39D8C75}"/>
    <cellStyle name="Normal 8 3" xfId="860" xr:uid="{CF9D2895-ED3C-470D-88D2-51C14152BABB}"/>
    <cellStyle name="Normal 8 4" xfId="861" xr:uid="{95364C03-9FFB-4C8B-B469-BC1D4424737D}"/>
    <cellStyle name="Normal 8 4 2" xfId="862" xr:uid="{165F121B-37E9-4E20-B8D4-757C96C3FE58}"/>
    <cellStyle name="Normal 8 4 3" xfId="863" xr:uid="{4B60C4DD-22B3-4C06-A7A4-25FB00741740}"/>
    <cellStyle name="Normal 8 4 4" xfId="864" xr:uid="{BB8F555A-FFBF-447D-8E12-29860664AE10}"/>
    <cellStyle name="Normal 8 4_DALYVIAI" xfId="865" xr:uid="{BD1AC440-87C0-4E4B-849F-48FBB8DC6F54}"/>
    <cellStyle name="Normal 8 5" xfId="866" xr:uid="{95AFE44D-B5B0-43CB-848E-6CF01EFF2367}"/>
    <cellStyle name="Normal 8 6" xfId="867" xr:uid="{CD4955EA-9461-44E7-B7E2-E19D86B175DA}"/>
    <cellStyle name="Normal 8_aukstis" xfId="868" xr:uid="{C65326A5-2EA3-4651-A93A-FF669C1B75E8}"/>
    <cellStyle name="Normal 9" xfId="869" xr:uid="{A7FEAB17-510C-4841-A410-7C5BF429364A}"/>
    <cellStyle name="Normal 9 2" xfId="870" xr:uid="{004D964C-7568-48D5-AF4B-70672C45D330}"/>
    <cellStyle name="Normal 9 2 2" xfId="871" xr:uid="{5B0FC693-B107-4A36-9D09-AF0DE3D4E4BF}"/>
    <cellStyle name="Normal 9 2 3" xfId="872" xr:uid="{BA447717-4C39-4CC0-AC02-2BC5FF57E64D}"/>
    <cellStyle name="Normal 9 2 4" xfId="873" xr:uid="{45675AAA-2BEF-4455-BD13-99A1FB0FC76E}"/>
    <cellStyle name="Normal 9 2_aukstis" xfId="874" xr:uid="{E685E5D3-5BCD-4606-A763-3019B2CC0097}"/>
    <cellStyle name="Normal 9 3" xfId="875" xr:uid="{5CE7B360-1A32-456D-AF25-772C3DC735BE}"/>
    <cellStyle name="Normal 9 3 2" xfId="876" xr:uid="{AB549AAD-E58B-4C31-BD1B-6B5B09AEC806}"/>
    <cellStyle name="Normal 9 3 2 2" xfId="877" xr:uid="{72300887-53BA-42F9-9B0A-50287816A090}"/>
    <cellStyle name="Normal 9 3 2 3" xfId="878" xr:uid="{D66E226C-350C-4BE3-ACCB-29D42B1510C6}"/>
    <cellStyle name="Normal 9 3 2 4" xfId="879" xr:uid="{36B7F5E3-E403-4185-A5C1-EB4031C2B37E}"/>
    <cellStyle name="Normal 9 3 2_aukstis" xfId="880" xr:uid="{E43BE588-815A-4CDC-812C-2E7A1635DE10}"/>
    <cellStyle name="Normal 9 3 3" xfId="881" xr:uid="{F44D41A3-5A51-4C64-A5CF-35030A49909B}"/>
    <cellStyle name="Normal 9 3 4" xfId="882" xr:uid="{971F9343-4EB6-4010-8149-7247AE2638E1}"/>
    <cellStyle name="Normal 9 3 5" xfId="883" xr:uid="{4F02B760-D3EA-435D-85C3-C53C5470582E}"/>
    <cellStyle name="Normal 9 3_aukstis" xfId="884" xr:uid="{6CEE310B-60DF-4FD0-BDE0-0831AD2FFD26}"/>
    <cellStyle name="Normal 9 4" xfId="885" xr:uid="{0106B8BF-B14D-4D2C-A4CB-B7781E204BE5}"/>
    <cellStyle name="Normal 9 4 2" xfId="886" xr:uid="{3CF523F9-B85D-4979-BDAE-06F5EAEA1BAD}"/>
    <cellStyle name="Normal 9 4 3" xfId="887" xr:uid="{7221EFC7-3589-4129-AC94-4A01C2C10B20}"/>
    <cellStyle name="Normal 9 4 4" xfId="888" xr:uid="{7EB578D4-26F7-4C0C-B3AD-F4CACEF63A30}"/>
    <cellStyle name="Normal 9 4_aukstis" xfId="889" xr:uid="{B79EDECE-A642-409B-A91D-5DF6D7964174}"/>
    <cellStyle name="Normal 9 5" xfId="890" xr:uid="{07B83847-946F-4058-B655-21B1CD08F377}"/>
    <cellStyle name="Normal 9 5 2" xfId="891" xr:uid="{F15AFAEE-7F8A-4C28-A2A1-44794BF5B25F}"/>
    <cellStyle name="Normal 9 5 3" xfId="892" xr:uid="{417CD1F4-643A-46E5-A411-1E3BCC7717C7}"/>
    <cellStyle name="Normal 9 5 4" xfId="893" xr:uid="{57F5F7F2-18BD-4144-9EF1-6530F11807A2}"/>
    <cellStyle name="Normal 9 5_aukstis" xfId="894" xr:uid="{4C18CEA4-4A40-4744-BC8C-9C1B75773481}"/>
    <cellStyle name="Normal 9 6" xfId="895" xr:uid="{ADDF1B57-CFF6-4557-8CE4-9A6DB33B7CAA}"/>
    <cellStyle name="Normal 9 7" xfId="896" xr:uid="{2FA44833-2974-476C-9C2F-1DCD1FA6431E}"/>
    <cellStyle name="Normal 9 7 2" xfId="897" xr:uid="{CABBC6AB-CD13-4652-AF70-A118ED5D9688}"/>
    <cellStyle name="Normal 9 7 3" xfId="898" xr:uid="{AE09F3CE-F2C9-465F-B832-D96A3E1A25A9}"/>
    <cellStyle name="Normal 9 7 4" xfId="899" xr:uid="{B1DC0BF7-F1D7-4E1D-824C-715BFC389B92}"/>
    <cellStyle name="Normal 9 7_DALYVIAI" xfId="900" xr:uid="{36CA7550-3DDB-4DD7-B195-DE719DA368AF}"/>
    <cellStyle name="Normal 9 8" xfId="901" xr:uid="{1C5472D8-777F-4E0A-9456-C4D8F0292B34}"/>
    <cellStyle name="Normal 9 9" xfId="902" xr:uid="{DADF83BA-1D3E-4C56-AD99-FCEE0463B57D}"/>
    <cellStyle name="Normal 9_aukstis" xfId="903" xr:uid="{ABD193AB-B65D-4CD0-BDF3-4BBE4ED46720}"/>
    <cellStyle name="Note 2" xfId="904" xr:uid="{6E42F0D1-A9CE-46BB-BF86-692B74B740A1}"/>
    <cellStyle name="Paprastas 2" xfId="905" xr:uid="{6F816C2C-B3E4-400C-AAB4-CFB703257DE9}"/>
    <cellStyle name="Paprastas 2 2" xfId="906" xr:uid="{2CC90DC6-CF3F-4103-8822-22D67F17A6B9}"/>
    <cellStyle name="Paprastas 2 2 2" xfId="907" xr:uid="{AF46E840-4D98-49D8-966F-2B9CCCECB6AB}"/>
    <cellStyle name="Paprastas 2 3" xfId="908" xr:uid="{27A90931-5904-43C7-A859-7A17A2EB0F58}"/>
    <cellStyle name="Paprastas 3" xfId="909" xr:uid="{28F19892-2989-4B4C-806F-409A0048B781}"/>
    <cellStyle name="Paprastas 3 2" xfId="910" xr:uid="{95ADC003-B6EB-4A54-BFB1-AEB863E94CEF}"/>
    <cellStyle name="Paprastas_Lapas1" xfId="911" xr:uid="{0928862D-98B4-4B35-8945-B28977909A04}"/>
    <cellStyle name="Pavadinimas 2" xfId="912" xr:uid="{C6CFD7E4-E094-4733-8118-5EE244AF0CC3}"/>
    <cellStyle name="Pavadinimas 3" xfId="913" xr:uid="{C8064EE0-6DA3-4E3A-96D5-CF9466E5B76E}"/>
    <cellStyle name="Percent [0]" xfId="914" xr:uid="{1B193ACC-9FBE-4DE4-9798-A2F391AA049C}"/>
    <cellStyle name="Percent [0] 2" xfId="915" xr:uid="{9BC4CDB5-1C7F-46C6-A69D-FE44652521BC}"/>
    <cellStyle name="Percent [0]_estafetes" xfId="916" xr:uid="{91B130E9-D72C-40EE-BC9F-1E2CED041CFA}"/>
    <cellStyle name="Percent [00]" xfId="917" xr:uid="{810DA6DC-C450-44A2-805D-6DA26DA2C2CB}"/>
    <cellStyle name="Percent [00] 2" xfId="918" xr:uid="{E1C4F7D4-18CA-4424-8AD5-E31BA825816A}"/>
    <cellStyle name="Percent [00]_estafetes" xfId="919" xr:uid="{8940E3BE-439B-4523-9303-6AF42805D771}"/>
    <cellStyle name="Percent [2]" xfId="920" xr:uid="{0F0A7FB1-15FF-443B-9245-DE8264131F25}"/>
    <cellStyle name="Percent [2] 2" xfId="921" xr:uid="{DF0E9181-BF57-4680-9097-1A64B2641103}"/>
    <cellStyle name="Percent [2] 3" xfId="922" xr:uid="{C672B5AE-5985-4636-A8A2-7A3693EA2CFF}"/>
    <cellStyle name="Percent [2] 4" xfId="923" xr:uid="{078036FE-8BD8-4791-85FF-6C247C6FCEEE}"/>
    <cellStyle name="Percent [2]_estafetes" xfId="924" xr:uid="{7DB793E3-40C2-4368-BB9A-E863BD178FA0}"/>
    <cellStyle name="PrePop Currency (0)" xfId="925" xr:uid="{BE3C4146-085D-4976-B80C-27315E1EB027}"/>
    <cellStyle name="PrePop Currency (0) 2" xfId="926" xr:uid="{B7A173DA-27B8-4DF0-A969-67EF499FAF8A}"/>
    <cellStyle name="PrePop Currency (0)_estafetes" xfId="927" xr:uid="{E39E440E-BC80-418A-8664-FF9FF2F00CF2}"/>
    <cellStyle name="PrePop Currency (2)" xfId="928" xr:uid="{CEF2853D-E395-4D38-A45F-A769A5D1CEEE}"/>
    <cellStyle name="PrePop Currency (2) 2" xfId="929" xr:uid="{657805C6-8ADD-4A8D-81C3-F45F639C72BD}"/>
    <cellStyle name="PrePop Currency (2)_estafetes" xfId="930" xr:uid="{91968BC7-C57B-430D-89C1-270B7752C5E0}"/>
    <cellStyle name="PrePop Units (0)" xfId="931" xr:uid="{CD2A7425-5E69-4530-BCC1-B6E8EF0A6EFD}"/>
    <cellStyle name="PrePop Units (0) 2" xfId="932" xr:uid="{F9EB0C1B-9E73-430E-A0D6-8BE2AF4A24D5}"/>
    <cellStyle name="PrePop Units (0)_estafetes" xfId="933" xr:uid="{7AD6BCD5-2608-4795-BA4F-DE2C770C719B}"/>
    <cellStyle name="PrePop Units (1)" xfId="934" xr:uid="{98D513B5-8388-4A17-8891-7C9B5C14ACD4}"/>
    <cellStyle name="PrePop Units (1) 2" xfId="935" xr:uid="{0B5AD3F7-C171-4CF6-8038-0BA1F0D72007}"/>
    <cellStyle name="PrePop Units (1)_estafetes" xfId="936" xr:uid="{F3A3479A-82D8-4ED6-AAE5-07213E1D2BD9}"/>
    <cellStyle name="PrePop Units (2)" xfId="937" xr:uid="{31688A93-2705-43F3-B480-0C31C751612A}"/>
    <cellStyle name="PrePop Units (2) 2" xfId="938" xr:uid="{DD2CF543-5381-4FB4-9D2E-7C00DBB58044}"/>
    <cellStyle name="PrePop Units (2)_estafetes" xfId="939" xr:uid="{8FA5AC29-3611-4FC4-9893-0E087B912070}"/>
    <cellStyle name="Style 111111" xfId="940" xr:uid="{93B22778-299D-4BFA-A89D-87A04F330D9E}"/>
    <cellStyle name="Suma 2" xfId="941" xr:uid="{941DBE87-ED3D-4CC7-A06D-F6474F9998E4}"/>
    <cellStyle name="Suma 3" xfId="942" xr:uid="{C99F02DE-4953-40C9-9216-2DF21927D725}"/>
    <cellStyle name="Text Indent A" xfId="943" xr:uid="{FC5038FF-081D-41AF-BB29-52EDE1EBDCA8}"/>
    <cellStyle name="Text Indent B" xfId="944" xr:uid="{43ECC93C-0758-4392-B891-6AAE3981DDE3}"/>
    <cellStyle name="Text Indent B 2" xfId="945" xr:uid="{B48084A7-96D0-4DB8-BE5C-9C51C560DA93}"/>
    <cellStyle name="Text Indent B_estafetes" xfId="946" xr:uid="{2EA112FD-F494-40F2-B4E8-025EF189B62E}"/>
    <cellStyle name="Text Indent C" xfId="947" xr:uid="{93C6E341-28B1-4361-BFBD-CA3A22FD64A4}"/>
    <cellStyle name="Text Indent C 2" xfId="948" xr:uid="{D917376B-7D51-46E5-847E-901451E2DA38}"/>
    <cellStyle name="Text Indent C_estafetes" xfId="949" xr:uid="{7EEBE8DF-B821-497C-B4DA-52E2B4BD136B}"/>
    <cellStyle name="Walutowy [0]_PLDT" xfId="950" xr:uid="{9884CE74-A90A-4C6B-8238-CE026D4FFC3F}"/>
    <cellStyle name="Walutowy_PLDT" xfId="951" xr:uid="{78F26C9C-F0FC-4B98-8036-7302C1AB2305}"/>
    <cellStyle name="Обычный_Итоговый спартакиады 1991-92 г" xfId="952" xr:uid="{8DF23077-A508-4A35-8B30-AEEF7F0C985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DAD9B-EFF6-499F-9D39-2AAC13E7B550}">
  <sheetPr codeName="Lapas1"/>
  <dimension ref="A1:Y59"/>
  <sheetViews>
    <sheetView tabSelected="1" zoomScale="110" zoomScaleNormal="110" workbookViewId="0">
      <selection activeCell="I45" sqref="I45"/>
    </sheetView>
  </sheetViews>
  <sheetFormatPr defaultRowHeight="14.4"/>
  <cols>
    <col min="1" max="1" width="6.44140625" customWidth="1"/>
    <col min="2" max="2" width="5.33203125" customWidth="1"/>
    <col min="3" max="3" width="11" customWidth="1"/>
    <col min="4" max="4" width="18.5546875" customWidth="1"/>
    <col min="5" max="5" width="12.33203125" customWidth="1"/>
    <col min="6" max="6" width="16.109375" customWidth="1"/>
    <col min="7" max="9" width="8.44140625" customWidth="1"/>
    <col min="10" max="12" width="8.44140625" hidden="1" customWidth="1"/>
    <col min="13" max="13" width="21.44140625" customWidth="1"/>
    <col min="16" max="16" width="6.6640625" customWidth="1"/>
    <col min="17" max="17" width="5.44140625" customWidth="1"/>
    <col min="18" max="18" width="9" customWidth="1"/>
    <col min="19" max="19" width="13.88671875" customWidth="1"/>
    <col min="20" max="20" width="10.6640625" customWidth="1"/>
    <col min="21" max="21" width="15.88671875" customWidth="1"/>
    <col min="24" max="24" width="7.6640625" customWidth="1"/>
    <col min="25" max="25" width="6.6640625" customWidth="1"/>
    <col min="26" max="26" width="13.88671875" customWidth="1"/>
  </cols>
  <sheetData>
    <row r="1" spans="1:25" ht="17.399999999999999">
      <c r="A1" s="10"/>
      <c r="B1" s="10"/>
      <c r="C1" s="19" t="s">
        <v>9</v>
      </c>
      <c r="D1" s="19"/>
      <c r="E1" s="20"/>
      <c r="F1" s="19"/>
      <c r="G1" s="21"/>
      <c r="H1" s="19"/>
      <c r="I1" s="19"/>
      <c r="J1" s="11"/>
      <c r="K1" s="11"/>
      <c r="L1" s="11"/>
      <c r="M1" s="11"/>
    </row>
    <row r="2" spans="1:25" ht="21">
      <c r="A2" s="2"/>
      <c r="B2" s="2"/>
      <c r="C2" s="2"/>
      <c r="D2" s="15"/>
      <c r="E2" s="3"/>
      <c r="F2" s="4"/>
      <c r="G2" s="5"/>
      <c r="H2" s="4"/>
      <c r="I2" s="13" t="s">
        <v>33</v>
      </c>
    </row>
    <row r="3" spans="1:25" ht="20.399999999999999">
      <c r="A3" s="7"/>
      <c r="B3" s="47" t="s">
        <v>23</v>
      </c>
      <c r="C3" s="47"/>
      <c r="D3" s="47" t="s">
        <v>126</v>
      </c>
      <c r="E3" s="1"/>
      <c r="F3" s="1"/>
      <c r="G3" s="1"/>
      <c r="H3" s="1"/>
      <c r="I3" s="13" t="s">
        <v>807</v>
      </c>
    </row>
    <row r="4" spans="1:25">
      <c r="A4" s="1"/>
      <c r="B4" s="1"/>
      <c r="C4" s="1"/>
      <c r="D4" s="9"/>
      <c r="E4" s="9"/>
      <c r="F4" s="17">
        <v>1</v>
      </c>
      <c r="G4" s="12" t="s">
        <v>300</v>
      </c>
      <c r="H4" s="18"/>
      <c r="I4" s="18"/>
      <c r="J4" s="1"/>
      <c r="K4" s="1"/>
      <c r="L4" s="1"/>
      <c r="M4" s="1"/>
    </row>
    <row r="5" spans="1:25">
      <c r="A5" s="26" t="s">
        <v>0</v>
      </c>
      <c r="B5" s="41"/>
      <c r="C5" s="69" t="s">
        <v>1</v>
      </c>
      <c r="D5" s="70" t="s">
        <v>2</v>
      </c>
      <c r="E5" s="98" t="s">
        <v>3</v>
      </c>
      <c r="F5" s="71" t="s">
        <v>4</v>
      </c>
      <c r="G5" s="71" t="s">
        <v>5</v>
      </c>
      <c r="H5" s="71" t="s">
        <v>6</v>
      </c>
      <c r="I5" s="71" t="s">
        <v>42</v>
      </c>
      <c r="J5" s="71" t="s">
        <v>20</v>
      </c>
      <c r="K5" s="71" t="s">
        <v>6</v>
      </c>
      <c r="L5" s="71" t="s">
        <v>42</v>
      </c>
      <c r="M5" s="82" t="s">
        <v>7</v>
      </c>
      <c r="U5" s="79"/>
      <c r="V5" s="79"/>
      <c r="W5" s="79"/>
      <c r="X5" s="79"/>
      <c r="Y5" s="79"/>
    </row>
    <row r="6" spans="1:25" ht="15.6">
      <c r="A6" s="26">
        <v>1</v>
      </c>
      <c r="B6" s="149">
        <v>24</v>
      </c>
      <c r="C6" s="50" t="s">
        <v>459</v>
      </c>
      <c r="D6" s="50" t="s">
        <v>460</v>
      </c>
      <c r="E6" s="61">
        <v>39923</v>
      </c>
      <c r="F6" s="50" t="s">
        <v>34</v>
      </c>
      <c r="G6" s="112">
        <v>13.53</v>
      </c>
      <c r="H6" s="113">
        <v>1.5</v>
      </c>
      <c r="I6" s="123" t="str">
        <f t="shared" ref="I6:I11" si="0">IF(ISBLANK(G6),"",IF(G6&lt;=12.4,"KSM",IF(G6&lt;=13.04,"I A",IF(G6&lt;=13.84,"II A",IF(G6&lt;=14.94,"III A",IF(G6&lt;=15.94,"I JA",IF(G6&lt;=16.74,"II JA",IF(G6&lt;=17.44,"III JA"))))))))</f>
        <v>II A</v>
      </c>
      <c r="J6" s="85"/>
      <c r="K6" s="113"/>
      <c r="L6" s="123" t="str">
        <f t="shared" ref="L6:L11" si="1">IF(ISBLANK(J6),"",IF(J6&lt;=12.4,"KSM",IF(J6&lt;=13.04,"I A",IF(J6&lt;=13.84,"II A",IF(J6&lt;=14.94,"III A",IF(J6&lt;=15.94,"I JA",IF(J6&lt;=16.74,"II JA",IF(J6&lt;=17.44,"III JA"))))))))</f>
        <v/>
      </c>
      <c r="M6" s="54" t="s">
        <v>127</v>
      </c>
      <c r="N6" s="115"/>
    </row>
    <row r="7" spans="1:25" ht="15.6">
      <c r="A7" s="27">
        <v>2</v>
      </c>
      <c r="B7" s="149" t="s">
        <v>144</v>
      </c>
      <c r="C7" s="50" t="s">
        <v>151</v>
      </c>
      <c r="D7" s="50" t="s">
        <v>152</v>
      </c>
      <c r="E7" s="61" t="s">
        <v>685</v>
      </c>
      <c r="F7" s="50" t="s">
        <v>64</v>
      </c>
      <c r="G7" s="112">
        <v>13.97</v>
      </c>
      <c r="H7" s="113">
        <v>1.5</v>
      </c>
      <c r="I7" s="123" t="str">
        <f t="shared" si="0"/>
        <v>III A</v>
      </c>
      <c r="J7" s="85"/>
      <c r="K7" s="113"/>
      <c r="L7" s="123" t="str">
        <f t="shared" si="1"/>
        <v/>
      </c>
      <c r="M7" s="54" t="s">
        <v>147</v>
      </c>
      <c r="N7" s="115"/>
    </row>
    <row r="8" spans="1:25" ht="15.6">
      <c r="A8" s="27">
        <v>3</v>
      </c>
      <c r="B8" s="149">
        <v>104</v>
      </c>
      <c r="C8" s="50" t="s">
        <v>648</v>
      </c>
      <c r="D8" s="50" t="s">
        <v>649</v>
      </c>
      <c r="E8" s="61" t="s">
        <v>650</v>
      </c>
      <c r="F8" s="50" t="s">
        <v>651</v>
      </c>
      <c r="G8" s="112">
        <v>13.81</v>
      </c>
      <c r="H8" s="113">
        <v>1.5</v>
      </c>
      <c r="I8" s="123" t="str">
        <f t="shared" si="0"/>
        <v>II A</v>
      </c>
      <c r="J8" s="85"/>
      <c r="K8" s="113"/>
      <c r="L8" s="123" t="str">
        <f t="shared" si="1"/>
        <v/>
      </c>
      <c r="M8" s="54" t="s">
        <v>641</v>
      </c>
    </row>
    <row r="9" spans="1:25" ht="15.6">
      <c r="A9" s="27">
        <v>4</v>
      </c>
      <c r="B9" s="149">
        <v>134</v>
      </c>
      <c r="C9" s="50" t="s">
        <v>786</v>
      </c>
      <c r="D9" s="50" t="s">
        <v>787</v>
      </c>
      <c r="E9" s="61" t="s">
        <v>788</v>
      </c>
      <c r="F9" s="50" t="s">
        <v>793</v>
      </c>
      <c r="G9" s="112">
        <v>13.35</v>
      </c>
      <c r="H9" s="113">
        <v>1.5</v>
      </c>
      <c r="I9" s="123" t="str">
        <f t="shared" si="0"/>
        <v>II A</v>
      </c>
      <c r="J9" s="85"/>
      <c r="K9" s="113"/>
      <c r="L9" s="123" t="str">
        <f t="shared" si="1"/>
        <v/>
      </c>
      <c r="M9" s="54" t="s">
        <v>792</v>
      </c>
      <c r="N9" s="79"/>
    </row>
    <row r="10" spans="1:25" ht="15.6">
      <c r="A10" s="27">
        <v>5</v>
      </c>
      <c r="B10" s="149" t="s">
        <v>190</v>
      </c>
      <c r="C10" s="50" t="s">
        <v>331</v>
      </c>
      <c r="D10" s="50" t="s">
        <v>739</v>
      </c>
      <c r="E10" s="61" t="s">
        <v>740</v>
      </c>
      <c r="F10" s="50" t="s">
        <v>64</v>
      </c>
      <c r="G10" s="112">
        <v>15.28</v>
      </c>
      <c r="H10" s="113">
        <v>1.5</v>
      </c>
      <c r="I10" s="123" t="str">
        <f t="shared" si="0"/>
        <v>I JA</v>
      </c>
      <c r="J10" s="85"/>
      <c r="K10" s="113"/>
      <c r="L10" s="123" t="str">
        <f t="shared" si="1"/>
        <v/>
      </c>
      <c r="M10" s="54" t="s">
        <v>178</v>
      </c>
      <c r="N10" s="79"/>
    </row>
    <row r="11" spans="1:25" ht="15.6">
      <c r="A11" s="27">
        <v>6</v>
      </c>
      <c r="B11" s="149">
        <v>47</v>
      </c>
      <c r="C11" s="50" t="s">
        <v>433</v>
      </c>
      <c r="D11" s="50" t="s">
        <v>511</v>
      </c>
      <c r="E11" s="61" t="s">
        <v>512</v>
      </c>
      <c r="F11" s="50" t="s">
        <v>34</v>
      </c>
      <c r="G11" s="112">
        <v>13.4</v>
      </c>
      <c r="H11" s="113">
        <v>1.5</v>
      </c>
      <c r="I11" s="123" t="str">
        <f t="shared" si="0"/>
        <v>II A</v>
      </c>
      <c r="J11" s="85"/>
      <c r="K11" s="113"/>
      <c r="L11" s="123" t="str">
        <f t="shared" si="1"/>
        <v/>
      </c>
      <c r="M11" s="54" t="s">
        <v>510</v>
      </c>
      <c r="N11" s="79"/>
    </row>
    <row r="12" spans="1:25">
      <c r="A12" s="1"/>
      <c r="B12" s="116"/>
      <c r="C12" s="116"/>
      <c r="D12" s="117"/>
      <c r="E12" s="118"/>
      <c r="F12" s="17">
        <v>2</v>
      </c>
      <c r="G12" s="12" t="s">
        <v>300</v>
      </c>
      <c r="H12" s="18"/>
      <c r="I12" s="18"/>
      <c r="J12" s="116"/>
      <c r="K12" s="116"/>
      <c r="L12" s="116"/>
      <c r="M12" s="116"/>
      <c r="N12" s="79"/>
    </row>
    <row r="13" spans="1:25" ht="15.6">
      <c r="A13" s="26">
        <v>1</v>
      </c>
      <c r="B13" s="149" t="s">
        <v>698</v>
      </c>
      <c r="C13" s="50" t="s">
        <v>699</v>
      </c>
      <c r="D13" s="50" t="s">
        <v>700</v>
      </c>
      <c r="E13" s="61" t="s">
        <v>701</v>
      </c>
      <c r="F13" s="50" t="s">
        <v>64</v>
      </c>
      <c r="G13" s="112">
        <v>13.65</v>
      </c>
      <c r="H13" s="113">
        <v>2.8</v>
      </c>
      <c r="I13" s="123" t="str">
        <f t="shared" ref="I13:I18" si="2">IF(ISBLANK(G13),"",IF(G13&lt;=12.4,"KSM",IF(G13&lt;=13.04,"I A",IF(G13&lt;=13.84,"II A",IF(G13&lt;=14.94,"III A",IF(G13&lt;=15.94,"I JA",IF(G13&lt;=16.74,"II JA",IF(G13&lt;=17.44,"III JA"))))))))</f>
        <v>II A</v>
      </c>
      <c r="J13" s="85"/>
      <c r="K13" s="113"/>
      <c r="L13" s="123" t="str">
        <f t="shared" ref="L13:L18" si="3">IF(ISBLANK(J13),"",IF(J13&lt;=12.4,"KSM",IF(J13&lt;=13.04,"I A",IF(J13&lt;=13.84,"II A",IF(J13&lt;=14.94,"III A",IF(J13&lt;=15.94,"I JA",IF(J13&lt;=16.74,"II JA",IF(J13&lt;=17.44,"III JA"))))))))</f>
        <v/>
      </c>
      <c r="M13" s="54" t="s">
        <v>147</v>
      </c>
      <c r="N13" s="79"/>
      <c r="Q13" s="59"/>
    </row>
    <row r="14" spans="1:25" ht="15.6">
      <c r="A14" s="27">
        <v>2</v>
      </c>
      <c r="B14" s="149" t="s">
        <v>164</v>
      </c>
      <c r="C14" s="50" t="s">
        <v>346</v>
      </c>
      <c r="D14" s="50" t="s">
        <v>88</v>
      </c>
      <c r="E14" s="61" t="s">
        <v>693</v>
      </c>
      <c r="F14" s="50" t="s">
        <v>64</v>
      </c>
      <c r="G14" s="112">
        <v>13.77</v>
      </c>
      <c r="H14" s="113">
        <v>2.8</v>
      </c>
      <c r="I14" s="123" t="str">
        <f t="shared" si="2"/>
        <v>II A</v>
      </c>
      <c r="J14" s="85"/>
      <c r="K14" s="113"/>
      <c r="L14" s="123" t="str">
        <f t="shared" si="3"/>
        <v/>
      </c>
      <c r="M14" s="54" t="s">
        <v>147</v>
      </c>
      <c r="N14" s="79"/>
    </row>
    <row r="15" spans="1:25" ht="15.6">
      <c r="A15" s="27">
        <v>3</v>
      </c>
      <c r="B15" s="149">
        <v>16</v>
      </c>
      <c r="C15" s="50" t="s">
        <v>339</v>
      </c>
      <c r="D15" s="50" t="s">
        <v>382</v>
      </c>
      <c r="E15" s="61">
        <v>39801</v>
      </c>
      <c r="F15" s="50" t="s">
        <v>618</v>
      </c>
      <c r="G15" s="112">
        <v>14.23</v>
      </c>
      <c r="H15" s="113">
        <v>2.8</v>
      </c>
      <c r="I15" s="123" t="str">
        <f t="shared" si="2"/>
        <v>III A</v>
      </c>
      <c r="J15" s="85"/>
      <c r="K15" s="113"/>
      <c r="L15" s="123" t="str">
        <f t="shared" si="3"/>
        <v/>
      </c>
      <c r="M15" s="54" t="s">
        <v>47</v>
      </c>
      <c r="N15" s="79"/>
    </row>
    <row r="16" spans="1:25" ht="15.6">
      <c r="A16" s="27">
        <v>4</v>
      </c>
      <c r="B16" s="149">
        <v>80</v>
      </c>
      <c r="C16" s="50" t="s">
        <v>329</v>
      </c>
      <c r="D16" s="50" t="s">
        <v>330</v>
      </c>
      <c r="E16" s="61">
        <v>41397</v>
      </c>
      <c r="F16" s="50" t="s">
        <v>103</v>
      </c>
      <c r="G16" s="112">
        <v>13.38</v>
      </c>
      <c r="H16" s="113">
        <v>2.8</v>
      </c>
      <c r="I16" s="123" t="str">
        <f t="shared" si="2"/>
        <v>II A</v>
      </c>
      <c r="J16" s="85"/>
      <c r="K16" s="113"/>
      <c r="L16" s="123" t="str">
        <f t="shared" si="3"/>
        <v/>
      </c>
      <c r="M16" s="54" t="s">
        <v>863</v>
      </c>
      <c r="N16" s="79"/>
    </row>
    <row r="17" spans="1:16" ht="15.6">
      <c r="A17" s="27">
        <v>5</v>
      </c>
      <c r="B17" s="149">
        <v>83</v>
      </c>
      <c r="C17" s="50" t="s">
        <v>173</v>
      </c>
      <c r="D17" s="50" t="s">
        <v>332</v>
      </c>
      <c r="E17" s="61">
        <v>40606</v>
      </c>
      <c r="F17" s="50" t="s">
        <v>103</v>
      </c>
      <c r="G17" s="112">
        <v>14.54</v>
      </c>
      <c r="H17" s="113">
        <v>2.8</v>
      </c>
      <c r="I17" s="123" t="str">
        <f t="shared" si="2"/>
        <v>III A</v>
      </c>
      <c r="J17" s="85"/>
      <c r="K17" s="113"/>
      <c r="L17" s="123" t="str">
        <f t="shared" si="3"/>
        <v/>
      </c>
      <c r="M17" s="54" t="s">
        <v>863</v>
      </c>
      <c r="N17" s="79"/>
    </row>
    <row r="18" spans="1:16" ht="15.6">
      <c r="A18" s="27">
        <v>6</v>
      </c>
      <c r="B18" s="149">
        <v>103</v>
      </c>
      <c r="C18" s="50" t="s">
        <v>58</v>
      </c>
      <c r="D18" s="50" t="s">
        <v>646</v>
      </c>
      <c r="E18" s="61" t="s">
        <v>647</v>
      </c>
      <c r="F18" s="50" t="s">
        <v>651</v>
      </c>
      <c r="G18" s="112">
        <v>15.32</v>
      </c>
      <c r="H18" s="113">
        <v>2.8</v>
      </c>
      <c r="I18" s="123" t="str">
        <f t="shared" si="2"/>
        <v>I JA</v>
      </c>
      <c r="J18" s="85"/>
      <c r="K18" s="113"/>
      <c r="L18" s="123" t="str">
        <f t="shared" si="3"/>
        <v/>
      </c>
      <c r="M18" s="54" t="s">
        <v>641</v>
      </c>
      <c r="N18" s="79"/>
    </row>
    <row r="19" spans="1:16">
      <c r="A19" s="1"/>
      <c r="B19" s="116"/>
      <c r="C19" s="116"/>
      <c r="D19" s="117"/>
      <c r="E19" s="118"/>
      <c r="F19" s="17">
        <v>3</v>
      </c>
      <c r="G19" s="12" t="s">
        <v>300</v>
      </c>
      <c r="H19" s="18"/>
      <c r="I19" s="18"/>
      <c r="J19" s="116"/>
      <c r="K19" s="116"/>
      <c r="L19" s="116"/>
      <c r="M19" s="116"/>
      <c r="N19" s="79"/>
    </row>
    <row r="20" spans="1:16" ht="15.6">
      <c r="A20" s="26">
        <v>1</v>
      </c>
      <c r="B20" s="149" t="s">
        <v>179</v>
      </c>
      <c r="C20" s="50" t="s">
        <v>171</v>
      </c>
      <c r="D20" s="50" t="s">
        <v>725</v>
      </c>
      <c r="E20" s="61" t="s">
        <v>172</v>
      </c>
      <c r="F20" s="50" t="s">
        <v>64</v>
      </c>
      <c r="G20" s="112" t="s">
        <v>858</v>
      </c>
      <c r="H20" s="113"/>
      <c r="I20" s="123"/>
      <c r="J20" s="85"/>
      <c r="K20" s="113"/>
      <c r="L20" s="123" t="str">
        <f t="shared" ref="L20:L24" si="4">IF(ISBLANK(J20),"",IF(J20&lt;=12.4,"KSM",IF(J20&lt;=13.04,"I A",IF(J20&lt;=13.84,"II A",IF(J20&lt;=14.94,"III A",IF(J20&lt;=15.94,"I JA",IF(J20&lt;=16.74,"II JA",IF(J20&lt;=17.44,"III JA"))))))))</f>
        <v/>
      </c>
      <c r="M20" s="54" t="s">
        <v>160</v>
      </c>
      <c r="N20" s="79"/>
    </row>
    <row r="21" spans="1:16" ht="15.6">
      <c r="A21" s="27">
        <v>2</v>
      </c>
      <c r="B21" s="149" t="s">
        <v>165</v>
      </c>
      <c r="C21" s="50" t="s">
        <v>116</v>
      </c>
      <c r="D21" s="50" t="s">
        <v>153</v>
      </c>
      <c r="E21" s="61" t="s">
        <v>154</v>
      </c>
      <c r="F21" s="50" t="s">
        <v>64</v>
      </c>
      <c r="G21" s="112">
        <v>14.38</v>
      </c>
      <c r="H21" s="113">
        <v>2.1</v>
      </c>
      <c r="I21" s="123" t="str">
        <f t="shared" ref="I21:I24" si="5">IF(ISBLANK(G21),"",IF(G21&lt;=12.4,"KSM",IF(G21&lt;=13.04,"I A",IF(G21&lt;=13.84,"II A",IF(G21&lt;=14.94,"III A",IF(G21&lt;=15.94,"I JA",IF(G21&lt;=16.74,"II JA",IF(G21&lt;=17.44,"III JA"))))))))</f>
        <v>III A</v>
      </c>
      <c r="J21" s="85"/>
      <c r="K21" s="113"/>
      <c r="L21" s="123" t="str">
        <f t="shared" si="4"/>
        <v/>
      </c>
      <c r="M21" s="54" t="s">
        <v>147</v>
      </c>
      <c r="N21" s="79"/>
    </row>
    <row r="22" spans="1:16" ht="15.6">
      <c r="A22" s="27">
        <v>3</v>
      </c>
      <c r="B22" s="149">
        <v>3</v>
      </c>
      <c r="C22" s="50" t="s">
        <v>625</v>
      </c>
      <c r="D22" s="50" t="s">
        <v>626</v>
      </c>
      <c r="E22" s="61" t="s">
        <v>627</v>
      </c>
      <c r="F22" s="186" t="s">
        <v>633</v>
      </c>
      <c r="G22" s="112">
        <v>14.39</v>
      </c>
      <c r="H22" s="113">
        <v>2.1</v>
      </c>
      <c r="I22" s="123" t="str">
        <f t="shared" si="5"/>
        <v>III A</v>
      </c>
      <c r="J22" s="85"/>
      <c r="K22" s="113"/>
      <c r="L22" s="123" t="str">
        <f t="shared" si="4"/>
        <v/>
      </c>
      <c r="M22" s="54" t="s">
        <v>621</v>
      </c>
      <c r="N22" s="79"/>
    </row>
    <row r="23" spans="1:16" ht="15.6">
      <c r="A23" s="27">
        <v>4</v>
      </c>
      <c r="B23" s="149" t="s">
        <v>176</v>
      </c>
      <c r="C23" s="50" t="s">
        <v>715</v>
      </c>
      <c r="D23" s="50" t="s">
        <v>716</v>
      </c>
      <c r="E23" s="61" t="s">
        <v>717</v>
      </c>
      <c r="F23" s="50" t="s">
        <v>64</v>
      </c>
      <c r="G23" s="112" t="s">
        <v>858</v>
      </c>
      <c r="H23" s="113"/>
      <c r="I23" s="123"/>
      <c r="J23" s="85"/>
      <c r="K23" s="113"/>
      <c r="L23" s="123" t="str">
        <f t="shared" si="4"/>
        <v/>
      </c>
      <c r="M23" s="54" t="s">
        <v>147</v>
      </c>
      <c r="N23" s="79"/>
    </row>
    <row r="24" spans="1:16" ht="15.6">
      <c r="A24" s="27">
        <v>5</v>
      </c>
      <c r="B24" s="149" t="s">
        <v>185</v>
      </c>
      <c r="C24" s="50" t="s">
        <v>173</v>
      </c>
      <c r="D24" s="50" t="s">
        <v>174</v>
      </c>
      <c r="E24" s="61" t="s">
        <v>175</v>
      </c>
      <c r="F24" s="50" t="s">
        <v>64</v>
      </c>
      <c r="G24" s="112">
        <v>14.91</v>
      </c>
      <c r="H24" s="113">
        <v>2.1</v>
      </c>
      <c r="I24" s="123" t="str">
        <f t="shared" si="5"/>
        <v>III A</v>
      </c>
      <c r="J24" s="85"/>
      <c r="K24" s="113"/>
      <c r="L24" s="123" t="str">
        <f t="shared" si="4"/>
        <v/>
      </c>
      <c r="M24" s="54" t="s">
        <v>160</v>
      </c>
      <c r="N24" s="79"/>
    </row>
    <row r="25" spans="1:16" ht="15.6">
      <c r="A25" s="27">
        <v>6</v>
      </c>
      <c r="B25" s="149">
        <v>60</v>
      </c>
      <c r="C25" s="50" t="s">
        <v>552</v>
      </c>
      <c r="D25" s="50" t="s">
        <v>203</v>
      </c>
      <c r="E25" s="61" t="s">
        <v>553</v>
      </c>
      <c r="F25" s="50" t="s">
        <v>34</v>
      </c>
      <c r="G25" s="112">
        <v>13.92</v>
      </c>
      <c r="H25" s="113">
        <v>2.1</v>
      </c>
      <c r="I25" s="123" t="str">
        <f>IF(ISBLANK(G25),"",IF(G25&lt;=12.4,"KSM",IF(G25&lt;=13.04,"I A",IF(G25&lt;=13.84,"II A",IF(G25&lt;=14.94,"III A",IF(G25&lt;=15.94,"I JA",IF(G25&lt;=16.74,"II JA",IF(G25&lt;=17.44,"III JA"))))))))</f>
        <v>III A</v>
      </c>
      <c r="J25" s="85"/>
      <c r="K25" s="113"/>
      <c r="L25" s="123" t="str">
        <f>IF(ISBLANK(J25),"",IF(J25&lt;=12.4,"KSM",IF(J25&lt;=13.04,"I A",IF(J25&lt;=13.84,"II A",IF(J25&lt;=14.94,"III A",IF(J25&lt;=15.94,"I JA",IF(J25&lt;=16.74,"II JA",IF(J25&lt;=17.44,"III JA"))))))))</f>
        <v/>
      </c>
      <c r="M25" s="54" t="s">
        <v>204</v>
      </c>
      <c r="N25" s="79"/>
    </row>
    <row r="26" spans="1:16">
      <c r="A26" s="1"/>
      <c r="B26" s="119"/>
      <c r="C26" s="116"/>
      <c r="D26" s="117"/>
      <c r="E26" s="118"/>
      <c r="F26" s="17">
        <v>4</v>
      </c>
      <c r="G26" s="12" t="s">
        <v>300</v>
      </c>
      <c r="H26" s="18"/>
      <c r="I26" s="18"/>
      <c r="J26" s="116"/>
      <c r="K26" s="116"/>
      <c r="L26" s="116"/>
      <c r="M26" s="116"/>
      <c r="N26" s="79"/>
      <c r="P26" t="s">
        <v>41</v>
      </c>
    </row>
    <row r="27" spans="1:16" ht="15.75" customHeight="1">
      <c r="A27" s="26">
        <v>1</v>
      </c>
      <c r="B27" s="149">
        <v>1</v>
      </c>
      <c r="C27" s="50" t="s">
        <v>358</v>
      </c>
      <c r="D27" s="50" t="s">
        <v>359</v>
      </c>
      <c r="E27" s="61">
        <v>39967</v>
      </c>
      <c r="F27" s="187" t="s">
        <v>361</v>
      </c>
      <c r="G27" s="112">
        <v>13.11</v>
      </c>
      <c r="H27" s="113">
        <v>0.7</v>
      </c>
      <c r="I27" s="123" t="str">
        <f t="shared" ref="I27:I28" si="6">IF(ISBLANK(G27),"",IF(G27&lt;=12.4,"KSM",IF(G27&lt;=13.04,"I A",IF(G27&lt;=13.84,"II A",IF(G27&lt;=14.94,"III A",IF(G27&lt;=15.94,"I JA",IF(G27&lt;=16.74,"II JA",IF(G27&lt;=17.44,"III JA"))))))))</f>
        <v>II A</v>
      </c>
      <c r="J27" s="85"/>
      <c r="K27" s="113"/>
      <c r="L27" s="123" t="str">
        <f t="shared" ref="L27:L28" si="7">IF(ISBLANK(J27),"",IF(J27&lt;=12.4,"KSM",IF(J27&lt;=13.04,"I A",IF(J27&lt;=13.84,"II A",IF(J27&lt;=14.94,"III A",IF(J27&lt;=15.94,"I JA",IF(J27&lt;=16.74,"II JA",IF(J27&lt;=17.44,"III JA"))))))))</f>
        <v/>
      </c>
      <c r="M27" s="54" t="s">
        <v>850</v>
      </c>
      <c r="N27" s="79"/>
    </row>
    <row r="28" spans="1:16" ht="15.6">
      <c r="A28" s="27">
        <v>2</v>
      </c>
      <c r="B28" s="149">
        <v>129</v>
      </c>
      <c r="C28" s="50" t="s">
        <v>296</v>
      </c>
      <c r="D28" s="50" t="s">
        <v>297</v>
      </c>
      <c r="E28" s="61" t="s">
        <v>570</v>
      </c>
      <c r="F28" s="50" t="s">
        <v>799</v>
      </c>
      <c r="G28" s="112">
        <v>13.58</v>
      </c>
      <c r="H28" s="113">
        <v>0.7</v>
      </c>
      <c r="I28" s="123" t="str">
        <f t="shared" si="6"/>
        <v>II A</v>
      </c>
      <c r="J28" s="85"/>
      <c r="K28" s="113"/>
      <c r="L28" s="123" t="str">
        <f t="shared" si="7"/>
        <v/>
      </c>
      <c r="M28" s="54" t="s">
        <v>294</v>
      </c>
      <c r="N28" s="79"/>
    </row>
    <row r="29" spans="1:16" ht="15.6">
      <c r="A29" s="27">
        <v>3</v>
      </c>
      <c r="B29" s="149">
        <v>85</v>
      </c>
      <c r="C29" s="50" t="s">
        <v>258</v>
      </c>
      <c r="D29" s="50" t="s">
        <v>110</v>
      </c>
      <c r="E29" s="61">
        <v>40472</v>
      </c>
      <c r="F29" s="50" t="s">
        <v>103</v>
      </c>
      <c r="G29" s="112">
        <v>13.84</v>
      </c>
      <c r="H29" s="113">
        <v>0.7</v>
      </c>
      <c r="I29" s="123" t="str">
        <f>IF(ISBLANK(G29),"",IF(G29&lt;=12.4,"KSM",IF(G29&lt;=13.04,"I A",IF(G29&lt;=13.84,"II A",IF(G29&lt;=14.94,"III A",IF(G29&lt;=15.94,"I JA",IF(G29&lt;=16.74,"II JA",IF(G29&lt;=17.44,"III JA"))))))))</f>
        <v>II A</v>
      </c>
      <c r="J29" s="85"/>
      <c r="K29" s="113"/>
      <c r="L29" s="123" t="str">
        <f>IF(ISBLANK(J29),"",IF(J29&lt;=12.4,"KSM",IF(J29&lt;=13.04,"I A",IF(J29&lt;=13.84,"II A",IF(J29&lt;=14.94,"III A",IF(J29&lt;=15.94,"I JA",IF(J29&lt;=16.74,"II JA",IF(J29&lt;=17.44,"III JA"))))))))</f>
        <v/>
      </c>
      <c r="M29" s="54" t="s">
        <v>864</v>
      </c>
      <c r="N29" s="79"/>
    </row>
    <row r="30" spans="1:16" ht="15.6">
      <c r="A30" s="27">
        <v>4</v>
      </c>
      <c r="B30" s="149" t="s">
        <v>163</v>
      </c>
      <c r="C30" s="50" t="s">
        <v>89</v>
      </c>
      <c r="D30" s="50" t="s">
        <v>691</v>
      </c>
      <c r="E30" s="61" t="s">
        <v>692</v>
      </c>
      <c r="F30" s="50" t="s">
        <v>64</v>
      </c>
      <c r="G30" s="112">
        <v>14.35</v>
      </c>
      <c r="H30" s="113">
        <v>0.7</v>
      </c>
      <c r="I30" s="123" t="str">
        <f>IF(ISBLANK(G30),"",IF(G30&lt;=12.4,"KSM",IF(G30&lt;=13.04,"I A",IF(G30&lt;=13.84,"II A",IF(G30&lt;=14.94,"III A",IF(G30&lt;=15.94,"I JA",IF(G30&lt;=16.74,"II JA",IF(G30&lt;=17.44,"III JA"))))))))</f>
        <v>III A</v>
      </c>
      <c r="J30" s="85"/>
      <c r="K30" s="113"/>
      <c r="L30" s="123" t="str">
        <f>IF(ISBLANK(J30),"",IF(J30&lt;=12.4,"KSM",IF(J30&lt;=13.04,"I A",IF(J30&lt;=13.84,"II A",IF(J30&lt;=14.94,"III A",IF(J30&lt;=15.94,"I JA",IF(J30&lt;=16.74,"II JA",IF(J30&lt;=17.44,"III JA"))))))))</f>
        <v/>
      </c>
      <c r="M30" s="54" t="s">
        <v>147</v>
      </c>
      <c r="N30" s="79"/>
    </row>
    <row r="31" spans="1:16" ht="15.6">
      <c r="A31" s="27">
        <v>5</v>
      </c>
      <c r="B31" s="149">
        <v>70</v>
      </c>
      <c r="C31" s="50" t="s">
        <v>315</v>
      </c>
      <c r="D31" s="50" t="s">
        <v>316</v>
      </c>
      <c r="E31" s="61">
        <v>40401</v>
      </c>
      <c r="F31" s="50" t="s">
        <v>103</v>
      </c>
      <c r="G31" s="112">
        <v>13.97</v>
      </c>
      <c r="H31" s="113">
        <v>0.7</v>
      </c>
      <c r="I31" s="123" t="str">
        <f>IF(ISBLANK(G31),"",IF(G31&lt;=12.4,"KSM",IF(G31&lt;=13.04,"I A",IF(G31&lt;=13.84,"II A",IF(G31&lt;=14.94,"III A",IF(G31&lt;=15.94,"I JA",IF(G31&lt;=16.74,"II JA",IF(G31&lt;=17.44,"III JA"))))))))</f>
        <v>III A</v>
      </c>
      <c r="J31" s="85"/>
      <c r="K31" s="113"/>
      <c r="L31" s="123" t="str">
        <f>IF(ISBLANK(J31),"",IF(J31&lt;=12.4,"KSM",IF(J31&lt;=13.04,"I A",IF(J31&lt;=13.84,"II A",IF(J31&lt;=14.94,"III A",IF(J31&lt;=15.94,"I JA",IF(J31&lt;=16.74,"II JA",IF(J31&lt;=17.44,"III JA"))))))))</f>
        <v/>
      </c>
      <c r="M31" s="54" t="s">
        <v>849</v>
      </c>
      <c r="N31" s="79"/>
    </row>
    <row r="32" spans="1:16" ht="15.6">
      <c r="A32" s="25">
        <v>6</v>
      </c>
      <c r="B32" s="149">
        <v>2</v>
      </c>
      <c r="C32" s="50" t="s">
        <v>99</v>
      </c>
      <c r="D32" s="50" t="s">
        <v>360</v>
      </c>
      <c r="E32" s="61">
        <v>39857</v>
      </c>
      <c r="F32" s="187" t="s">
        <v>361</v>
      </c>
      <c r="G32" s="112">
        <v>13.86</v>
      </c>
      <c r="H32" s="113">
        <v>0.7</v>
      </c>
      <c r="I32" s="123" t="str">
        <f>IF(ISBLANK(G32),"",IF(G32&lt;=12.4,"KSM",IF(G32&lt;=13.04,"I A",IF(G32&lt;=13.84,"II A",IF(G32&lt;=14.94,"III A",IF(G32&lt;=15.94,"I JA",IF(G32&lt;=16.74,"II JA",IF(G32&lt;=17.44,"III JA"))))))))</f>
        <v>III A</v>
      </c>
      <c r="J32" s="85"/>
      <c r="K32" s="113"/>
      <c r="L32" s="123" t="str">
        <f>IF(ISBLANK(J32),"",IF(J32&lt;=12.4,"KSM",IF(J32&lt;=13.04,"I A",IF(J32&lt;=13.84,"II A",IF(J32&lt;=14.94,"III A",IF(J32&lt;=15.94,"I JA",IF(J32&lt;=16.74,"II JA",IF(J32&lt;=17.44,"III JA"))))))))</f>
        <v/>
      </c>
      <c r="M32" s="54" t="s">
        <v>850</v>
      </c>
      <c r="N32" s="79"/>
    </row>
    <row r="33" spans="1:16">
      <c r="A33" s="29"/>
      <c r="N33" s="79"/>
    </row>
    <row r="34" spans="1:16" ht="15.6">
      <c r="A34" s="29"/>
      <c r="B34" s="64"/>
      <c r="C34" s="79"/>
      <c r="D34" s="79"/>
      <c r="E34" s="76"/>
      <c r="F34" s="17">
        <v>5</v>
      </c>
      <c r="G34" s="12" t="s">
        <v>300</v>
      </c>
      <c r="H34" s="18"/>
      <c r="I34" s="18"/>
      <c r="J34" s="79"/>
      <c r="K34" s="120"/>
      <c r="L34" s="120"/>
      <c r="M34" s="46"/>
      <c r="N34" s="79"/>
    </row>
    <row r="35" spans="1:16" ht="15.6">
      <c r="A35" s="26">
        <v>1</v>
      </c>
      <c r="B35" s="149">
        <v>12</v>
      </c>
      <c r="C35" s="50" t="s">
        <v>431</v>
      </c>
      <c r="D35" s="50" t="s">
        <v>432</v>
      </c>
      <c r="E35" s="61">
        <v>40006</v>
      </c>
      <c r="F35" s="50" t="s">
        <v>142</v>
      </c>
      <c r="G35" s="112">
        <v>16.18</v>
      </c>
      <c r="H35" s="113">
        <v>0.7</v>
      </c>
      <c r="I35" s="123" t="str">
        <f t="shared" ref="I35:I37" si="8">IF(ISBLANK(G35),"",IF(G35&lt;=12.4,"KSM",IF(G35&lt;=13.04,"I A",IF(G35&lt;=13.84,"II A",IF(G35&lt;=14.94,"III A",IF(G35&lt;=15.94,"I JA",IF(G35&lt;=16.74,"II JA",IF(G35&lt;=17.44,"III JA"))))))))</f>
        <v>II JA</v>
      </c>
      <c r="J35" s="85"/>
      <c r="K35" s="113"/>
      <c r="L35" s="123" t="str">
        <f t="shared" ref="L35:L37" si="9">IF(ISBLANK(J35),"",IF(J35&lt;=12.4,"KSM",IF(J35&lt;=13.04,"I A",IF(J35&lt;=13.84,"II A",IF(J35&lt;=14.94,"III A",IF(J35&lt;=15.94,"I JA",IF(J35&lt;=16.74,"II JA",IF(J35&lt;=17.44,"III JA"))))))))</f>
        <v/>
      </c>
      <c r="M35" s="54" t="s">
        <v>143</v>
      </c>
      <c r="N35" s="79"/>
    </row>
    <row r="36" spans="1:16" ht="15.6">
      <c r="A36" s="27">
        <v>2</v>
      </c>
      <c r="B36" s="149">
        <v>90</v>
      </c>
      <c r="C36" s="50" t="s">
        <v>342</v>
      </c>
      <c r="D36" s="50" t="s">
        <v>343</v>
      </c>
      <c r="E36" s="61">
        <v>41150</v>
      </c>
      <c r="F36" s="50" t="s">
        <v>103</v>
      </c>
      <c r="G36" s="112">
        <v>15.28</v>
      </c>
      <c r="H36" s="113">
        <v>0.7</v>
      </c>
      <c r="I36" s="123" t="str">
        <f t="shared" si="8"/>
        <v>I JA</v>
      </c>
      <c r="J36" s="85"/>
      <c r="K36" s="113"/>
      <c r="L36" s="123" t="str">
        <f t="shared" si="9"/>
        <v/>
      </c>
      <c r="M36" s="54" t="s">
        <v>851</v>
      </c>
      <c r="N36" s="79"/>
    </row>
    <row r="37" spans="1:16" ht="15.6">
      <c r="A37" s="27">
        <v>3</v>
      </c>
      <c r="B37" s="149">
        <v>86</v>
      </c>
      <c r="C37" s="50" t="s">
        <v>259</v>
      </c>
      <c r="D37" s="50" t="s">
        <v>260</v>
      </c>
      <c r="E37" s="61">
        <v>40342</v>
      </c>
      <c r="F37" s="50" t="s">
        <v>103</v>
      </c>
      <c r="G37" s="112">
        <v>13.18</v>
      </c>
      <c r="H37" s="113">
        <v>0.7</v>
      </c>
      <c r="I37" s="123" t="str">
        <f t="shared" si="8"/>
        <v>II A</v>
      </c>
      <c r="J37" s="85"/>
      <c r="K37" s="113"/>
      <c r="L37" s="123" t="str">
        <f t="shared" si="9"/>
        <v/>
      </c>
      <c r="M37" s="54" t="s">
        <v>864</v>
      </c>
      <c r="N37" s="79"/>
    </row>
    <row r="38" spans="1:16" ht="15.6">
      <c r="A38" s="27">
        <v>4</v>
      </c>
      <c r="B38" s="149" t="s">
        <v>149</v>
      </c>
      <c r="C38" s="50" t="s">
        <v>69</v>
      </c>
      <c r="D38" s="50" t="s">
        <v>686</v>
      </c>
      <c r="E38" s="61" t="s">
        <v>687</v>
      </c>
      <c r="F38" s="50" t="s">
        <v>64</v>
      </c>
      <c r="G38" s="112">
        <v>14.57</v>
      </c>
      <c r="H38" s="113">
        <v>0.7</v>
      </c>
      <c r="I38" s="123" t="str">
        <f>IF(ISBLANK(G38),"",IF(G38&lt;=12.4,"KSM",IF(G38&lt;=13.04,"I A",IF(G38&lt;=13.84,"II A",IF(G38&lt;=14.94,"III A",IF(G38&lt;=15.94,"I JA",IF(G38&lt;=16.74,"II JA",IF(G38&lt;=17.44,"III JA"))))))))</f>
        <v>III A</v>
      </c>
      <c r="J38" s="85"/>
      <c r="K38" s="113"/>
      <c r="L38" s="123" t="str">
        <f>IF(ISBLANK(J38),"",IF(J38&lt;=12.4,"KSM",IF(J38&lt;=13.04,"I A",IF(J38&lt;=13.84,"II A",IF(J38&lt;=14.94,"III A",IF(J38&lt;=15.94,"I JA",IF(J38&lt;=16.74,"II JA",IF(J38&lt;=17.44,"III JA"))))))))</f>
        <v/>
      </c>
      <c r="M38" s="54" t="s">
        <v>147</v>
      </c>
      <c r="N38" s="79"/>
    </row>
    <row r="39" spans="1:16" ht="15.6">
      <c r="A39" s="27">
        <v>5</v>
      </c>
      <c r="B39" s="157">
        <v>91</v>
      </c>
      <c r="C39" s="65" t="s">
        <v>345</v>
      </c>
      <c r="D39" s="66" t="s">
        <v>274</v>
      </c>
      <c r="E39" s="61">
        <v>41425</v>
      </c>
      <c r="F39" s="50" t="s">
        <v>103</v>
      </c>
      <c r="G39" s="112">
        <v>14.78</v>
      </c>
      <c r="H39" s="113">
        <v>0.7</v>
      </c>
      <c r="I39" s="123" t="str">
        <f>IF(ISBLANK(G39),"",IF(G39&lt;=12.4,"KSM",IF(G39&lt;=13.04,"I A",IF(G39&lt;=13.84,"II A",IF(G39&lt;=14.94,"III A",IF(G39&lt;=15.94,"I JA",IF(G39&lt;=16.74,"II JA",IF(G39&lt;=17.44,"III JA"))))))))</f>
        <v>III A</v>
      </c>
      <c r="J39" s="62" t="s">
        <v>369</v>
      </c>
      <c r="K39" s="38"/>
      <c r="L39" s="38"/>
      <c r="M39" s="175" t="s">
        <v>851</v>
      </c>
      <c r="N39" s="79"/>
    </row>
    <row r="40" spans="1:16" ht="15.6">
      <c r="A40" s="25">
        <v>6</v>
      </c>
      <c r="B40" s="149" t="s">
        <v>155</v>
      </c>
      <c r="C40" s="50" t="s">
        <v>99</v>
      </c>
      <c r="D40" s="50" t="s">
        <v>689</v>
      </c>
      <c r="E40" s="61" t="s">
        <v>690</v>
      </c>
      <c r="F40" s="50" t="s">
        <v>64</v>
      </c>
      <c r="G40" s="112">
        <v>16.29</v>
      </c>
      <c r="H40" s="113">
        <v>0.7</v>
      </c>
      <c r="I40" s="123" t="str">
        <f>IF(ISBLANK(G40),"",IF(G40&lt;=12.4,"KSM",IF(G40&lt;=13.04,"I A",IF(G40&lt;=13.84,"II A",IF(G40&lt;=14.94,"III A",IF(G40&lt;=15.94,"I JA",IF(G40&lt;=16.74,"II JA",IF(G40&lt;=17.44,"III JA"))))))))</f>
        <v>II JA</v>
      </c>
      <c r="J40" s="85"/>
      <c r="K40" s="113"/>
      <c r="L40" s="123" t="str">
        <f>IF(ISBLANK(J40),"",IF(J40&lt;=12.4,"KSM",IF(J40&lt;=13.04,"I A",IF(J40&lt;=13.84,"II A",IF(J40&lt;=14.94,"III A",IF(J40&lt;=15.94,"I JA",IF(J40&lt;=16.74,"II JA",IF(J40&lt;=17.44,"III JA"))))))))</f>
        <v/>
      </c>
      <c r="M40" s="54" t="s">
        <v>147</v>
      </c>
      <c r="N40" s="79"/>
    </row>
    <row r="41" spans="1:16">
      <c r="A41" s="29"/>
      <c r="N41" s="79"/>
    </row>
    <row r="42" spans="1:16">
      <c r="A42" s="1"/>
      <c r="B42" s="119"/>
      <c r="C42" s="116"/>
      <c r="D42" s="117"/>
      <c r="E42" s="118"/>
      <c r="F42" s="17">
        <v>6</v>
      </c>
      <c r="G42" s="12" t="s">
        <v>300</v>
      </c>
      <c r="H42" s="18"/>
      <c r="I42" s="18"/>
      <c r="J42" s="116"/>
      <c r="K42" s="116"/>
      <c r="L42" s="116"/>
      <c r="M42" s="116"/>
      <c r="N42" s="79"/>
      <c r="P42" t="s">
        <v>41</v>
      </c>
    </row>
    <row r="43" spans="1:16" ht="15.75" customHeight="1">
      <c r="A43" s="26">
        <v>1</v>
      </c>
      <c r="B43" s="149">
        <v>7</v>
      </c>
      <c r="C43" s="50" t="s">
        <v>97</v>
      </c>
      <c r="D43" s="50" t="s">
        <v>98</v>
      </c>
      <c r="E43" s="61" t="s">
        <v>292</v>
      </c>
      <c r="F43" s="187" t="s">
        <v>668</v>
      </c>
      <c r="G43" s="112">
        <v>13.64</v>
      </c>
      <c r="H43" s="113">
        <v>1.5</v>
      </c>
      <c r="I43" s="123" t="str">
        <f t="shared" ref="I43:I48" si="10">IF(ISBLANK(G43),"",IF(G43&lt;=12.4,"KSM",IF(G43&lt;=13.04,"I A",IF(G43&lt;=13.84,"II A",IF(G43&lt;=14.94,"III A",IF(G43&lt;=15.94,"I JA",IF(G43&lt;=16.74,"II JA",IF(G43&lt;=17.44,"III JA"))))))))</f>
        <v>II A</v>
      </c>
      <c r="J43" s="85"/>
      <c r="K43" s="113"/>
      <c r="L43" s="123" t="str">
        <f t="shared" ref="L43:L48" si="11">IF(ISBLANK(J43),"",IF(J43&lt;=12.4,"KSM",IF(J43&lt;=13.04,"I A",IF(J43&lt;=13.84,"II A",IF(J43&lt;=14.94,"III A",IF(J43&lt;=15.94,"I JA",IF(J43&lt;=16.74,"II JA",IF(J43&lt;=17.44,"III JA"))))))))</f>
        <v/>
      </c>
      <c r="M43" s="54" t="s">
        <v>291</v>
      </c>
      <c r="N43" s="79"/>
    </row>
    <row r="44" spans="1:16" ht="15.6">
      <c r="A44" s="27">
        <v>2</v>
      </c>
      <c r="B44" s="149">
        <v>93</v>
      </c>
      <c r="C44" s="50" t="s">
        <v>51</v>
      </c>
      <c r="D44" s="50" t="s">
        <v>348</v>
      </c>
      <c r="E44" s="61">
        <v>41150</v>
      </c>
      <c r="F44" s="50" t="s">
        <v>103</v>
      </c>
      <c r="G44" s="112">
        <v>15.34</v>
      </c>
      <c r="H44" s="113">
        <v>1.5</v>
      </c>
      <c r="I44" s="123" t="str">
        <f t="shared" si="10"/>
        <v>I JA</v>
      </c>
      <c r="J44" s="85"/>
      <c r="K44" s="113"/>
      <c r="L44" s="123" t="str">
        <f t="shared" si="11"/>
        <v/>
      </c>
      <c r="M44" s="54" t="s">
        <v>851</v>
      </c>
      <c r="N44" s="79"/>
    </row>
    <row r="45" spans="1:16" ht="15.6">
      <c r="A45" s="27">
        <v>3</v>
      </c>
      <c r="B45" s="149" t="s">
        <v>181</v>
      </c>
      <c r="C45" s="50" t="s">
        <v>86</v>
      </c>
      <c r="D45" s="50" t="s">
        <v>158</v>
      </c>
      <c r="E45" s="61" t="s">
        <v>159</v>
      </c>
      <c r="F45" s="50" t="s">
        <v>64</v>
      </c>
      <c r="G45" s="112">
        <v>13.7</v>
      </c>
      <c r="H45" s="113">
        <v>1.5</v>
      </c>
      <c r="I45" s="123" t="str">
        <f t="shared" si="10"/>
        <v>II A</v>
      </c>
      <c r="J45" s="85"/>
      <c r="K45" s="113"/>
      <c r="L45" s="123" t="str">
        <f t="shared" si="11"/>
        <v/>
      </c>
      <c r="M45" s="54" t="s">
        <v>160</v>
      </c>
      <c r="N45" s="79"/>
    </row>
    <row r="46" spans="1:16" ht="15.6">
      <c r="A46" s="27">
        <v>4</v>
      </c>
      <c r="B46" s="149">
        <v>17</v>
      </c>
      <c r="C46" s="50" t="s">
        <v>331</v>
      </c>
      <c r="D46" s="50" t="s">
        <v>604</v>
      </c>
      <c r="E46" s="61">
        <v>39960</v>
      </c>
      <c r="F46" s="50" t="s">
        <v>618</v>
      </c>
      <c r="G46" s="112">
        <v>13.58</v>
      </c>
      <c r="H46" s="113">
        <v>1.5</v>
      </c>
      <c r="I46" s="123" t="str">
        <f t="shared" si="10"/>
        <v>II A</v>
      </c>
      <c r="J46" s="85"/>
      <c r="K46" s="113"/>
      <c r="L46" s="123" t="str">
        <f t="shared" si="11"/>
        <v/>
      </c>
      <c r="M46" s="54" t="s">
        <v>47</v>
      </c>
      <c r="N46" s="79"/>
    </row>
    <row r="47" spans="1:16" ht="15.6">
      <c r="A47" s="27">
        <v>5</v>
      </c>
      <c r="B47" s="149" t="s">
        <v>124</v>
      </c>
      <c r="C47" s="50" t="s">
        <v>69</v>
      </c>
      <c r="D47" s="50" t="s">
        <v>708</v>
      </c>
      <c r="E47" s="61" t="s">
        <v>709</v>
      </c>
      <c r="F47" s="50" t="s">
        <v>64</v>
      </c>
      <c r="G47" s="112">
        <v>14.31</v>
      </c>
      <c r="H47" s="113">
        <v>1.5</v>
      </c>
      <c r="I47" s="123" t="str">
        <f t="shared" si="10"/>
        <v>III A</v>
      </c>
      <c r="J47" s="85"/>
      <c r="K47" s="113"/>
      <c r="L47" s="123" t="str">
        <f t="shared" si="11"/>
        <v/>
      </c>
      <c r="M47" s="54" t="s">
        <v>147</v>
      </c>
      <c r="N47" s="79"/>
    </row>
    <row r="48" spans="1:16" ht="15.6">
      <c r="A48" s="27">
        <v>6</v>
      </c>
      <c r="B48" s="149">
        <v>87</v>
      </c>
      <c r="C48" s="50" t="s">
        <v>251</v>
      </c>
      <c r="D48" s="50" t="s">
        <v>338</v>
      </c>
      <c r="E48" s="61">
        <v>40140</v>
      </c>
      <c r="F48" s="50" t="s">
        <v>103</v>
      </c>
      <c r="G48" s="112">
        <v>15.51</v>
      </c>
      <c r="H48" s="113">
        <v>1.5</v>
      </c>
      <c r="I48" s="123" t="str">
        <f t="shared" si="10"/>
        <v>I JA</v>
      </c>
      <c r="J48" s="85"/>
      <c r="K48" s="113"/>
      <c r="L48" s="123" t="str">
        <f t="shared" si="11"/>
        <v/>
      </c>
      <c r="M48" s="54" t="s">
        <v>864</v>
      </c>
      <c r="N48" s="79"/>
    </row>
    <row r="49" spans="1:14" ht="15.6">
      <c r="A49" s="29"/>
      <c r="B49" s="64"/>
      <c r="C49" s="79"/>
      <c r="D49" s="79"/>
      <c r="E49" s="76"/>
      <c r="F49" s="17">
        <v>7</v>
      </c>
      <c r="G49" s="12" t="s">
        <v>300</v>
      </c>
      <c r="H49" s="18"/>
      <c r="I49" s="18"/>
      <c r="J49" s="79"/>
      <c r="K49" s="120"/>
      <c r="L49" s="120"/>
      <c r="M49" s="46"/>
      <c r="N49" s="79"/>
    </row>
    <row r="50" spans="1:14" ht="15.6">
      <c r="A50" s="26">
        <v>1</v>
      </c>
      <c r="B50" s="149" t="s">
        <v>188</v>
      </c>
      <c r="C50" s="50" t="s">
        <v>736</v>
      </c>
      <c r="D50" s="50" t="s">
        <v>737</v>
      </c>
      <c r="E50" s="61" t="s">
        <v>738</v>
      </c>
      <c r="F50" s="50" t="s">
        <v>64</v>
      </c>
      <c r="G50" s="112">
        <v>14.63</v>
      </c>
      <c r="H50" s="113">
        <v>2.2000000000000002</v>
      </c>
      <c r="I50" s="123" t="str">
        <f t="shared" ref="I50:I55" si="12">IF(ISBLANK(G50),"",IF(G50&lt;=12.4,"KSM",IF(G50&lt;=13.04,"I A",IF(G50&lt;=13.84,"II A",IF(G50&lt;=14.94,"III A",IF(G50&lt;=15.94,"I JA",IF(G50&lt;=16.74,"II JA",IF(G50&lt;=17.44,"III JA"))))))))</f>
        <v>III A</v>
      </c>
      <c r="J50" s="85"/>
      <c r="K50" s="113"/>
      <c r="L50" s="123" t="str">
        <f t="shared" ref="L50:L52" si="13">IF(ISBLANK(J50),"",IF(J50&lt;=12.4,"KSM",IF(J50&lt;=13.04,"I A",IF(J50&lt;=13.84,"II A",IF(J50&lt;=14.94,"III A",IF(J50&lt;=15.94,"I JA",IF(J50&lt;=16.74,"II JA",IF(J50&lt;=17.44,"III JA"))))))))</f>
        <v/>
      </c>
      <c r="M50" s="54" t="s">
        <v>178</v>
      </c>
      <c r="N50" s="79"/>
    </row>
    <row r="51" spans="1:14" ht="15.6">
      <c r="A51" s="27">
        <v>2</v>
      </c>
      <c r="B51" s="149" t="s">
        <v>683</v>
      </c>
      <c r="C51" s="50" t="s">
        <v>51</v>
      </c>
      <c r="D51" s="50" t="s">
        <v>90</v>
      </c>
      <c r="E51" s="61" t="s">
        <v>157</v>
      </c>
      <c r="F51" s="50" t="s">
        <v>64</v>
      </c>
      <c r="G51" s="112">
        <v>13.23</v>
      </c>
      <c r="H51" s="113">
        <v>2.2000000000000002</v>
      </c>
      <c r="I51" s="123" t="str">
        <f t="shared" si="12"/>
        <v>II A</v>
      </c>
      <c r="J51" s="85"/>
      <c r="K51" s="113"/>
      <c r="L51" s="123" t="str">
        <f t="shared" si="13"/>
        <v/>
      </c>
      <c r="M51" s="54" t="s">
        <v>147</v>
      </c>
      <c r="N51" s="79"/>
    </row>
    <row r="52" spans="1:14" ht="15.6">
      <c r="A52" s="27">
        <v>3</v>
      </c>
      <c r="B52" s="149" t="s">
        <v>684</v>
      </c>
      <c r="C52" s="50" t="s">
        <v>86</v>
      </c>
      <c r="D52" s="50" t="s">
        <v>87</v>
      </c>
      <c r="E52" s="61" t="s">
        <v>148</v>
      </c>
      <c r="F52" s="50" t="s">
        <v>64</v>
      </c>
      <c r="G52" s="112">
        <v>12.65</v>
      </c>
      <c r="H52" s="113">
        <v>2.2000000000000002</v>
      </c>
      <c r="I52" s="123" t="str">
        <f t="shared" si="12"/>
        <v>I A</v>
      </c>
      <c r="J52" s="85"/>
      <c r="K52" s="113"/>
      <c r="L52" s="123" t="str">
        <f t="shared" si="13"/>
        <v/>
      </c>
      <c r="M52" s="54" t="s">
        <v>147</v>
      </c>
      <c r="N52" s="79"/>
    </row>
    <row r="53" spans="1:14" ht="15.6">
      <c r="A53" s="27">
        <v>4</v>
      </c>
      <c r="B53" s="149" t="s">
        <v>681</v>
      </c>
      <c r="C53" s="50" t="s">
        <v>741</v>
      </c>
      <c r="D53" s="50" t="s">
        <v>742</v>
      </c>
      <c r="E53" s="61" t="s">
        <v>743</v>
      </c>
      <c r="F53" s="50" t="s">
        <v>64</v>
      </c>
      <c r="G53" s="112" t="s">
        <v>858</v>
      </c>
      <c r="H53" s="113"/>
      <c r="I53" s="123"/>
      <c r="J53" s="85"/>
      <c r="K53" s="113"/>
      <c r="L53" s="123" t="str">
        <f>IF(ISBLANK(J53),"",IF(J53&lt;=12.4,"KSM",IF(J53&lt;=13.04,"I A",IF(J53&lt;=13.84,"II A",IF(J53&lt;=14.94,"III A",IF(J53&lt;=15.94,"I JA",IF(J53&lt;=16.74,"II JA",IF(J53&lt;=17.44,"III JA"))))))))</f>
        <v/>
      </c>
      <c r="M53" s="54" t="s">
        <v>180</v>
      </c>
      <c r="N53" s="79"/>
    </row>
    <row r="54" spans="1:14">
      <c r="A54" s="25">
        <v>5</v>
      </c>
      <c r="B54" s="38"/>
      <c r="C54" s="38"/>
      <c r="D54" s="38"/>
      <c r="E54" s="38"/>
      <c r="F54" s="38"/>
      <c r="G54" s="38"/>
      <c r="H54" s="38"/>
      <c r="I54" s="123" t="str">
        <f t="shared" si="12"/>
        <v/>
      </c>
      <c r="J54" s="38"/>
      <c r="K54" s="38"/>
      <c r="L54" s="38"/>
      <c r="M54" s="38"/>
      <c r="N54" s="79"/>
    </row>
    <row r="55" spans="1:14" ht="15.6">
      <c r="A55" s="27">
        <v>6</v>
      </c>
      <c r="B55" s="149"/>
      <c r="C55" s="50"/>
      <c r="D55" s="50"/>
      <c r="E55" s="61"/>
      <c r="F55" s="50"/>
      <c r="G55" s="112"/>
      <c r="H55" s="113"/>
      <c r="I55" s="123" t="str">
        <f t="shared" si="12"/>
        <v/>
      </c>
      <c r="J55" s="85"/>
      <c r="K55" s="113"/>
      <c r="L55" s="123"/>
      <c r="M55" s="54"/>
      <c r="N55" s="79"/>
    </row>
    <row r="56" spans="1:14" ht="15.6">
      <c r="A56" s="29"/>
      <c r="B56" s="64"/>
      <c r="C56" s="79"/>
      <c r="D56" s="79"/>
      <c r="E56" s="63"/>
      <c r="F56" s="67"/>
      <c r="G56" s="121"/>
      <c r="H56" s="120"/>
      <c r="I56" s="120"/>
      <c r="J56" s="115"/>
      <c r="K56" s="120"/>
      <c r="L56" s="120"/>
      <c r="M56" s="46"/>
      <c r="N56" s="79"/>
    </row>
    <row r="58" spans="1:14" ht="15.6">
      <c r="C58" s="150"/>
      <c r="D58" s="141"/>
      <c r="E58" s="148"/>
      <c r="F58" s="142"/>
      <c r="G58" s="142"/>
    </row>
    <row r="59" spans="1:14">
      <c r="D59" s="141"/>
      <c r="E59" s="148"/>
      <c r="F59" s="142"/>
      <c r="G59" s="142"/>
    </row>
  </sheetData>
  <phoneticPr fontId="45" type="noConversion"/>
  <pageMargins left="0.75" right="0.75" top="1" bottom="1" header="0.5" footer="0.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90837-8A67-4113-B30D-BF23F863E10E}">
  <sheetPr codeName="Lapas9"/>
  <dimension ref="A1:V47"/>
  <sheetViews>
    <sheetView topLeftCell="A28" zoomScale="120" zoomScaleNormal="120" workbookViewId="0">
      <selection activeCell="H40" sqref="H40"/>
    </sheetView>
  </sheetViews>
  <sheetFormatPr defaultRowHeight="14.4"/>
  <cols>
    <col min="1" max="1" width="5.5546875" customWidth="1"/>
    <col min="2" max="2" width="4.88671875" customWidth="1"/>
    <col min="3" max="3" width="11.109375" customWidth="1"/>
    <col min="4" max="4" width="13.5546875" bestFit="1" customWidth="1"/>
    <col min="5" max="5" width="12.6640625" customWidth="1"/>
    <col min="6" max="6" width="15.33203125" customWidth="1"/>
    <col min="7" max="7" width="7.88671875" customWidth="1"/>
    <col min="8" max="9" width="8.88671875" customWidth="1"/>
    <col min="10" max="10" width="24.44140625" bestFit="1" customWidth="1"/>
    <col min="11" max="11" width="9.5546875" customWidth="1"/>
    <col min="15" max="15" width="11.33203125" customWidth="1"/>
    <col min="16" max="16" width="10.44140625" bestFit="1" customWidth="1"/>
    <col min="17" max="17" width="13.109375" customWidth="1"/>
    <col min="18" max="18" width="11.44140625" customWidth="1"/>
    <col min="19" max="19" width="13.5546875" customWidth="1"/>
    <col min="20" max="20" width="12.44140625" customWidth="1"/>
  </cols>
  <sheetData>
    <row r="1" spans="1:22" ht="17.399999999999999">
      <c r="A1" s="10"/>
      <c r="B1" s="10"/>
      <c r="C1" s="19" t="s">
        <v>9</v>
      </c>
      <c r="D1" s="19"/>
      <c r="E1" s="20"/>
      <c r="F1" s="19"/>
      <c r="G1" s="21"/>
      <c r="H1" s="21"/>
      <c r="I1" s="21"/>
      <c r="J1" s="19"/>
    </row>
    <row r="2" spans="1:22" ht="21">
      <c r="A2" s="2"/>
      <c r="B2" s="2"/>
      <c r="C2" s="2"/>
      <c r="D2" s="15"/>
      <c r="E2" s="3"/>
      <c r="F2" s="4"/>
      <c r="G2" s="13"/>
      <c r="H2" s="13"/>
      <c r="I2" s="13"/>
      <c r="J2" s="13" t="s">
        <v>33</v>
      </c>
    </row>
    <row r="3" spans="1:22" ht="17.399999999999999">
      <c r="A3" s="1"/>
      <c r="B3" s="47" t="s">
        <v>24</v>
      </c>
      <c r="C3" s="47"/>
      <c r="D3" s="49" t="s">
        <v>299</v>
      </c>
      <c r="E3" s="1"/>
      <c r="F3" s="8"/>
      <c r="J3" s="13" t="s">
        <v>878</v>
      </c>
    </row>
    <row r="4" spans="1:22">
      <c r="A4" s="1"/>
      <c r="C4" s="1"/>
      <c r="D4" s="17"/>
      <c r="E4" s="12"/>
      <c r="F4" s="17">
        <v>1</v>
      </c>
      <c r="G4" s="12" t="s">
        <v>300</v>
      </c>
      <c r="H4" s="12"/>
      <c r="I4" s="12"/>
      <c r="J4" s="18"/>
    </row>
    <row r="5" spans="1:22">
      <c r="A5" s="26" t="s">
        <v>0</v>
      </c>
      <c r="B5" s="86" t="s">
        <v>21</v>
      </c>
      <c r="C5" s="69" t="s">
        <v>1</v>
      </c>
      <c r="D5" s="70" t="s">
        <v>2</v>
      </c>
      <c r="E5" s="25" t="s">
        <v>3</v>
      </c>
      <c r="F5" s="25" t="s">
        <v>4</v>
      </c>
      <c r="G5" s="139" t="s">
        <v>15</v>
      </c>
      <c r="H5" s="139" t="s">
        <v>6</v>
      </c>
      <c r="I5" s="134" t="s">
        <v>42</v>
      </c>
      <c r="J5" s="25" t="s">
        <v>7</v>
      </c>
    </row>
    <row r="6" spans="1:22" ht="15.6">
      <c r="A6" s="26">
        <v>1</v>
      </c>
      <c r="B6" s="197" t="s">
        <v>732</v>
      </c>
      <c r="C6" s="65" t="s">
        <v>733</v>
      </c>
      <c r="D6" s="199" t="s">
        <v>734</v>
      </c>
      <c r="E6" s="198" t="s">
        <v>735</v>
      </c>
      <c r="F6" s="50" t="s">
        <v>64</v>
      </c>
      <c r="G6" s="114">
        <v>30.56</v>
      </c>
      <c r="H6" s="113">
        <v>1.8</v>
      </c>
      <c r="I6" s="123" t="str">
        <f>IF(ISBLANK(G6),"",IF(G6&lt;=22.1,"KSM",IF(G6&lt;=23.1,"I A",IF(G6&lt;=24.7,"II A",IF(G6&lt;=27.24,"III A",IF(G6&lt;=30.54,"I JA",IF(G6&lt;=33.24,"II JA",IF(G6&lt;=34.94,"III JA"))))))))</f>
        <v>II JA</v>
      </c>
      <c r="J6" s="50" t="s">
        <v>160</v>
      </c>
      <c r="S6" s="123"/>
    </row>
    <row r="7" spans="1:22" ht="15.6">
      <c r="A7" s="27">
        <v>2</v>
      </c>
      <c r="B7" s="149">
        <v>118</v>
      </c>
      <c r="C7" s="65" t="s">
        <v>218</v>
      </c>
      <c r="D7" s="199" t="s">
        <v>349</v>
      </c>
      <c r="E7" s="61">
        <v>39883</v>
      </c>
      <c r="F7" s="50" t="s">
        <v>103</v>
      </c>
      <c r="G7" s="114" t="s">
        <v>858</v>
      </c>
      <c r="H7" s="113"/>
      <c r="I7" s="123"/>
      <c r="J7" s="50" t="s">
        <v>851</v>
      </c>
      <c r="U7" s="79"/>
    </row>
    <row r="8" spans="1:22" ht="15.6">
      <c r="A8" s="27">
        <v>3</v>
      </c>
      <c r="B8" s="149" t="s">
        <v>681</v>
      </c>
      <c r="C8" s="65" t="s">
        <v>67</v>
      </c>
      <c r="D8" s="199" t="s">
        <v>145</v>
      </c>
      <c r="E8" s="61" t="s">
        <v>146</v>
      </c>
      <c r="F8" s="50" t="s">
        <v>64</v>
      </c>
      <c r="G8" s="114">
        <v>23.72</v>
      </c>
      <c r="H8" s="113">
        <v>1.8</v>
      </c>
      <c r="I8" s="123" t="str">
        <f>IF(ISBLANK(G8),"",IF(G8&lt;=22.1,"KSM",IF(G8&lt;=23.1,"I A",IF(G8&lt;=24.7,"II A",IF(G8&lt;=27.24,"III A",IF(G8&lt;=30.54,"I JA",IF(G8&lt;=33.24,"II JA",IF(G8&lt;=34.94,"III JA"))))))))</f>
        <v>II A</v>
      </c>
      <c r="J8" s="50" t="s">
        <v>147</v>
      </c>
      <c r="V8" s="90"/>
    </row>
    <row r="9" spans="1:22" ht="15.6">
      <c r="A9" s="27">
        <v>4</v>
      </c>
      <c r="B9" s="149" t="s">
        <v>694</v>
      </c>
      <c r="C9" s="65" t="s">
        <v>695</v>
      </c>
      <c r="D9" s="199" t="s">
        <v>696</v>
      </c>
      <c r="E9" s="61" t="s">
        <v>697</v>
      </c>
      <c r="F9" s="50" t="s">
        <v>64</v>
      </c>
      <c r="G9" s="114">
        <v>25.59</v>
      </c>
      <c r="H9" s="113">
        <v>1.8</v>
      </c>
      <c r="I9" s="123" t="str">
        <f>IF(ISBLANK(G9),"",IF(G9&lt;=22.1,"KSM",IF(G9&lt;=23.1,"I A",IF(G9&lt;=24.7,"II A",IF(G9&lt;=27.24,"III A",IF(G9&lt;=30.54,"I JA",IF(G9&lt;=33.24,"II JA",IF(G9&lt;=34.94,"III JA"))))))))</f>
        <v>III A</v>
      </c>
      <c r="J9" s="50" t="s">
        <v>147</v>
      </c>
      <c r="T9" s="79"/>
      <c r="U9" s="79"/>
    </row>
    <row r="10" spans="1:22">
      <c r="E10" s="40"/>
      <c r="F10" s="17">
        <v>2</v>
      </c>
      <c r="G10" s="12" t="s">
        <v>300</v>
      </c>
      <c r="U10" s="79"/>
    </row>
    <row r="11" spans="1:22" ht="15.6">
      <c r="A11" s="26">
        <v>1</v>
      </c>
      <c r="B11" s="149" t="s">
        <v>704</v>
      </c>
      <c r="C11" s="65" t="s">
        <v>705</v>
      </c>
      <c r="D11" s="199" t="s">
        <v>706</v>
      </c>
      <c r="E11" s="61" t="s">
        <v>707</v>
      </c>
      <c r="F11" s="50" t="s">
        <v>64</v>
      </c>
      <c r="G11" s="114">
        <v>26.68</v>
      </c>
      <c r="H11" s="113">
        <v>2.9</v>
      </c>
      <c r="I11" s="123" t="str">
        <f>IF(ISBLANK(G11),"",IF(G11&lt;=22.1,"KSM",IF(G11&lt;=23.1,"I A",IF(G11&lt;=24.7,"II A",IF(G11&lt;=27.24,"III A",IF(G11&lt;=30.54,"I JA",IF(G11&lt;=33.24,"II JA",IF(G11&lt;=34.94,"III JA"))))))))</f>
        <v>III A</v>
      </c>
      <c r="J11" s="50" t="s">
        <v>147</v>
      </c>
      <c r="U11" s="79"/>
    </row>
    <row r="12" spans="1:22" ht="15.6">
      <c r="A12" s="27">
        <v>2</v>
      </c>
      <c r="B12" s="149">
        <v>64</v>
      </c>
      <c r="C12" s="65" t="s">
        <v>218</v>
      </c>
      <c r="D12" s="199" t="s">
        <v>529</v>
      </c>
      <c r="E12" s="61" t="s">
        <v>530</v>
      </c>
      <c r="F12" s="50" t="s">
        <v>34</v>
      </c>
      <c r="G12" s="114" t="s">
        <v>858</v>
      </c>
      <c r="H12" s="113"/>
      <c r="I12" s="123"/>
      <c r="J12" s="50" t="s">
        <v>232</v>
      </c>
      <c r="U12" s="79"/>
    </row>
    <row r="13" spans="1:22" ht="15.6">
      <c r="A13" s="27">
        <v>3</v>
      </c>
      <c r="B13" s="149">
        <v>5</v>
      </c>
      <c r="C13" s="65" t="s">
        <v>319</v>
      </c>
      <c r="D13" s="199" t="s">
        <v>619</v>
      </c>
      <c r="E13" s="61" t="s">
        <v>620</v>
      </c>
      <c r="F13" s="186" t="s">
        <v>633</v>
      </c>
      <c r="G13" s="114" t="s">
        <v>879</v>
      </c>
      <c r="H13" s="113"/>
      <c r="I13" s="123"/>
      <c r="J13" s="50" t="s">
        <v>621</v>
      </c>
      <c r="K13" s="91"/>
    </row>
    <row r="14" spans="1:22" ht="15.6">
      <c r="A14" s="27">
        <v>4</v>
      </c>
      <c r="B14" s="149" t="s">
        <v>729</v>
      </c>
      <c r="C14" s="65" t="s">
        <v>84</v>
      </c>
      <c r="D14" s="199" t="s">
        <v>85</v>
      </c>
      <c r="E14" s="61" t="s">
        <v>730</v>
      </c>
      <c r="F14" s="50" t="s">
        <v>64</v>
      </c>
      <c r="G14" s="114">
        <v>24.62</v>
      </c>
      <c r="H14" s="113">
        <v>2.9</v>
      </c>
      <c r="I14" s="123" t="str">
        <f>IF(ISBLANK(G14),"",IF(G14&lt;=22.1,"KSM",IF(G14&lt;=23.1,"I A",IF(G14&lt;=24.7,"II A",IF(G14&lt;=27.24,"III A",IF(G14&lt;=30.54,"I JA",IF(G14&lt;=33.24,"II JA",IF(G14&lt;=34.94,"III JA"))))))))</f>
        <v>II A</v>
      </c>
      <c r="J14" s="50" t="s">
        <v>731</v>
      </c>
    </row>
    <row r="15" spans="1:22">
      <c r="A15" s="1"/>
      <c r="C15" s="1"/>
      <c r="D15" s="17"/>
      <c r="E15" s="12"/>
      <c r="F15" s="17">
        <v>3</v>
      </c>
      <c r="G15" s="12" t="s">
        <v>300</v>
      </c>
      <c r="H15" s="12"/>
      <c r="I15" s="12"/>
      <c r="J15" s="18"/>
    </row>
    <row r="16" spans="1:22" ht="15.6">
      <c r="A16" s="26">
        <v>1</v>
      </c>
      <c r="B16" s="149">
        <v>164</v>
      </c>
      <c r="C16" s="65" t="s">
        <v>816</v>
      </c>
      <c r="D16" s="199" t="s">
        <v>817</v>
      </c>
      <c r="E16" s="61">
        <v>39786</v>
      </c>
      <c r="F16" s="50" t="s">
        <v>813</v>
      </c>
      <c r="G16" s="114">
        <v>23.88</v>
      </c>
      <c r="H16" s="113">
        <v>2.8</v>
      </c>
      <c r="I16" s="123" t="str">
        <f>IF(ISBLANK(G16),"",IF(G16&lt;=22.1,"KSM",IF(G16&lt;=23.1,"I A",IF(G16&lt;=24.7,"II A",IF(G16&lt;=27.24,"III A",IF(G16&lt;=30.54,"I JA",IF(G16&lt;=33.24,"II JA",IF(G16&lt;=34.94,"III JA"))))))))</f>
        <v>II A</v>
      </c>
      <c r="J16" s="50" t="s">
        <v>814</v>
      </c>
      <c r="U16" s="79"/>
    </row>
    <row r="17" spans="1:22" ht="15.6">
      <c r="A17" s="27">
        <v>2</v>
      </c>
      <c r="B17" s="149">
        <v>62</v>
      </c>
      <c r="C17" s="65" t="s">
        <v>520</v>
      </c>
      <c r="D17" s="199" t="s">
        <v>521</v>
      </c>
      <c r="E17" s="61" t="s">
        <v>522</v>
      </c>
      <c r="F17" s="50" t="s">
        <v>34</v>
      </c>
      <c r="G17" s="114">
        <v>23.56</v>
      </c>
      <c r="H17" s="113">
        <v>2.8</v>
      </c>
      <c r="I17" s="123" t="str">
        <f>IF(ISBLANK(G17),"",IF(G17&lt;=22.1,"KSM",IF(G17&lt;=23.1,"I A",IF(G17&lt;=24.7,"II A",IF(G17&lt;=27.24,"III A",IF(G17&lt;=30.54,"I JA",IF(G17&lt;=33.24,"II JA",IF(G17&lt;=34.94,"III JA"))))))))</f>
        <v>II A</v>
      </c>
      <c r="J17" s="50" t="s">
        <v>232</v>
      </c>
      <c r="U17" s="79"/>
    </row>
    <row r="18" spans="1:22" ht="15.6">
      <c r="A18" s="27">
        <v>3</v>
      </c>
      <c r="B18" s="149">
        <v>177</v>
      </c>
      <c r="C18" s="65" t="s">
        <v>581</v>
      </c>
      <c r="D18" s="199" t="s">
        <v>874</v>
      </c>
      <c r="E18" s="201">
        <v>39428</v>
      </c>
      <c r="F18" s="50" t="s">
        <v>34</v>
      </c>
      <c r="G18" s="114">
        <v>23.57</v>
      </c>
      <c r="H18" s="113">
        <v>2.8</v>
      </c>
      <c r="I18" s="123" t="str">
        <f>IF(ISBLANK(G18),"",IF(G18&lt;=22.1,"KSM",IF(G18&lt;=23.1,"I A",IF(G18&lt;=24.7,"II A",IF(G18&lt;=27.24,"III A",IF(G18&lt;=30.54,"I JA",IF(G18&lt;=33.24,"II JA",IF(G18&lt;=34.94,"III JA"))))))))</f>
        <v>II A</v>
      </c>
      <c r="J18" s="50" t="s">
        <v>875</v>
      </c>
      <c r="V18" s="90"/>
    </row>
    <row r="19" spans="1:22" ht="15.6">
      <c r="A19" s="27">
        <v>4</v>
      </c>
      <c r="B19" s="149">
        <v>10</v>
      </c>
      <c r="C19" s="65" t="s">
        <v>631</v>
      </c>
      <c r="D19" s="199" t="s">
        <v>632</v>
      </c>
      <c r="E19" s="61" t="s">
        <v>634</v>
      </c>
      <c r="F19" s="186" t="s">
        <v>633</v>
      </c>
      <c r="G19" s="114">
        <v>26.45</v>
      </c>
      <c r="H19" s="113">
        <v>2.8</v>
      </c>
      <c r="I19" s="123" t="str">
        <f>IF(ISBLANK(G19),"",IF(G19&lt;=22.1,"KSM",IF(G19&lt;=23.1,"I A",IF(G19&lt;=24.7,"II A",IF(G19&lt;=27.24,"III A",IF(G19&lt;=30.54,"I JA",IF(G19&lt;=33.24,"II JA",IF(G19&lt;=34.94,"III JA"))))))))</f>
        <v>III A</v>
      </c>
      <c r="J19" s="50" t="s">
        <v>43</v>
      </c>
      <c r="T19" s="79"/>
      <c r="U19" s="79"/>
    </row>
    <row r="20" spans="1:22" s="164" customFormat="1" ht="15.6">
      <c r="E20" s="165"/>
      <c r="F20" s="17">
        <v>4</v>
      </c>
      <c r="G20" s="12" t="s">
        <v>300</v>
      </c>
      <c r="Q20"/>
      <c r="U20" s="44"/>
    </row>
    <row r="21" spans="1:22" ht="15.6">
      <c r="A21" s="26">
        <v>1</v>
      </c>
      <c r="B21" s="149">
        <v>162</v>
      </c>
      <c r="C21" s="65" t="s">
        <v>811</v>
      </c>
      <c r="D21" s="199" t="s">
        <v>812</v>
      </c>
      <c r="E21" s="61">
        <v>40080</v>
      </c>
      <c r="F21" s="50" t="s">
        <v>813</v>
      </c>
      <c r="G21" s="114">
        <v>27.41</v>
      </c>
      <c r="H21" s="113">
        <v>2.1</v>
      </c>
      <c r="I21" s="123" t="str">
        <f>IF(ISBLANK(G21),"",IF(G21&lt;=22.1,"KSM",IF(G21&lt;=23.1,"I A",IF(G21&lt;=24.7,"II A",IF(G21&lt;=27.24,"III A",IF(G21&lt;=30.54,"I JA",IF(G21&lt;=33.24,"II JA",IF(G21&lt;=34.94,"III JA"))))))))</f>
        <v>I JA</v>
      </c>
      <c r="J21" s="50" t="s">
        <v>814</v>
      </c>
      <c r="U21" s="79"/>
    </row>
    <row r="22" spans="1:22" ht="15.6">
      <c r="A22" s="27">
        <v>2</v>
      </c>
      <c r="B22" s="149" t="s">
        <v>718</v>
      </c>
      <c r="C22" s="65" t="s">
        <v>78</v>
      </c>
      <c r="D22" s="199" t="s">
        <v>719</v>
      </c>
      <c r="E22" s="61" t="s">
        <v>720</v>
      </c>
      <c r="F22" s="50" t="s">
        <v>64</v>
      </c>
      <c r="G22" s="114">
        <v>29.83</v>
      </c>
      <c r="H22" s="113">
        <v>2.1</v>
      </c>
      <c r="I22" s="123" t="str">
        <f>IF(ISBLANK(G22),"",IF(G22&lt;=22.1,"KSM",IF(G22&lt;=23.1,"I A",IF(G22&lt;=24.7,"II A",IF(G22&lt;=27.24,"III A",IF(G22&lt;=30.54,"I JA",IF(G22&lt;=33.24,"II JA",IF(G22&lt;=34.94,"III JA"))))))))</f>
        <v>I JA</v>
      </c>
      <c r="J22" s="50" t="s">
        <v>147</v>
      </c>
      <c r="U22" s="79"/>
    </row>
    <row r="23" spans="1:22" ht="15.6">
      <c r="A23" s="27">
        <v>3</v>
      </c>
      <c r="B23" s="149">
        <v>99</v>
      </c>
      <c r="C23" s="65" t="s">
        <v>385</v>
      </c>
      <c r="D23" s="199" t="s">
        <v>386</v>
      </c>
      <c r="E23" s="61" t="s">
        <v>388</v>
      </c>
      <c r="F23" s="50" t="s">
        <v>379</v>
      </c>
      <c r="G23" s="114">
        <v>24.4</v>
      </c>
      <c r="H23" s="113">
        <v>2.1</v>
      </c>
      <c r="I23" s="123" t="str">
        <f>IF(ISBLANK(G23),"",IF(G23&lt;=22.1,"KSM",IF(G23&lt;=23.1,"I A",IF(G23&lt;=24.7,"II A",IF(G23&lt;=27.24,"III A",IF(G23&lt;=30.54,"I JA",IF(G23&lt;=33.24,"II JA",IF(G23&lt;=34.94,"III JA"))))))))</f>
        <v>II A</v>
      </c>
      <c r="J23" s="50" t="s">
        <v>380</v>
      </c>
      <c r="K23" s="91"/>
    </row>
    <row r="24" spans="1:22" ht="15.6">
      <c r="A24" s="27">
        <v>4</v>
      </c>
      <c r="B24" s="149" t="s">
        <v>702</v>
      </c>
      <c r="C24" s="65" t="s">
        <v>61</v>
      </c>
      <c r="D24" s="199" t="s">
        <v>302</v>
      </c>
      <c r="E24" s="61" t="s">
        <v>703</v>
      </c>
      <c r="F24" s="50" t="s">
        <v>64</v>
      </c>
      <c r="G24" s="114">
        <v>26.42</v>
      </c>
      <c r="H24" s="113">
        <v>2.1</v>
      </c>
      <c r="I24" s="123" t="str">
        <f>IF(ISBLANK(G24),"",IF(G24&lt;=22.1,"KSM",IF(G24&lt;=23.1,"I A",IF(G24&lt;=24.7,"II A",IF(G24&lt;=27.24,"III A",IF(G24&lt;=30.54,"I JA",IF(G24&lt;=33.24,"II JA",IF(G24&lt;=34.94,"III JA"))))))))</f>
        <v>III A</v>
      </c>
      <c r="J24" s="50" t="s">
        <v>147</v>
      </c>
    </row>
    <row r="25" spans="1:22">
      <c r="E25" s="40"/>
      <c r="F25" s="17">
        <v>5</v>
      </c>
      <c r="G25" s="12" t="s">
        <v>300</v>
      </c>
      <c r="U25" s="79"/>
    </row>
    <row r="26" spans="1:22" ht="15.6">
      <c r="A26" s="26">
        <v>1</v>
      </c>
      <c r="B26" s="149" t="s">
        <v>726</v>
      </c>
      <c r="C26" s="65" t="s">
        <v>56</v>
      </c>
      <c r="D26" s="199" t="s">
        <v>727</v>
      </c>
      <c r="E26" s="61" t="s">
        <v>728</v>
      </c>
      <c r="F26" s="50" t="s">
        <v>64</v>
      </c>
      <c r="G26" s="114">
        <v>29.89</v>
      </c>
      <c r="H26" s="113">
        <v>1.6</v>
      </c>
      <c r="I26" s="123" t="str">
        <f>IF(ISBLANK(G26),"",IF(G26&lt;=22.1,"KSM",IF(G26&lt;=23.1,"I A",IF(G26&lt;=24.7,"II A",IF(G26&lt;=27.24,"III A",IF(G26&lt;=30.54,"I JA",IF(G26&lt;=33.24,"II JA",IF(G26&lt;=34.94,"III JA"))))))))</f>
        <v>I JA</v>
      </c>
      <c r="J26" s="50" t="s">
        <v>160</v>
      </c>
      <c r="U26" s="79"/>
    </row>
    <row r="27" spans="1:22" ht="15.6">
      <c r="A27" s="27">
        <v>2</v>
      </c>
      <c r="B27" s="149" t="s">
        <v>724</v>
      </c>
      <c r="C27" s="65" t="s">
        <v>168</v>
      </c>
      <c r="D27" s="199" t="s">
        <v>169</v>
      </c>
      <c r="E27" s="61" t="s">
        <v>170</v>
      </c>
      <c r="F27" s="50" t="s">
        <v>64</v>
      </c>
      <c r="G27" s="114" t="s">
        <v>858</v>
      </c>
      <c r="H27" s="113"/>
      <c r="I27" s="123"/>
      <c r="J27" s="50" t="s">
        <v>160</v>
      </c>
      <c r="U27" s="79"/>
    </row>
    <row r="28" spans="1:22" ht="15.6">
      <c r="A28" s="27">
        <v>3</v>
      </c>
      <c r="B28" s="149">
        <v>6</v>
      </c>
      <c r="C28" s="65" t="s">
        <v>622</v>
      </c>
      <c r="D28" s="199" t="s">
        <v>623</v>
      </c>
      <c r="E28" s="61" t="s">
        <v>624</v>
      </c>
      <c r="F28" s="186" t="s">
        <v>633</v>
      </c>
      <c r="G28" s="114">
        <v>28.49</v>
      </c>
      <c r="H28" s="113">
        <v>1.6</v>
      </c>
      <c r="I28" s="123" t="str">
        <f>IF(ISBLANK(G28),"",IF(G28&lt;=22.1,"KSM",IF(G28&lt;=23.1,"I A",IF(G28&lt;=24.7,"II A",IF(G28&lt;=27.24,"III A",IF(G28&lt;=30.54,"I JA",IF(G28&lt;=33.24,"II JA",IF(G28&lt;=34.94,"III JA"))))))))</f>
        <v>I JA</v>
      </c>
      <c r="J28" s="50" t="s">
        <v>621</v>
      </c>
      <c r="K28" s="91"/>
    </row>
    <row r="29" spans="1:22" ht="15.6">
      <c r="A29" s="27">
        <v>4</v>
      </c>
      <c r="B29" s="149"/>
      <c r="C29" s="65"/>
      <c r="D29" s="199"/>
      <c r="E29" s="61"/>
      <c r="F29" s="50"/>
      <c r="G29" s="114"/>
      <c r="H29" s="113"/>
      <c r="I29" s="123"/>
      <c r="J29" s="50"/>
    </row>
    <row r="30" spans="1:22">
      <c r="A30" s="1"/>
      <c r="C30" s="1"/>
      <c r="D30" s="17"/>
      <c r="E30" s="12"/>
      <c r="F30" s="17">
        <v>6</v>
      </c>
      <c r="G30" s="12" t="s">
        <v>300</v>
      </c>
      <c r="H30" s="12"/>
      <c r="I30" s="12"/>
      <c r="J30" s="18"/>
    </row>
    <row r="31" spans="1:22" ht="15.6">
      <c r="A31" s="26">
        <v>1</v>
      </c>
      <c r="B31" s="37"/>
      <c r="C31" s="65"/>
      <c r="D31" s="199"/>
      <c r="E31" s="61"/>
      <c r="F31" s="50"/>
      <c r="G31" s="114"/>
      <c r="H31" s="113"/>
      <c r="I31" s="123" t="str">
        <f>IF(ISBLANK(G31),"",IF(G31&lt;=22.1,"KSM",IF(G31&lt;=23.1,"I A",IF(G31&lt;=24.7,"II A",IF(G31&lt;=27.24,"III A",IF(G31&lt;=30.54,"I JA",IF(G31&lt;=33.24,"II JA",IF(G31&lt;=34.94,"III JA"))))))))</f>
        <v/>
      </c>
      <c r="J31" s="50"/>
      <c r="U31" s="79"/>
    </row>
    <row r="32" spans="1:22" ht="15.6">
      <c r="A32" s="27">
        <v>2</v>
      </c>
      <c r="B32" s="149">
        <v>104</v>
      </c>
      <c r="C32" s="65" t="s">
        <v>56</v>
      </c>
      <c r="D32" s="199" t="s">
        <v>102</v>
      </c>
      <c r="E32" s="61">
        <v>40675</v>
      </c>
      <c r="F32" s="50" t="s">
        <v>103</v>
      </c>
      <c r="G32" s="114">
        <v>29.32</v>
      </c>
      <c r="H32" s="113">
        <v>2.7</v>
      </c>
      <c r="I32" s="123" t="str">
        <f>IF(ISBLANK(G32),"",IF(G32&lt;=22.1,"KSM",IF(G32&lt;=23.1,"I A",IF(G32&lt;=24.7,"II A",IF(G32&lt;=27.24,"III A",IF(G32&lt;=30.54,"I JA",IF(G32&lt;=33.24,"II JA",IF(G32&lt;=34.94,"III JA"))))))))</f>
        <v>I JA</v>
      </c>
      <c r="J32" s="50" t="s">
        <v>865</v>
      </c>
      <c r="U32" s="79"/>
    </row>
    <row r="33" spans="1:22" ht="15.6">
      <c r="A33" s="27">
        <v>3</v>
      </c>
      <c r="B33" s="149">
        <v>109</v>
      </c>
      <c r="C33" s="65" t="s">
        <v>168</v>
      </c>
      <c r="D33" s="199" t="s">
        <v>253</v>
      </c>
      <c r="E33" s="61">
        <v>40336</v>
      </c>
      <c r="F33" s="50" t="s">
        <v>103</v>
      </c>
      <c r="G33" s="114" t="s">
        <v>858</v>
      </c>
      <c r="H33" s="113"/>
      <c r="I33" s="123"/>
      <c r="J33" s="50" t="s">
        <v>863</v>
      </c>
      <c r="V33" s="90"/>
    </row>
    <row r="34" spans="1:22" ht="15.6">
      <c r="A34" s="27">
        <v>4</v>
      </c>
      <c r="B34" s="149">
        <v>124</v>
      </c>
      <c r="C34" s="65" t="s">
        <v>355</v>
      </c>
      <c r="D34" s="199" t="s">
        <v>356</v>
      </c>
      <c r="E34" s="61">
        <v>40557</v>
      </c>
      <c r="F34" s="50" t="s">
        <v>103</v>
      </c>
      <c r="G34" s="114">
        <v>26.62</v>
      </c>
      <c r="H34" s="113">
        <v>2.7</v>
      </c>
      <c r="I34" s="123" t="str">
        <f>IF(ISBLANK(G34),"",IF(G34&lt;=22.1,"KSM",IF(G34&lt;=23.1,"I A",IF(G34&lt;=24.7,"II A",IF(G34&lt;=27.24,"III A",IF(G34&lt;=30.54,"I JA",IF(G34&lt;=33.24,"II JA",IF(G34&lt;=34.94,"III JA"))))))))</f>
        <v>III A</v>
      </c>
      <c r="J34" s="50" t="s">
        <v>851</v>
      </c>
      <c r="T34" s="79"/>
      <c r="U34" s="79"/>
    </row>
    <row r="35" spans="1:22" s="164" customFormat="1" ht="15.6">
      <c r="E35" s="165"/>
      <c r="F35" s="17">
        <v>7</v>
      </c>
      <c r="G35" s="12" t="s">
        <v>300</v>
      </c>
      <c r="Q35"/>
      <c r="U35" s="44"/>
    </row>
    <row r="36" spans="1:22" ht="15.6">
      <c r="A36" s="26">
        <v>1</v>
      </c>
      <c r="B36" s="37"/>
      <c r="C36" s="65"/>
      <c r="D36" s="199"/>
      <c r="E36" s="61"/>
      <c r="F36" s="50"/>
      <c r="G36" s="114"/>
      <c r="H36" s="113"/>
      <c r="I36" s="123" t="str">
        <f>IF(ISBLANK(G36),"",IF(G36&lt;=22.1,"KSM",IF(G36&lt;=23.1,"I A",IF(G36&lt;=24.7,"II A",IF(G36&lt;=27.24,"III A",IF(G36&lt;=30.54,"I JA",IF(G36&lt;=33.24,"II JA",IF(G36&lt;=34.94,"III JA"))))))))</f>
        <v/>
      </c>
      <c r="J36" s="50"/>
      <c r="U36" s="79"/>
    </row>
    <row r="37" spans="1:22" ht="15.6">
      <c r="A37" s="27">
        <v>2</v>
      </c>
      <c r="B37" s="149" t="s">
        <v>712</v>
      </c>
      <c r="C37" s="65" t="s">
        <v>96</v>
      </c>
      <c r="D37" s="199" t="s">
        <v>713</v>
      </c>
      <c r="E37" s="61" t="s">
        <v>714</v>
      </c>
      <c r="F37" s="50" t="s">
        <v>64</v>
      </c>
      <c r="G37" s="114">
        <v>25.54</v>
      </c>
      <c r="H37" s="113">
        <v>2.1</v>
      </c>
      <c r="I37" s="123" t="str">
        <f>IF(ISBLANK(G37),"",IF(G37&lt;=22.1,"KSM",IF(G37&lt;=23.1,"I A",IF(G37&lt;=24.7,"II A",IF(G37&lt;=27.24,"III A",IF(G37&lt;=30.54,"I JA",IF(G37&lt;=33.24,"II JA",IF(G37&lt;=34.94,"III JA"))))))))</f>
        <v>III A</v>
      </c>
      <c r="J37" s="50" t="s">
        <v>147</v>
      </c>
      <c r="U37" s="79"/>
    </row>
    <row r="38" spans="1:22" ht="15.6">
      <c r="A38" s="27">
        <v>3</v>
      </c>
      <c r="B38" s="149" t="s">
        <v>682</v>
      </c>
      <c r="C38" s="65" t="s">
        <v>81</v>
      </c>
      <c r="D38" s="199" t="s">
        <v>82</v>
      </c>
      <c r="E38" s="61" t="s">
        <v>150</v>
      </c>
      <c r="F38" s="50" t="s">
        <v>64</v>
      </c>
      <c r="G38" s="114">
        <v>25.01</v>
      </c>
      <c r="H38" s="113">
        <v>2.1</v>
      </c>
      <c r="I38" s="123" t="str">
        <f>IF(ISBLANK(G38),"",IF(G38&lt;=22.1,"KSM",IF(G38&lt;=23.1,"I A",IF(G38&lt;=24.7,"II A",IF(G38&lt;=27.24,"III A",IF(G38&lt;=30.54,"I JA",IF(G38&lt;=33.24,"II JA",IF(G38&lt;=34.94,"III JA"))))))))</f>
        <v>III A</v>
      </c>
      <c r="J38" s="50" t="s">
        <v>147</v>
      </c>
      <c r="K38" s="91"/>
    </row>
    <row r="39" spans="1:22" ht="15.6">
      <c r="A39" s="27">
        <v>4</v>
      </c>
      <c r="B39" s="149">
        <v>155</v>
      </c>
      <c r="C39" s="65" t="s">
        <v>765</v>
      </c>
      <c r="D39" s="199" t="s">
        <v>766</v>
      </c>
      <c r="E39" s="61" t="s">
        <v>767</v>
      </c>
      <c r="F39" s="50" t="s">
        <v>793</v>
      </c>
      <c r="G39" s="114">
        <v>24.42</v>
      </c>
      <c r="H39" s="113">
        <v>2.1</v>
      </c>
      <c r="I39" s="123" t="str">
        <f>IF(ISBLANK(G39),"",IF(G39&lt;=22.1,"KSM",IF(G39&lt;=23.1,"I A",IF(G39&lt;=24.7,"II A",IF(G39&lt;=27.24,"III A",IF(G39&lt;=30.54,"I JA",IF(G39&lt;=33.24,"II JA",IF(G39&lt;=34.94,"III JA"))))))))</f>
        <v>II A</v>
      </c>
      <c r="J39" s="50" t="s">
        <v>857</v>
      </c>
    </row>
    <row r="41" spans="1:22">
      <c r="A41" s="29"/>
      <c r="B41" s="74" t="s">
        <v>298</v>
      </c>
      <c r="C41" s="73"/>
      <c r="D41" s="17"/>
      <c r="E41" s="12"/>
      <c r="F41" s="29"/>
      <c r="G41" s="29"/>
      <c r="H41" s="29"/>
      <c r="I41" s="29"/>
      <c r="J41" s="29"/>
    </row>
    <row r="42" spans="1:22" ht="15.6">
      <c r="A42" s="1"/>
      <c r="B42" s="74"/>
      <c r="D42" s="17"/>
      <c r="E42" s="12"/>
      <c r="F42" s="17"/>
      <c r="G42" s="12"/>
      <c r="H42" s="12"/>
      <c r="I42" s="12"/>
      <c r="J42" s="18"/>
      <c r="K42" s="81"/>
    </row>
    <row r="43" spans="1:22" ht="15.6">
      <c r="A43" s="26" t="s">
        <v>0</v>
      </c>
      <c r="B43" s="86" t="s">
        <v>21</v>
      </c>
      <c r="C43" s="23" t="s">
        <v>1</v>
      </c>
      <c r="D43" s="28" t="s">
        <v>2</v>
      </c>
      <c r="E43" s="25" t="s">
        <v>3</v>
      </c>
      <c r="F43" s="25" t="s">
        <v>4</v>
      </c>
      <c r="G43" s="139" t="s">
        <v>15</v>
      </c>
      <c r="H43" s="139" t="s">
        <v>6</v>
      </c>
      <c r="I43" s="134" t="s">
        <v>42</v>
      </c>
      <c r="J43" s="25" t="s">
        <v>7</v>
      </c>
      <c r="K43" s="81"/>
    </row>
    <row r="44" spans="1:22" ht="15.6">
      <c r="A44" s="27">
        <v>1</v>
      </c>
      <c r="B44" s="149">
        <v>68</v>
      </c>
      <c r="C44" s="65" t="s">
        <v>538</v>
      </c>
      <c r="D44" s="199" t="s">
        <v>539</v>
      </c>
      <c r="E44" s="61" t="s">
        <v>540</v>
      </c>
      <c r="F44" s="50" t="s">
        <v>34</v>
      </c>
      <c r="G44" s="114">
        <v>26.13</v>
      </c>
      <c r="H44" s="113">
        <v>2.4</v>
      </c>
      <c r="I44" s="123" t="str">
        <f t="shared" ref="I44:I47" si="0">IF(ISBLANK(G44),"",IF(G44&gt;27.24,"",IF(G44&lt;=20.75,"TSM",IF(G44&lt;=21.35,"SM",IF(G44&lt;=22.1,"KSM",IF(G44&lt;=23.1,"I A",IF(G44&lt;=24.7,"II A",IF(G44&lt;=27.24,"III A"))))))))</f>
        <v>III A</v>
      </c>
      <c r="J44" s="50" t="s">
        <v>232</v>
      </c>
    </row>
    <row r="45" spans="1:22" ht="15.6">
      <c r="A45" s="27">
        <v>2</v>
      </c>
      <c r="B45" s="149">
        <v>50</v>
      </c>
      <c r="C45" s="65" t="s">
        <v>52</v>
      </c>
      <c r="D45" s="199" t="s">
        <v>53</v>
      </c>
      <c r="E45" s="61">
        <v>38552</v>
      </c>
      <c r="F45" s="50" t="s">
        <v>34</v>
      </c>
      <c r="G45" s="114">
        <v>25.41</v>
      </c>
      <c r="H45" s="113">
        <v>2.4</v>
      </c>
      <c r="I45" s="123" t="str">
        <f t="shared" si="0"/>
        <v>III A</v>
      </c>
      <c r="J45" s="50"/>
      <c r="K45" s="81"/>
    </row>
    <row r="46" spans="1:22" ht="15.6">
      <c r="A46" s="27">
        <v>3</v>
      </c>
      <c r="B46" s="149" t="s">
        <v>744</v>
      </c>
      <c r="C46" s="65" t="s">
        <v>68</v>
      </c>
      <c r="D46" s="199" t="s">
        <v>77</v>
      </c>
      <c r="E46" s="61" t="s">
        <v>156</v>
      </c>
      <c r="F46" s="50" t="s">
        <v>64</v>
      </c>
      <c r="G46" s="114">
        <v>24.32</v>
      </c>
      <c r="H46" s="113">
        <v>2.4</v>
      </c>
      <c r="I46" s="123" t="str">
        <f t="shared" si="0"/>
        <v>II A</v>
      </c>
      <c r="J46" s="50" t="s">
        <v>147</v>
      </c>
    </row>
    <row r="47" spans="1:22" ht="15.6">
      <c r="A47" s="27">
        <v>4</v>
      </c>
      <c r="B47" s="149">
        <v>113</v>
      </c>
      <c r="C47" s="65" t="s">
        <v>449</v>
      </c>
      <c r="D47" s="199" t="s">
        <v>856</v>
      </c>
      <c r="E47" s="61" t="s">
        <v>445</v>
      </c>
      <c r="F47" s="50" t="s">
        <v>34</v>
      </c>
      <c r="G47" s="114">
        <v>22.92</v>
      </c>
      <c r="H47" s="113">
        <v>2.4</v>
      </c>
      <c r="I47" s="123" t="str">
        <f t="shared" si="0"/>
        <v>I A</v>
      </c>
      <c r="J47" s="50" t="s">
        <v>446</v>
      </c>
      <c r="K47" s="81"/>
    </row>
  </sheetData>
  <phoneticPr fontId="45" type="noConversion"/>
  <pageMargins left="0.75" right="0.75" top="1" bottom="1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8896F-A346-4988-ADC1-D06EA3DB5612}">
  <dimension ref="A1:J37"/>
  <sheetViews>
    <sheetView topLeftCell="A20" zoomScale="120" zoomScaleNormal="120" workbookViewId="0">
      <selection activeCell="I8" sqref="I8"/>
    </sheetView>
  </sheetViews>
  <sheetFormatPr defaultRowHeight="14.4"/>
  <cols>
    <col min="1" max="1" width="5.5546875" customWidth="1"/>
    <col min="2" max="2" width="4.88671875" customWidth="1"/>
    <col min="3" max="3" width="11.109375" customWidth="1"/>
    <col min="4" max="4" width="13.5546875" bestFit="1" customWidth="1"/>
    <col min="5" max="5" width="12.6640625" customWidth="1"/>
    <col min="6" max="6" width="15.33203125" customWidth="1"/>
    <col min="7" max="7" width="7.88671875" customWidth="1"/>
    <col min="8" max="9" width="8.88671875" customWidth="1"/>
    <col min="10" max="10" width="24.44140625" bestFit="1" customWidth="1"/>
  </cols>
  <sheetData>
    <row r="1" spans="1:10" ht="21">
      <c r="A1" s="2"/>
      <c r="B1" s="2"/>
      <c r="C1" s="19" t="s">
        <v>9</v>
      </c>
      <c r="D1" s="15"/>
      <c r="E1" s="3"/>
      <c r="F1" s="4"/>
      <c r="G1" s="13"/>
      <c r="H1" s="13"/>
      <c r="I1" s="13"/>
      <c r="J1" s="13" t="s">
        <v>33</v>
      </c>
    </row>
    <row r="2" spans="1:10" ht="17.399999999999999">
      <c r="A2" s="1"/>
      <c r="B2" s="47" t="s">
        <v>24</v>
      </c>
      <c r="C2" s="47"/>
      <c r="D2" s="49" t="s">
        <v>299</v>
      </c>
      <c r="E2" s="1"/>
      <c r="F2" s="8"/>
      <c r="J2" s="13" t="s">
        <v>878</v>
      </c>
    </row>
    <row r="3" spans="1:10" ht="10.8" customHeight="1">
      <c r="A3" s="1"/>
      <c r="C3" s="1"/>
      <c r="D3" s="17"/>
      <c r="E3" s="12"/>
      <c r="F3" s="17"/>
      <c r="G3" s="12"/>
      <c r="H3" s="12"/>
      <c r="I3" s="12"/>
      <c r="J3" s="18"/>
    </row>
    <row r="4" spans="1:10">
      <c r="A4" s="26" t="s">
        <v>303</v>
      </c>
      <c r="B4" s="86" t="s">
        <v>21</v>
      </c>
      <c r="C4" s="69" t="s">
        <v>1</v>
      </c>
      <c r="D4" s="70" t="s">
        <v>2</v>
      </c>
      <c r="E4" s="25" t="s">
        <v>3</v>
      </c>
      <c r="F4" s="25" t="s">
        <v>4</v>
      </c>
      <c r="G4" s="139" t="s">
        <v>15</v>
      </c>
      <c r="H4" s="139" t="s">
        <v>6</v>
      </c>
      <c r="I4" s="134" t="s">
        <v>42</v>
      </c>
      <c r="J4" s="25" t="s">
        <v>7</v>
      </c>
    </row>
    <row r="5" spans="1:10" ht="15.6">
      <c r="A5" s="26">
        <v>1</v>
      </c>
      <c r="B5" s="197">
        <v>62</v>
      </c>
      <c r="C5" s="65" t="s">
        <v>520</v>
      </c>
      <c r="D5" s="199" t="s">
        <v>521</v>
      </c>
      <c r="E5" s="198" t="s">
        <v>522</v>
      </c>
      <c r="F5" s="50" t="s">
        <v>34</v>
      </c>
      <c r="G5" s="114">
        <v>23.56</v>
      </c>
      <c r="H5" s="113">
        <v>2.8</v>
      </c>
      <c r="I5" s="123" t="str">
        <f t="shared" ref="I5:I23" si="0">IF(ISBLANK(G5),"",IF(G5&lt;=22.1,"KSM",IF(G5&lt;=23.1,"I A",IF(G5&lt;=24.7,"II A",IF(G5&lt;=27.24,"III A",IF(G5&lt;=30.54,"I JA",IF(G5&lt;=33.24,"II JA",IF(G5&lt;=34.94,"III JA"))))))))</f>
        <v>II A</v>
      </c>
      <c r="J5" s="50" t="s">
        <v>232</v>
      </c>
    </row>
    <row r="6" spans="1:10" ht="15.6">
      <c r="A6" s="27">
        <v>2</v>
      </c>
      <c r="B6" s="149" t="s">
        <v>681</v>
      </c>
      <c r="C6" s="65" t="s">
        <v>67</v>
      </c>
      <c r="D6" s="199" t="s">
        <v>145</v>
      </c>
      <c r="E6" s="61" t="s">
        <v>146</v>
      </c>
      <c r="F6" s="50" t="s">
        <v>64</v>
      </c>
      <c r="G6" s="114">
        <v>23.72</v>
      </c>
      <c r="H6" s="113">
        <v>1.8</v>
      </c>
      <c r="I6" s="123" t="str">
        <f t="shared" si="0"/>
        <v>II A</v>
      </c>
      <c r="J6" s="50" t="s">
        <v>147</v>
      </c>
    </row>
    <row r="7" spans="1:10" ht="15.6">
      <c r="A7" s="26">
        <v>3</v>
      </c>
      <c r="B7" s="149">
        <v>164</v>
      </c>
      <c r="C7" s="65" t="s">
        <v>816</v>
      </c>
      <c r="D7" s="199" t="s">
        <v>817</v>
      </c>
      <c r="E7" s="61">
        <v>39786</v>
      </c>
      <c r="F7" s="50" t="s">
        <v>813</v>
      </c>
      <c r="G7" s="114">
        <v>23.88</v>
      </c>
      <c r="H7" s="113">
        <v>2.8</v>
      </c>
      <c r="I7" s="123" t="str">
        <f t="shared" si="0"/>
        <v>II A</v>
      </c>
      <c r="J7" s="50" t="s">
        <v>814</v>
      </c>
    </row>
    <row r="8" spans="1:10" ht="15.6">
      <c r="A8" s="27">
        <v>4</v>
      </c>
      <c r="B8" s="149">
        <v>99</v>
      </c>
      <c r="C8" s="65" t="s">
        <v>385</v>
      </c>
      <c r="D8" s="199" t="s">
        <v>386</v>
      </c>
      <c r="E8" s="61" t="s">
        <v>388</v>
      </c>
      <c r="F8" s="50" t="s">
        <v>379</v>
      </c>
      <c r="G8" s="114">
        <v>24.4</v>
      </c>
      <c r="H8" s="113">
        <v>2.1</v>
      </c>
      <c r="I8" s="123" t="str">
        <f t="shared" si="0"/>
        <v>II A</v>
      </c>
      <c r="J8" s="50" t="s">
        <v>380</v>
      </c>
    </row>
    <row r="9" spans="1:10" ht="15.6">
      <c r="A9" s="26">
        <v>5</v>
      </c>
      <c r="B9" s="149">
        <v>155</v>
      </c>
      <c r="C9" s="65" t="s">
        <v>765</v>
      </c>
      <c r="D9" s="199" t="s">
        <v>766</v>
      </c>
      <c r="E9" s="61" t="s">
        <v>767</v>
      </c>
      <c r="F9" s="50" t="s">
        <v>793</v>
      </c>
      <c r="G9" s="114">
        <v>24.42</v>
      </c>
      <c r="H9" s="113">
        <v>2.1</v>
      </c>
      <c r="I9" s="123" t="str">
        <f t="shared" si="0"/>
        <v>II A</v>
      </c>
      <c r="J9" s="50" t="s">
        <v>857</v>
      </c>
    </row>
    <row r="10" spans="1:10" ht="15.6">
      <c r="A10" s="27">
        <v>6</v>
      </c>
      <c r="B10" s="149" t="s">
        <v>729</v>
      </c>
      <c r="C10" s="65" t="s">
        <v>84</v>
      </c>
      <c r="D10" s="199" t="s">
        <v>85</v>
      </c>
      <c r="E10" s="61" t="s">
        <v>730</v>
      </c>
      <c r="F10" s="50" t="s">
        <v>64</v>
      </c>
      <c r="G10" s="114">
        <v>24.62</v>
      </c>
      <c r="H10" s="113">
        <v>2.9</v>
      </c>
      <c r="I10" s="123" t="str">
        <f t="shared" si="0"/>
        <v>II A</v>
      </c>
      <c r="J10" s="50" t="s">
        <v>731</v>
      </c>
    </row>
    <row r="11" spans="1:10" ht="15.6">
      <c r="A11" s="26">
        <v>7</v>
      </c>
      <c r="B11" s="149" t="s">
        <v>682</v>
      </c>
      <c r="C11" s="65" t="s">
        <v>81</v>
      </c>
      <c r="D11" s="199" t="s">
        <v>82</v>
      </c>
      <c r="E11" s="61" t="s">
        <v>150</v>
      </c>
      <c r="F11" s="50" t="s">
        <v>64</v>
      </c>
      <c r="G11" s="114">
        <v>25.01</v>
      </c>
      <c r="H11" s="113">
        <v>2.1</v>
      </c>
      <c r="I11" s="123" t="str">
        <f t="shared" si="0"/>
        <v>III A</v>
      </c>
      <c r="J11" s="50" t="s">
        <v>147</v>
      </c>
    </row>
    <row r="12" spans="1:10" ht="15.6">
      <c r="A12" s="27">
        <v>8</v>
      </c>
      <c r="B12" s="149" t="s">
        <v>712</v>
      </c>
      <c r="C12" s="65" t="s">
        <v>96</v>
      </c>
      <c r="D12" s="199" t="s">
        <v>713</v>
      </c>
      <c r="E12" s="61" t="s">
        <v>714</v>
      </c>
      <c r="F12" s="50" t="s">
        <v>64</v>
      </c>
      <c r="G12" s="114">
        <v>25.54</v>
      </c>
      <c r="H12" s="113">
        <v>2.1</v>
      </c>
      <c r="I12" s="123" t="str">
        <f t="shared" si="0"/>
        <v>III A</v>
      </c>
      <c r="J12" s="50" t="s">
        <v>147</v>
      </c>
    </row>
    <row r="13" spans="1:10" ht="15.6">
      <c r="A13" s="26">
        <v>9</v>
      </c>
      <c r="B13" s="149" t="s">
        <v>694</v>
      </c>
      <c r="C13" s="65" t="s">
        <v>695</v>
      </c>
      <c r="D13" s="199" t="s">
        <v>696</v>
      </c>
      <c r="E13" s="61" t="s">
        <v>697</v>
      </c>
      <c r="F13" s="50" t="s">
        <v>64</v>
      </c>
      <c r="G13" s="114">
        <v>25.59</v>
      </c>
      <c r="H13" s="113">
        <v>1.8</v>
      </c>
      <c r="I13" s="123" t="str">
        <f t="shared" si="0"/>
        <v>III A</v>
      </c>
      <c r="J13" s="50" t="s">
        <v>147</v>
      </c>
    </row>
    <row r="14" spans="1:10" ht="15.6">
      <c r="A14" s="27">
        <v>10</v>
      </c>
      <c r="B14" s="149" t="s">
        <v>702</v>
      </c>
      <c r="C14" s="65" t="s">
        <v>61</v>
      </c>
      <c r="D14" s="199" t="s">
        <v>302</v>
      </c>
      <c r="E14" s="61" t="s">
        <v>703</v>
      </c>
      <c r="F14" s="50" t="s">
        <v>64</v>
      </c>
      <c r="G14" s="114">
        <v>26.42</v>
      </c>
      <c r="H14" s="113">
        <v>2.1</v>
      </c>
      <c r="I14" s="123" t="str">
        <f t="shared" si="0"/>
        <v>III A</v>
      </c>
      <c r="J14" s="50" t="s">
        <v>147</v>
      </c>
    </row>
    <row r="15" spans="1:10" ht="15.6">
      <c r="A15" s="26">
        <v>11</v>
      </c>
      <c r="B15" s="149">
        <v>10</v>
      </c>
      <c r="C15" s="65" t="s">
        <v>631</v>
      </c>
      <c r="D15" s="199" t="s">
        <v>632</v>
      </c>
      <c r="E15" s="61" t="s">
        <v>634</v>
      </c>
      <c r="F15" s="186" t="s">
        <v>633</v>
      </c>
      <c r="G15" s="114">
        <v>26.45</v>
      </c>
      <c r="H15" s="113">
        <v>2.8</v>
      </c>
      <c r="I15" s="123" t="str">
        <f t="shared" si="0"/>
        <v>III A</v>
      </c>
      <c r="J15" s="50" t="s">
        <v>43</v>
      </c>
    </row>
    <row r="16" spans="1:10" ht="15.6">
      <c r="A16" s="27">
        <v>12</v>
      </c>
      <c r="B16" s="149">
        <v>124</v>
      </c>
      <c r="C16" s="65" t="s">
        <v>355</v>
      </c>
      <c r="D16" s="199" t="s">
        <v>356</v>
      </c>
      <c r="E16" s="61">
        <v>40557</v>
      </c>
      <c r="F16" s="50" t="s">
        <v>103</v>
      </c>
      <c r="G16" s="114">
        <v>26.62</v>
      </c>
      <c r="H16" s="113">
        <v>2.7</v>
      </c>
      <c r="I16" s="123" t="str">
        <f t="shared" si="0"/>
        <v>III A</v>
      </c>
      <c r="J16" s="50" t="s">
        <v>851</v>
      </c>
    </row>
    <row r="17" spans="1:10" ht="15.6">
      <c r="A17" s="26">
        <v>13</v>
      </c>
      <c r="B17" s="149" t="s">
        <v>704</v>
      </c>
      <c r="C17" s="65" t="s">
        <v>705</v>
      </c>
      <c r="D17" s="199" t="s">
        <v>706</v>
      </c>
      <c r="E17" s="61" t="s">
        <v>707</v>
      </c>
      <c r="F17" s="50" t="s">
        <v>64</v>
      </c>
      <c r="G17" s="114">
        <v>26.68</v>
      </c>
      <c r="H17" s="113">
        <v>2.9</v>
      </c>
      <c r="I17" s="123" t="str">
        <f t="shared" si="0"/>
        <v>III A</v>
      </c>
      <c r="J17" s="50" t="s">
        <v>147</v>
      </c>
    </row>
    <row r="18" spans="1:10" ht="15.6">
      <c r="A18" s="27">
        <v>14</v>
      </c>
      <c r="B18" s="149">
        <v>162</v>
      </c>
      <c r="C18" s="65" t="s">
        <v>811</v>
      </c>
      <c r="D18" s="199" t="s">
        <v>812</v>
      </c>
      <c r="E18" s="61">
        <v>40080</v>
      </c>
      <c r="F18" s="50" t="s">
        <v>813</v>
      </c>
      <c r="G18" s="114">
        <v>27.41</v>
      </c>
      <c r="H18" s="113">
        <v>2.1</v>
      </c>
      <c r="I18" s="123" t="str">
        <f t="shared" si="0"/>
        <v>I JA</v>
      </c>
      <c r="J18" s="50" t="s">
        <v>814</v>
      </c>
    </row>
    <row r="19" spans="1:10" ht="15.6">
      <c r="A19" s="26">
        <v>15</v>
      </c>
      <c r="B19" s="149">
        <v>6</v>
      </c>
      <c r="C19" s="65" t="s">
        <v>622</v>
      </c>
      <c r="D19" s="199" t="s">
        <v>623</v>
      </c>
      <c r="E19" s="61" t="s">
        <v>624</v>
      </c>
      <c r="F19" s="186" t="s">
        <v>633</v>
      </c>
      <c r="G19" s="114">
        <v>28.49</v>
      </c>
      <c r="H19" s="113">
        <v>1.6</v>
      </c>
      <c r="I19" s="123" t="str">
        <f t="shared" si="0"/>
        <v>I JA</v>
      </c>
      <c r="J19" s="50" t="s">
        <v>621</v>
      </c>
    </row>
    <row r="20" spans="1:10" ht="15.6">
      <c r="A20" s="27">
        <v>16</v>
      </c>
      <c r="B20" s="149">
        <v>104</v>
      </c>
      <c r="C20" s="65" t="s">
        <v>56</v>
      </c>
      <c r="D20" s="199" t="s">
        <v>102</v>
      </c>
      <c r="E20" s="61">
        <v>40675</v>
      </c>
      <c r="F20" s="50" t="s">
        <v>103</v>
      </c>
      <c r="G20" s="114">
        <v>29.32</v>
      </c>
      <c r="H20" s="113">
        <v>2.7</v>
      </c>
      <c r="I20" s="123" t="str">
        <f t="shared" si="0"/>
        <v>I JA</v>
      </c>
      <c r="J20" s="50" t="s">
        <v>865</v>
      </c>
    </row>
    <row r="21" spans="1:10" ht="15.6">
      <c r="A21" s="26">
        <v>17</v>
      </c>
      <c r="B21" s="149" t="s">
        <v>718</v>
      </c>
      <c r="C21" s="65" t="s">
        <v>78</v>
      </c>
      <c r="D21" s="199" t="s">
        <v>719</v>
      </c>
      <c r="E21" s="61" t="s">
        <v>720</v>
      </c>
      <c r="F21" s="50" t="s">
        <v>64</v>
      </c>
      <c r="G21" s="114">
        <v>29.83</v>
      </c>
      <c r="H21" s="113">
        <v>2.1</v>
      </c>
      <c r="I21" s="123" t="str">
        <f t="shared" si="0"/>
        <v>I JA</v>
      </c>
      <c r="J21" s="50" t="s">
        <v>147</v>
      </c>
    </row>
    <row r="22" spans="1:10" ht="15.6">
      <c r="A22" s="27">
        <v>18</v>
      </c>
      <c r="B22" s="149" t="s">
        <v>726</v>
      </c>
      <c r="C22" s="65" t="s">
        <v>56</v>
      </c>
      <c r="D22" s="199" t="s">
        <v>727</v>
      </c>
      <c r="E22" s="61" t="s">
        <v>728</v>
      </c>
      <c r="F22" s="50" t="s">
        <v>64</v>
      </c>
      <c r="G22" s="114">
        <v>29.89</v>
      </c>
      <c r="H22" s="113">
        <v>1.6</v>
      </c>
      <c r="I22" s="123" t="str">
        <f t="shared" si="0"/>
        <v>I JA</v>
      </c>
      <c r="J22" s="50" t="s">
        <v>160</v>
      </c>
    </row>
    <row r="23" spans="1:10" ht="15.6">
      <c r="A23" s="26">
        <v>19</v>
      </c>
      <c r="B23" s="149" t="s">
        <v>732</v>
      </c>
      <c r="C23" s="65" t="s">
        <v>733</v>
      </c>
      <c r="D23" s="199" t="s">
        <v>734</v>
      </c>
      <c r="E23" s="61" t="s">
        <v>735</v>
      </c>
      <c r="F23" s="50" t="s">
        <v>64</v>
      </c>
      <c r="G23" s="114">
        <v>30.56</v>
      </c>
      <c r="H23" s="113">
        <v>1.8</v>
      </c>
      <c r="I23" s="123" t="str">
        <f t="shared" si="0"/>
        <v>II JA</v>
      </c>
      <c r="J23" s="50" t="s">
        <v>160</v>
      </c>
    </row>
    <row r="24" spans="1:10" ht="15.6">
      <c r="A24" s="27"/>
      <c r="B24" s="149">
        <v>5</v>
      </c>
      <c r="C24" s="65" t="s">
        <v>319</v>
      </c>
      <c r="D24" s="199" t="s">
        <v>619</v>
      </c>
      <c r="E24" s="61" t="s">
        <v>620</v>
      </c>
      <c r="F24" s="186" t="s">
        <v>633</v>
      </c>
      <c r="G24" s="114" t="s">
        <v>879</v>
      </c>
      <c r="H24" s="113"/>
      <c r="I24" s="123"/>
      <c r="J24" s="50" t="s">
        <v>621</v>
      </c>
    </row>
    <row r="25" spans="1:10" ht="15.6">
      <c r="A25" s="27"/>
      <c r="B25" s="149">
        <v>118</v>
      </c>
      <c r="C25" s="65" t="s">
        <v>218</v>
      </c>
      <c r="D25" s="199" t="s">
        <v>349</v>
      </c>
      <c r="E25" s="61">
        <v>39883</v>
      </c>
      <c r="F25" s="50" t="s">
        <v>103</v>
      </c>
      <c r="G25" s="114" t="s">
        <v>858</v>
      </c>
      <c r="H25" s="113"/>
      <c r="I25" s="123"/>
      <c r="J25" s="50" t="s">
        <v>851</v>
      </c>
    </row>
    <row r="26" spans="1:10" ht="15.6">
      <c r="A26" s="27"/>
      <c r="B26" s="149">
        <v>64</v>
      </c>
      <c r="C26" s="65" t="s">
        <v>218</v>
      </c>
      <c r="D26" s="199" t="s">
        <v>529</v>
      </c>
      <c r="E26" s="61" t="s">
        <v>530</v>
      </c>
      <c r="F26" s="50" t="s">
        <v>34</v>
      </c>
      <c r="G26" s="114" t="s">
        <v>858</v>
      </c>
      <c r="H26" s="113"/>
      <c r="I26" s="123"/>
      <c r="J26" s="50" t="s">
        <v>232</v>
      </c>
    </row>
    <row r="27" spans="1:10" ht="15.6">
      <c r="A27" s="27"/>
      <c r="B27" s="149" t="s">
        <v>724</v>
      </c>
      <c r="C27" s="65" t="s">
        <v>168</v>
      </c>
      <c r="D27" s="199" t="s">
        <v>169</v>
      </c>
      <c r="E27" s="61" t="s">
        <v>170</v>
      </c>
      <c r="F27" s="50" t="s">
        <v>64</v>
      </c>
      <c r="G27" s="114" t="s">
        <v>858</v>
      </c>
      <c r="H27" s="113"/>
      <c r="I27" s="123"/>
      <c r="J27" s="50" t="s">
        <v>160</v>
      </c>
    </row>
    <row r="28" spans="1:10" ht="15.6">
      <c r="A28" s="27"/>
      <c r="B28" s="149">
        <v>109</v>
      </c>
      <c r="C28" s="65" t="s">
        <v>168</v>
      </c>
      <c r="D28" s="199" t="s">
        <v>253</v>
      </c>
      <c r="E28" s="61">
        <v>40336</v>
      </c>
      <c r="F28" s="50" t="s">
        <v>103</v>
      </c>
      <c r="G28" s="114" t="s">
        <v>858</v>
      </c>
      <c r="H28" s="113"/>
      <c r="I28" s="123"/>
      <c r="J28" s="50" t="s">
        <v>863</v>
      </c>
    </row>
    <row r="30" spans="1:10">
      <c r="A30" s="29"/>
      <c r="B30" s="74" t="s">
        <v>298</v>
      </c>
      <c r="C30" s="73"/>
      <c r="D30" s="17"/>
      <c r="E30" s="12"/>
      <c r="F30" s="29"/>
      <c r="G30" s="29"/>
      <c r="H30" s="29"/>
      <c r="I30" s="29"/>
      <c r="J30" s="29"/>
    </row>
    <row r="31" spans="1:10">
      <c r="A31" s="1"/>
      <c r="B31" s="74"/>
      <c r="D31" s="17"/>
      <c r="E31" s="12"/>
      <c r="F31" s="17"/>
      <c r="G31" s="12"/>
      <c r="H31" s="12"/>
      <c r="I31" s="12"/>
      <c r="J31" s="18"/>
    </row>
    <row r="32" spans="1:10">
      <c r="A32" s="26" t="s">
        <v>303</v>
      </c>
      <c r="B32" s="86" t="s">
        <v>21</v>
      </c>
      <c r="C32" s="23" t="s">
        <v>1</v>
      </c>
      <c r="D32" s="28" t="s">
        <v>2</v>
      </c>
      <c r="E32" s="25" t="s">
        <v>3</v>
      </c>
      <c r="F32" s="25" t="s">
        <v>4</v>
      </c>
      <c r="G32" s="139" t="s">
        <v>15</v>
      </c>
      <c r="H32" s="139" t="s">
        <v>6</v>
      </c>
      <c r="I32" s="134" t="s">
        <v>42</v>
      </c>
      <c r="J32" s="25" t="s">
        <v>7</v>
      </c>
    </row>
    <row r="33" spans="1:10" ht="15.6">
      <c r="A33" s="27">
        <v>1</v>
      </c>
      <c r="B33" s="149">
        <v>113</v>
      </c>
      <c r="C33" s="65" t="s">
        <v>449</v>
      </c>
      <c r="D33" s="199" t="s">
        <v>856</v>
      </c>
      <c r="E33" s="61" t="s">
        <v>445</v>
      </c>
      <c r="F33" s="50" t="s">
        <v>34</v>
      </c>
      <c r="G33" s="114">
        <v>22.92</v>
      </c>
      <c r="H33" s="113">
        <v>2.4</v>
      </c>
      <c r="I33" s="123" t="str">
        <f>IF(ISBLANK(G33),"",IF(G33&gt;27.24,"",IF(G33&lt;=20.75,"TSM",IF(G33&lt;=21.35,"SM",IF(G33&lt;=22.1,"KSM",IF(G33&lt;=23.1,"I A",IF(G33&lt;=24.7,"II A",IF(G33&lt;=27.24,"III A"))))))))</f>
        <v>I A</v>
      </c>
      <c r="J33" s="50" t="s">
        <v>446</v>
      </c>
    </row>
    <row r="34" spans="1:10" ht="15.6">
      <c r="A34" s="27">
        <v>2</v>
      </c>
      <c r="B34" s="149">
        <v>177</v>
      </c>
      <c r="C34" s="65" t="s">
        <v>581</v>
      </c>
      <c r="D34" s="199" t="s">
        <v>874</v>
      </c>
      <c r="E34" s="61">
        <v>39428</v>
      </c>
      <c r="F34" s="50" t="s">
        <v>34</v>
      </c>
      <c r="G34" s="114">
        <v>23.57</v>
      </c>
      <c r="H34" s="113">
        <v>2.8</v>
      </c>
      <c r="I34" s="123" t="str">
        <f>IF(ISBLANK(G34),"",IF(G34&lt;=22.1,"KSM",IF(G34&lt;=23.1,"I A",IF(G34&lt;=24.7,"II A",IF(G34&lt;=27.24,"III A",IF(G34&lt;=30.54,"I JA",IF(G34&lt;=33.24,"II JA",IF(G34&lt;=34.94,"III JA"))))))))</f>
        <v>II A</v>
      </c>
      <c r="J34" s="50" t="s">
        <v>875</v>
      </c>
    </row>
    <row r="35" spans="1:10" ht="15.6">
      <c r="A35" s="27">
        <v>3</v>
      </c>
      <c r="B35" s="149" t="s">
        <v>744</v>
      </c>
      <c r="C35" s="65" t="s">
        <v>68</v>
      </c>
      <c r="D35" s="199" t="s">
        <v>77</v>
      </c>
      <c r="E35" s="61" t="s">
        <v>156</v>
      </c>
      <c r="F35" s="50" t="s">
        <v>64</v>
      </c>
      <c r="G35" s="114">
        <v>24.32</v>
      </c>
      <c r="H35" s="113">
        <v>2.4</v>
      </c>
      <c r="I35" s="123" t="str">
        <f>IF(ISBLANK(G35),"",IF(G35&gt;27.24,"",IF(G35&lt;=20.75,"TSM",IF(G35&lt;=21.35,"SM",IF(G35&lt;=22.1,"KSM",IF(G35&lt;=23.1,"I A",IF(G35&lt;=24.7,"II A",IF(G35&lt;=27.24,"III A"))))))))</f>
        <v>II A</v>
      </c>
      <c r="J35" s="50" t="s">
        <v>147</v>
      </c>
    </row>
    <row r="36" spans="1:10" ht="15.6">
      <c r="A36" s="27">
        <v>4</v>
      </c>
      <c r="B36" s="149">
        <v>50</v>
      </c>
      <c r="C36" s="65" t="s">
        <v>52</v>
      </c>
      <c r="D36" s="199" t="s">
        <v>53</v>
      </c>
      <c r="E36" s="61">
        <v>38552</v>
      </c>
      <c r="F36" s="50" t="s">
        <v>34</v>
      </c>
      <c r="G36" s="114">
        <v>25.41</v>
      </c>
      <c r="H36" s="113">
        <v>2.4</v>
      </c>
      <c r="I36" s="123" t="str">
        <f>IF(ISBLANK(G36),"",IF(G36&gt;27.24,"",IF(G36&lt;=20.75,"TSM",IF(G36&lt;=21.35,"SM",IF(G36&lt;=22.1,"KSM",IF(G36&lt;=23.1,"I A",IF(G36&lt;=24.7,"II A",IF(G36&lt;=27.24,"III A"))))))))</f>
        <v>III A</v>
      </c>
      <c r="J36" s="50"/>
    </row>
    <row r="37" spans="1:10" ht="15.6">
      <c r="A37" s="27">
        <v>5</v>
      </c>
      <c r="B37" s="149">
        <v>68</v>
      </c>
      <c r="C37" s="65" t="s">
        <v>538</v>
      </c>
      <c r="D37" s="199" t="s">
        <v>539</v>
      </c>
      <c r="E37" s="198" t="s">
        <v>540</v>
      </c>
      <c r="F37" s="50" t="s">
        <v>34</v>
      </c>
      <c r="G37" s="114">
        <v>26.13</v>
      </c>
      <c r="H37" s="113">
        <v>2.4</v>
      </c>
      <c r="I37" s="123" t="str">
        <f>IF(ISBLANK(G37),"",IF(G37&gt;27.24,"",IF(G37&lt;=20.75,"TSM",IF(G37&lt;=21.35,"SM",IF(G37&lt;=22.1,"KSM",IF(G37&lt;=23.1,"I A",IF(G37&lt;=24.7,"II A",IF(G37&lt;=27.24,"III A"))))))))</f>
        <v>III A</v>
      </c>
      <c r="J37" s="50" t="s">
        <v>232</v>
      </c>
    </row>
  </sheetData>
  <sortState xmlns:xlrd2="http://schemas.microsoft.com/office/spreadsheetml/2017/richdata2" ref="A5:J28">
    <sortCondition ref="G5:G28"/>
  </sortState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AD82C-AD9D-44F1-9073-C7F5AA334E82}">
  <sheetPr codeName="Lapas10">
    <pageSetUpPr fitToPage="1"/>
  </sheetPr>
  <dimension ref="A1:W38"/>
  <sheetViews>
    <sheetView topLeftCell="A20" zoomScale="110" zoomScaleNormal="110" workbookViewId="0">
      <selection activeCell="I28" sqref="I28"/>
    </sheetView>
  </sheetViews>
  <sheetFormatPr defaultRowHeight="14.4"/>
  <cols>
    <col min="1" max="1" width="7.109375" customWidth="1"/>
    <col min="2" max="2" width="6.109375" customWidth="1"/>
    <col min="3" max="3" width="9.6640625" customWidth="1"/>
    <col min="4" max="4" width="13.33203125" customWidth="1"/>
    <col min="5" max="5" width="11.5546875" customWidth="1"/>
    <col min="6" max="6" width="15.33203125" customWidth="1"/>
    <col min="9" max="9" width="27.109375" customWidth="1"/>
    <col min="14" max="14" width="13" customWidth="1"/>
    <col min="15" max="15" width="11.88671875" customWidth="1"/>
    <col min="16" max="16" width="12" customWidth="1"/>
    <col min="17" max="17" width="10.6640625" customWidth="1"/>
    <col min="18" max="18" width="11.88671875" customWidth="1"/>
    <col min="19" max="19" width="10.88671875" customWidth="1"/>
    <col min="20" max="20" width="12.6640625" customWidth="1"/>
    <col min="21" max="21" width="10.88671875" customWidth="1"/>
    <col min="22" max="22" width="25.5546875" customWidth="1"/>
  </cols>
  <sheetData>
    <row r="1" spans="1:23" ht="16.5" customHeight="1">
      <c r="A1" s="10"/>
      <c r="B1" s="10"/>
      <c r="C1" s="19" t="s">
        <v>9</v>
      </c>
      <c r="D1" s="19"/>
      <c r="E1" s="20"/>
      <c r="F1" s="19"/>
      <c r="G1" s="21"/>
      <c r="H1" s="21"/>
      <c r="I1" s="19"/>
    </row>
    <row r="2" spans="1:23" ht="15.75" customHeight="1">
      <c r="A2" s="2"/>
      <c r="B2" s="2"/>
      <c r="C2" s="2"/>
      <c r="D2" s="15"/>
      <c r="E2" s="3"/>
      <c r="F2" s="4"/>
      <c r="G2" s="13"/>
      <c r="H2" s="13"/>
      <c r="I2" s="13" t="s">
        <v>33</v>
      </c>
    </row>
    <row r="3" spans="1:23" ht="14.25" customHeight="1">
      <c r="A3" s="7"/>
      <c r="B3" s="7"/>
      <c r="C3" s="7"/>
      <c r="D3" s="16"/>
      <c r="E3" s="1"/>
      <c r="F3" s="1"/>
      <c r="G3" s="13"/>
      <c r="H3" s="13"/>
      <c r="I3" s="13" t="s">
        <v>866</v>
      </c>
    </row>
    <row r="4" spans="1:23" ht="15.6">
      <c r="B4" s="47" t="s">
        <v>25</v>
      </c>
      <c r="C4" s="47"/>
      <c r="D4" s="49"/>
    </row>
    <row r="5" spans="1:23" ht="18" customHeight="1">
      <c r="D5" s="74" t="s">
        <v>809</v>
      </c>
    </row>
    <row r="6" spans="1:23" ht="16.5" customHeight="1">
      <c r="A6" s="1"/>
      <c r="B6" s="1"/>
      <c r="C6" s="1"/>
      <c r="D6" s="17"/>
      <c r="E6" s="12"/>
      <c r="F6" s="17">
        <v>1</v>
      </c>
      <c r="G6" s="12" t="s">
        <v>300</v>
      </c>
      <c r="H6" s="12"/>
      <c r="I6" s="18"/>
    </row>
    <row r="7" spans="1:23" ht="18.75" customHeight="1">
      <c r="A7" s="26" t="s">
        <v>0</v>
      </c>
      <c r="B7" s="39" t="s">
        <v>121</v>
      </c>
      <c r="C7" s="23" t="s">
        <v>1</v>
      </c>
      <c r="D7" s="28" t="s">
        <v>2</v>
      </c>
      <c r="E7" s="25" t="s">
        <v>3</v>
      </c>
      <c r="F7" s="25" t="s">
        <v>4</v>
      </c>
      <c r="G7" s="25" t="s">
        <v>15</v>
      </c>
      <c r="H7" s="71" t="s">
        <v>42</v>
      </c>
      <c r="I7" s="25" t="s">
        <v>7</v>
      </c>
    </row>
    <row r="8" spans="1:23" ht="15" customHeight="1">
      <c r="A8" s="25">
        <v>1</v>
      </c>
      <c r="B8" s="157">
        <v>138</v>
      </c>
      <c r="C8" s="158" t="s">
        <v>824</v>
      </c>
      <c r="D8" s="158" t="s">
        <v>825</v>
      </c>
      <c r="E8" s="159">
        <v>40043</v>
      </c>
      <c r="F8" s="161" t="s">
        <v>813</v>
      </c>
      <c r="G8" s="111">
        <v>7.7199074074074073E-4</v>
      </c>
      <c r="H8" s="123" t="str">
        <f>IF(ISBLANK(G8),"",IF(G8&lt;=0.000659722222222222,"KSM",IF(G8&lt;=0.000694444444444444,"I A",IF(G8&lt;=0.000742361111111111,"II A",IF(G8&lt;=0.000811805555555556,"III A",IF(G8&lt;=0.00088125,"I JA",IF(G8&lt;=0.00093912037037037,"II JA",IF(G8&lt;=0.000973842592592593,"III JA"))))))))</f>
        <v>III A</v>
      </c>
      <c r="I8" s="160" t="s">
        <v>826</v>
      </c>
      <c r="W8" s="67"/>
    </row>
    <row r="9" spans="1:23" ht="15.6">
      <c r="A9" s="25">
        <v>2</v>
      </c>
      <c r="B9" s="157" t="s">
        <v>167</v>
      </c>
      <c r="C9" s="158" t="s">
        <v>76</v>
      </c>
      <c r="D9" s="158" t="s">
        <v>710</v>
      </c>
      <c r="E9" s="159" t="s">
        <v>711</v>
      </c>
      <c r="F9" s="161" t="s">
        <v>64</v>
      </c>
      <c r="G9" s="111">
        <v>9.2847222222222224E-4</v>
      </c>
      <c r="H9" s="123" t="str">
        <f>IF(ISBLANK(G9),"",IF(G9&lt;=0.000659722222222222,"KSM",IF(G9&lt;=0.000694444444444444,"I A",IF(G9&lt;=0.000742361111111111,"II A",IF(G9&lt;=0.000811805555555556,"III A",IF(G9&lt;=0.00088125,"I JA",IF(G9&lt;=0.00093912037037037,"II JA",IF(G9&lt;=0.000973842592592593,"III JA"))))))))</f>
        <v>II JA</v>
      </c>
      <c r="I9" s="160" t="s">
        <v>147</v>
      </c>
      <c r="W9" s="67"/>
    </row>
    <row r="10" spans="1:23" ht="15.6">
      <c r="A10" s="25">
        <v>3</v>
      </c>
      <c r="B10" s="157">
        <v>97</v>
      </c>
      <c r="C10" s="158" t="s">
        <v>118</v>
      </c>
      <c r="D10" s="158" t="s">
        <v>257</v>
      </c>
      <c r="E10" s="159">
        <v>40377</v>
      </c>
      <c r="F10" s="161" t="s">
        <v>103</v>
      </c>
      <c r="G10" s="111">
        <v>7.6550925925925929E-4</v>
      </c>
      <c r="H10" s="123" t="str">
        <f>IF(ISBLANK(G10),"",IF(G10&lt;=0.000659722222222222,"KSM",IF(G10&lt;=0.000694444444444444,"I A",IF(G10&lt;=0.000742361111111111,"II A",IF(G10&lt;=0.000811805555555556,"III A",IF(G10&lt;=0.00088125,"I JA",IF(G10&lt;=0.00093912037037037,"II JA",IF(G10&lt;=0.000973842592592593,"III JA"))))))))</f>
        <v>III A</v>
      </c>
      <c r="I10" s="160" t="s">
        <v>851</v>
      </c>
      <c r="T10" s="67"/>
      <c r="U10" s="67"/>
      <c r="V10" s="67"/>
      <c r="W10" s="67"/>
    </row>
    <row r="11" spans="1:23" ht="15.6">
      <c r="A11" s="25">
        <v>4</v>
      </c>
      <c r="B11" s="157">
        <v>4</v>
      </c>
      <c r="C11" s="158" t="s">
        <v>71</v>
      </c>
      <c r="D11" s="158" t="s">
        <v>628</v>
      </c>
      <c r="E11" s="159">
        <v>40409</v>
      </c>
      <c r="F11" s="185" t="s">
        <v>633</v>
      </c>
      <c r="G11" s="111">
        <v>8.3796296296296299E-4</v>
      </c>
      <c r="H11" s="123" t="str">
        <f>IF(ISBLANK(G11),"",IF(G11&lt;=0.000659722222222222,"KSM",IF(G11&lt;=0.000694444444444444,"I A",IF(G11&lt;=0.000742361111111111,"II A",IF(G11&lt;=0.000811805555555556,"III A",IF(G11&lt;=0.00088125,"I JA",IF(G11&lt;=0.00093912037037037,"II JA",IF(G11&lt;=0.000973842592592593,"III JA"))))))))</f>
        <v>I JA</v>
      </c>
      <c r="I11" s="160" t="s">
        <v>621</v>
      </c>
      <c r="T11" s="67"/>
      <c r="U11" s="67"/>
      <c r="V11" s="67"/>
      <c r="W11" s="67"/>
    </row>
    <row r="12" spans="1:23">
      <c r="A12" s="1"/>
      <c r="B12" s="59"/>
      <c r="C12" s="1"/>
      <c r="D12" s="17"/>
      <c r="E12" s="12"/>
      <c r="F12" s="17">
        <v>2</v>
      </c>
      <c r="G12" s="12" t="s">
        <v>300</v>
      </c>
      <c r="H12" s="12"/>
      <c r="I12" s="18"/>
      <c r="J12" s="67"/>
      <c r="T12" s="67"/>
      <c r="U12" s="67"/>
      <c r="V12" s="67"/>
      <c r="W12" s="67"/>
    </row>
    <row r="13" spans="1:23" ht="15.6">
      <c r="A13" s="25">
        <v>1</v>
      </c>
      <c r="B13" s="157"/>
      <c r="C13" s="158"/>
      <c r="D13" s="158"/>
      <c r="E13" s="159"/>
      <c r="F13" s="161"/>
      <c r="G13" s="111"/>
      <c r="H13" s="123"/>
      <c r="I13" s="160"/>
      <c r="Q13" s="67"/>
      <c r="R13" s="67"/>
      <c r="S13" s="67"/>
      <c r="T13" s="67"/>
      <c r="U13" s="67"/>
      <c r="V13" s="67"/>
      <c r="W13" s="67"/>
    </row>
    <row r="14" spans="1:23" ht="15.6">
      <c r="A14" s="25">
        <v>2</v>
      </c>
      <c r="B14" s="157">
        <v>75</v>
      </c>
      <c r="C14" s="158" t="s">
        <v>209</v>
      </c>
      <c r="D14" s="158" t="s">
        <v>326</v>
      </c>
      <c r="E14" s="159">
        <v>40901</v>
      </c>
      <c r="F14" s="161" t="s">
        <v>103</v>
      </c>
      <c r="G14" s="111">
        <v>9.2187500000000006E-4</v>
      </c>
      <c r="H14" s="123" t="str">
        <f>IF(ISBLANK(G14),"",IF(G14&lt;=0.000659722222222222,"KSM",IF(G14&lt;=0.000694444444444444,"I A",IF(G14&lt;=0.000742361111111111,"II A",IF(G14&lt;=0.000811805555555556,"III A",IF(G14&lt;=0.00088125,"I JA",IF(G14&lt;=0.00093912037037037,"II JA",IF(G14&lt;=0.000973842592592593,"III JA"))))))))</f>
        <v>II JA</v>
      </c>
      <c r="I14" s="160" t="s">
        <v>865</v>
      </c>
      <c r="Q14" s="67"/>
      <c r="R14" s="67"/>
      <c r="S14" s="67"/>
      <c r="T14" s="67"/>
      <c r="U14" s="67"/>
      <c r="V14" s="67"/>
      <c r="W14" s="67"/>
    </row>
    <row r="15" spans="1:23" ht="15.6">
      <c r="A15" s="25">
        <v>3</v>
      </c>
      <c r="B15" s="157">
        <v>92</v>
      </c>
      <c r="C15" s="158" t="s">
        <v>346</v>
      </c>
      <c r="D15" s="158" t="s">
        <v>347</v>
      </c>
      <c r="E15" s="159">
        <v>41327</v>
      </c>
      <c r="F15" s="161" t="s">
        <v>103</v>
      </c>
      <c r="G15" s="111">
        <v>8.78125E-4</v>
      </c>
      <c r="H15" s="123" t="str">
        <f>IF(ISBLANK(G15),"",IF(G15&lt;=0.000659722222222222,"KSM",IF(G15&lt;=0.000694444444444444,"I A",IF(G15&lt;=0.000742361111111111,"II A",IF(G15&lt;=0.000811805555555556,"III A",IF(G15&lt;=0.00088125,"I JA",IF(G15&lt;=0.00093912037037037,"II JA",IF(G15&lt;=0.000973842592592593,"III JA"))))))))</f>
        <v>I JA</v>
      </c>
      <c r="I15" s="160" t="s">
        <v>851</v>
      </c>
      <c r="Q15" s="67"/>
      <c r="R15" s="67"/>
      <c r="S15" s="67"/>
      <c r="T15" s="67"/>
      <c r="U15" s="67"/>
      <c r="V15" s="67"/>
      <c r="W15" s="67"/>
    </row>
    <row r="16" spans="1:23" ht="15.6">
      <c r="A16" s="25">
        <v>4</v>
      </c>
      <c r="B16" s="157">
        <v>6</v>
      </c>
      <c r="C16" s="158" t="s">
        <v>660</v>
      </c>
      <c r="D16" s="158" t="s">
        <v>661</v>
      </c>
      <c r="E16" s="159" t="s">
        <v>662</v>
      </c>
      <c r="F16" s="161" t="s">
        <v>668</v>
      </c>
      <c r="G16" s="111">
        <v>7.8715277777777779E-4</v>
      </c>
      <c r="H16" s="123" t="str">
        <f>IF(ISBLANK(G16),"",IF(G16&lt;=0.000659722222222222,"KSM",IF(G16&lt;=0.000694444444444444,"I A",IF(G16&lt;=0.000742361111111111,"II A",IF(G16&lt;=0.000811805555555556,"III A",IF(G16&lt;=0.00088125,"I JA",IF(G16&lt;=0.00093912037037037,"II JA",IF(G16&lt;=0.000973842592592593,"III JA"))))))))</f>
        <v>III A</v>
      </c>
      <c r="I16" s="160" t="s">
        <v>291</v>
      </c>
      <c r="Q16" s="67"/>
      <c r="R16" s="67"/>
      <c r="S16" s="67"/>
      <c r="T16" s="67"/>
      <c r="U16" s="67"/>
      <c r="V16" s="67"/>
      <c r="W16" s="67"/>
    </row>
    <row r="17" spans="1:23">
      <c r="A17" s="1"/>
      <c r="B17" s="59"/>
      <c r="C17" s="1"/>
      <c r="D17" s="17"/>
      <c r="E17" s="12"/>
      <c r="F17" s="17">
        <v>3</v>
      </c>
      <c r="G17" s="12" t="s">
        <v>300</v>
      </c>
      <c r="H17" s="12"/>
      <c r="I17" s="18"/>
    </row>
    <row r="18" spans="1:23">
      <c r="A18" s="25">
        <v>1</v>
      </c>
      <c r="B18" s="143"/>
      <c r="C18" s="145"/>
      <c r="D18" s="145"/>
      <c r="E18" s="147"/>
      <c r="F18" s="144"/>
      <c r="G18" s="111"/>
      <c r="H18" s="123" t="str">
        <f>IF(ISBLANK(G18),"",IF(G18&lt;=0.000659722222222222,"KSM",IF(G18&lt;=0.000694444444444444,"I A",IF(G18&lt;=0.000742361111111111,"II A",IF(G18&lt;=0.000811805555555556,"III A",IF(G18&lt;=0.00088125,"I JA",IF(G18&lt;=0.00093912037037037,"II JA",IF(G18&lt;=0.000973842592592593,"III JA"))))))))</f>
        <v/>
      </c>
      <c r="I18" s="146"/>
      <c r="Q18" s="67"/>
      <c r="R18" s="67"/>
      <c r="S18" s="67"/>
      <c r="T18" s="67"/>
      <c r="U18" s="67"/>
      <c r="V18" s="67"/>
      <c r="W18" s="67"/>
    </row>
    <row r="19" spans="1:23" ht="15.6">
      <c r="A19" s="25">
        <v>2</v>
      </c>
      <c r="B19" s="157">
        <v>76</v>
      </c>
      <c r="C19" s="158" t="s">
        <v>327</v>
      </c>
      <c r="D19" s="158" t="s">
        <v>328</v>
      </c>
      <c r="E19" s="159">
        <v>39476</v>
      </c>
      <c r="F19" s="161" t="s">
        <v>103</v>
      </c>
      <c r="G19" s="111">
        <v>7.7430555555555564E-4</v>
      </c>
      <c r="H19" s="123" t="str">
        <f t="shared" ref="H19:H21" si="0">IF(ISBLANK(G19),"",IF(G19&lt;=0.000659722222222222,"KSM",IF(G19&lt;=0.000694444444444444,"I A",IF(G19&lt;=0.000742361111111111,"II A",IF(G19&lt;=0.000811805555555556,"III A",IF(G19&lt;=0.00088125,"I JA",IF(G19&lt;=0.00093912037037037,"II JA",IF(G19&lt;=0.000973842592592593,"III JA"))))))))</f>
        <v>III A</v>
      </c>
      <c r="I19" s="160" t="s">
        <v>865</v>
      </c>
      <c r="T19" s="67"/>
      <c r="U19" s="67"/>
      <c r="V19" s="67"/>
      <c r="W19" s="67"/>
    </row>
    <row r="20" spans="1:23" ht="15.6">
      <c r="A20" s="25">
        <v>3</v>
      </c>
      <c r="B20" s="157">
        <v>74</v>
      </c>
      <c r="C20" s="158" t="s">
        <v>346</v>
      </c>
      <c r="D20" s="158" t="s">
        <v>383</v>
      </c>
      <c r="E20" s="159" t="s">
        <v>384</v>
      </c>
      <c r="F20" s="161" t="s">
        <v>379</v>
      </c>
      <c r="G20" s="111">
        <v>7.6863425925925927E-4</v>
      </c>
      <c r="H20" s="123" t="str">
        <f t="shared" si="0"/>
        <v>III A</v>
      </c>
      <c r="I20" s="160" t="s">
        <v>380</v>
      </c>
      <c r="S20" s="67"/>
      <c r="T20" s="67"/>
      <c r="U20" s="67"/>
      <c r="V20" s="67"/>
      <c r="W20" s="67"/>
    </row>
    <row r="21" spans="1:23" ht="15.6">
      <c r="A21" s="25">
        <v>4</v>
      </c>
      <c r="B21" s="157">
        <v>18</v>
      </c>
      <c r="C21" s="158" t="s">
        <v>605</v>
      </c>
      <c r="D21" s="158" t="s">
        <v>606</v>
      </c>
      <c r="E21" s="159">
        <v>39703</v>
      </c>
      <c r="F21" s="161" t="s">
        <v>618</v>
      </c>
      <c r="G21" s="111">
        <v>7.8263888888888892E-4</v>
      </c>
      <c r="H21" s="123" t="str">
        <f t="shared" si="0"/>
        <v>III A</v>
      </c>
      <c r="I21" s="160" t="s">
        <v>47</v>
      </c>
      <c r="J21" s="67"/>
      <c r="L21" s="64"/>
      <c r="U21" s="67"/>
      <c r="V21" s="67"/>
      <c r="W21" s="67"/>
    </row>
    <row r="22" spans="1:23">
      <c r="A22" s="1"/>
      <c r="B22" s="59"/>
      <c r="C22" s="1"/>
      <c r="D22" s="17"/>
      <c r="E22" s="12"/>
      <c r="F22" s="17">
        <v>4</v>
      </c>
      <c r="G22" s="12" t="s">
        <v>300</v>
      </c>
      <c r="H22" s="12"/>
      <c r="I22" s="18"/>
    </row>
    <row r="23" spans="1:23" ht="15.6">
      <c r="A23" s="25">
        <v>1</v>
      </c>
      <c r="B23" s="157">
        <v>73</v>
      </c>
      <c r="C23" s="158" t="s">
        <v>381</v>
      </c>
      <c r="D23" s="158" t="s">
        <v>382</v>
      </c>
      <c r="E23" s="159" t="s">
        <v>286</v>
      </c>
      <c r="F23" s="161" t="s">
        <v>379</v>
      </c>
      <c r="G23" s="111">
        <v>8.0289351851851854E-4</v>
      </c>
      <c r="H23" s="123" t="str">
        <f>IF(ISBLANK(G23),"",IF(G23&lt;=0.000659722222222222,"KSM",IF(G23&lt;=0.000694444444444444,"I A",IF(G23&lt;=0.000742361111111111,"II A",IF(G23&lt;=0.000811805555555556,"III A",IF(G23&lt;=0.00088125,"I JA",IF(G23&lt;=0.00093912037037037,"II JA",IF(G23&lt;=0.000973842592592593,"III JA"))))))))</f>
        <v>III A</v>
      </c>
      <c r="I23" s="160" t="s">
        <v>380</v>
      </c>
      <c r="Q23" s="67"/>
      <c r="R23" s="67"/>
      <c r="S23" s="67"/>
      <c r="T23" s="67"/>
      <c r="U23" s="67"/>
      <c r="V23" s="67"/>
      <c r="W23" s="67"/>
    </row>
    <row r="24" spans="1:23" ht="15.6">
      <c r="A24" s="25">
        <v>2</v>
      </c>
      <c r="B24" s="157" t="s">
        <v>187</v>
      </c>
      <c r="C24" s="158" t="s">
        <v>58</v>
      </c>
      <c r="D24" s="158" t="s">
        <v>161</v>
      </c>
      <c r="E24" s="159" t="s">
        <v>162</v>
      </c>
      <c r="F24" s="161" t="s">
        <v>64</v>
      </c>
      <c r="G24" s="111">
        <v>7.9953703703703697E-4</v>
      </c>
      <c r="H24" s="123" t="str">
        <f>IF(ISBLANK(G24),"",IF(G24&lt;=0.000659722222222222,"KSM",IF(G24&lt;=0.000694444444444444,"I A",IF(G24&lt;=0.000742361111111111,"II A",IF(G24&lt;=0.000811805555555556,"III A",IF(G24&lt;=0.00088125,"I JA",IF(G24&lt;=0.00093912037037037,"II JA",IF(G24&lt;=0.000973842592592593,"III JA"))))))))</f>
        <v>III A</v>
      </c>
      <c r="I24" s="160" t="s">
        <v>160</v>
      </c>
      <c r="T24" s="67"/>
      <c r="U24" s="67"/>
      <c r="V24" s="67"/>
      <c r="W24" s="67"/>
    </row>
    <row r="25" spans="1:23" ht="15.6">
      <c r="A25" s="25">
        <v>3</v>
      </c>
      <c r="B25" s="157">
        <v>142</v>
      </c>
      <c r="C25" s="158" t="s">
        <v>35</v>
      </c>
      <c r="D25" s="158" t="s">
        <v>846</v>
      </c>
      <c r="E25" s="159">
        <v>39645</v>
      </c>
      <c r="F25" s="161" t="s">
        <v>34</v>
      </c>
      <c r="G25" s="111">
        <v>8.7326388888888892E-4</v>
      </c>
      <c r="H25" s="123" t="str">
        <f>IF(ISBLANK(G25),"",IF(G25&lt;=0.000659722222222222,"KSM",IF(G25&lt;=0.000694444444444444,"I A",IF(G25&lt;=0.000742361111111111,"II A",IF(G25&lt;=0.000811805555555556,"III A",IF(G25&lt;=0.00088125,"I JA",IF(G25&lt;=0.00093912037037037,"II JA",IF(G25&lt;=0.000973842592592593,"III JA"))))))))</f>
        <v>I JA</v>
      </c>
      <c r="I25" s="160" t="s">
        <v>844</v>
      </c>
      <c r="S25" s="67"/>
      <c r="T25" s="67"/>
      <c r="U25" s="67"/>
      <c r="V25" s="67"/>
      <c r="W25" s="67"/>
    </row>
    <row r="26" spans="1:23">
      <c r="A26" s="25">
        <v>4</v>
      </c>
      <c r="B26" s="38"/>
      <c r="C26" s="38"/>
      <c r="D26" s="38"/>
      <c r="E26" s="38"/>
      <c r="F26" s="38"/>
      <c r="G26" s="111"/>
      <c r="H26" s="38"/>
      <c r="I26" s="38"/>
      <c r="J26" s="67"/>
      <c r="L26" s="64"/>
      <c r="U26" s="67"/>
      <c r="V26" s="67"/>
      <c r="W26" s="67"/>
    </row>
    <row r="27" spans="1:23">
      <c r="A27" s="1"/>
      <c r="B27" s="59"/>
      <c r="C27" s="1"/>
      <c r="D27" s="17"/>
      <c r="E27" s="12"/>
      <c r="F27" s="17">
        <v>5</v>
      </c>
      <c r="G27" s="12" t="s">
        <v>300</v>
      </c>
      <c r="H27" s="12"/>
      <c r="I27" s="18"/>
    </row>
    <row r="28" spans="1:23" ht="15.6">
      <c r="A28" s="25">
        <v>1</v>
      </c>
      <c r="B28" s="157"/>
      <c r="C28" s="158"/>
      <c r="D28" s="158"/>
      <c r="E28" s="159"/>
      <c r="F28" s="161"/>
      <c r="G28" s="111"/>
      <c r="H28" s="123" t="str">
        <f>IF(ISBLANK(G28),"",IF(G28&lt;=0.000659722222222222,"KSM",IF(G28&lt;=0.000694444444444444,"I A",IF(G28&lt;=0.000742361111111111,"II A",IF(G28&lt;=0.000811805555555556,"III A",IF(G28&lt;=0.00088125,"I JA",IF(G28&lt;=0.00093912037037037,"II JA",IF(G28&lt;=0.000973842592592593,"III JA"))))))))</f>
        <v/>
      </c>
      <c r="I28" s="160"/>
      <c r="T28" s="67"/>
      <c r="U28" s="67"/>
      <c r="V28" s="67"/>
      <c r="W28" s="67"/>
    </row>
    <row r="29" spans="1:23" ht="15.6">
      <c r="A29" s="25">
        <v>2</v>
      </c>
      <c r="B29" s="157">
        <v>84</v>
      </c>
      <c r="C29" s="158" t="s">
        <v>335</v>
      </c>
      <c r="D29" s="158" t="s">
        <v>336</v>
      </c>
      <c r="E29" s="159">
        <v>39710</v>
      </c>
      <c r="F29" s="161" t="s">
        <v>103</v>
      </c>
      <c r="G29" s="111">
        <v>8.3124999999999996E-4</v>
      </c>
      <c r="H29" s="123" t="str">
        <f>IF(ISBLANK(G29),"",IF(G29&lt;=0.000659722222222222,"KSM",IF(G29&lt;=0.000694444444444444,"I A",IF(G29&lt;=0.000742361111111111,"II A",IF(G29&lt;=0.000811805555555556,"III A",IF(G29&lt;=0.00088125,"I JA",IF(G29&lt;=0.00093912037037037,"II JA",IF(G29&lt;=0.000973842592592593,"III JA"))))))))</f>
        <v>I JA</v>
      </c>
      <c r="I29" s="160" t="s">
        <v>864</v>
      </c>
      <c r="T29" s="67"/>
      <c r="U29" s="67"/>
      <c r="V29" s="67"/>
      <c r="W29" s="67"/>
    </row>
    <row r="30" spans="1:23" ht="15.6">
      <c r="A30" s="25">
        <v>3</v>
      </c>
      <c r="B30" s="157">
        <v>10</v>
      </c>
      <c r="C30" s="158" t="s">
        <v>414</v>
      </c>
      <c r="D30" s="158" t="s">
        <v>415</v>
      </c>
      <c r="E30" s="159" t="s">
        <v>416</v>
      </c>
      <c r="F30" s="161" t="s">
        <v>417</v>
      </c>
      <c r="G30" s="111" t="s">
        <v>858</v>
      </c>
      <c r="H30" s="123"/>
      <c r="I30" s="160" t="s">
        <v>418</v>
      </c>
      <c r="S30" s="67"/>
      <c r="T30" s="67"/>
      <c r="U30" s="67"/>
      <c r="V30" s="67"/>
      <c r="W30" s="67"/>
    </row>
    <row r="31" spans="1:23" ht="15.6">
      <c r="A31" s="25">
        <v>4</v>
      </c>
      <c r="B31" s="157">
        <v>11</v>
      </c>
      <c r="C31" s="158" t="s">
        <v>419</v>
      </c>
      <c r="D31" s="158" t="s">
        <v>206</v>
      </c>
      <c r="E31" s="159" t="s">
        <v>420</v>
      </c>
      <c r="F31" s="161" t="s">
        <v>417</v>
      </c>
      <c r="G31" s="111" t="s">
        <v>858</v>
      </c>
      <c r="H31" s="123"/>
      <c r="I31" s="160" t="s">
        <v>418</v>
      </c>
      <c r="L31" s="64"/>
      <c r="U31" s="67"/>
      <c r="V31" s="67"/>
      <c r="W31" s="67"/>
    </row>
    <row r="32" spans="1:23">
      <c r="D32" s="108" t="s">
        <v>32</v>
      </c>
      <c r="Q32" s="67"/>
      <c r="R32" s="67"/>
      <c r="S32" s="67"/>
      <c r="T32" s="67"/>
      <c r="U32" s="67"/>
      <c r="V32" s="67"/>
      <c r="W32" s="67"/>
    </row>
    <row r="33" spans="1:23">
      <c r="A33" s="1"/>
      <c r="B33" s="1"/>
      <c r="C33" s="1"/>
      <c r="D33" s="17"/>
      <c r="E33" s="12"/>
      <c r="F33" s="17">
        <v>1</v>
      </c>
      <c r="G33" s="12" t="s">
        <v>300</v>
      </c>
      <c r="H33" s="12"/>
      <c r="I33" s="18"/>
      <c r="Q33" s="67"/>
      <c r="R33" s="67"/>
      <c r="S33" s="67"/>
      <c r="T33" s="67"/>
      <c r="U33" s="67"/>
      <c r="V33" s="67"/>
      <c r="W33" s="67"/>
    </row>
    <row r="34" spans="1:23">
      <c r="A34" s="26" t="s">
        <v>0</v>
      </c>
      <c r="B34" s="39" t="s">
        <v>21</v>
      </c>
      <c r="C34" s="23" t="s">
        <v>1</v>
      </c>
      <c r="D34" s="28" t="s">
        <v>2</v>
      </c>
      <c r="E34" s="25" t="s">
        <v>3</v>
      </c>
      <c r="F34" s="25" t="s">
        <v>4</v>
      </c>
      <c r="G34" s="25" t="s">
        <v>15</v>
      </c>
      <c r="H34" s="71" t="s">
        <v>42</v>
      </c>
      <c r="I34" s="25" t="s">
        <v>7</v>
      </c>
      <c r="Q34" s="67"/>
      <c r="R34" s="67"/>
      <c r="S34" s="67"/>
      <c r="T34" s="67"/>
      <c r="U34" s="67"/>
      <c r="V34" s="67"/>
      <c r="W34" s="67"/>
    </row>
    <row r="35" spans="1:23">
      <c r="A35" s="27">
        <v>1</v>
      </c>
      <c r="B35" s="37"/>
      <c r="C35" s="50"/>
      <c r="D35" s="50"/>
      <c r="E35" s="61"/>
      <c r="F35" s="50"/>
      <c r="G35" s="111"/>
      <c r="H35" s="123" t="str">
        <f>IF(ISBLANK(G35),"",IF(G35&lt;=0.000659722222222222,"KSM",IF(G35&lt;=0.000694444444444444,"I A",IF(G35&lt;=0.000742361111111111,"II A",IF(G35&lt;=0.000811805555555556,"III A",IF(G35&lt;=0.00088125,"I JA",IF(G35&lt;=0.00093912037037037,"II JA",IF(G35&lt;=0.000973842592592593,"III JA"))))))))</f>
        <v/>
      </c>
      <c r="I35" s="50"/>
    </row>
    <row r="36" spans="1:23" ht="15.6">
      <c r="A36" s="27">
        <v>2</v>
      </c>
      <c r="B36" s="157">
        <v>94</v>
      </c>
      <c r="C36" s="50" t="s">
        <v>450</v>
      </c>
      <c r="D36" s="50" t="s">
        <v>451</v>
      </c>
      <c r="E36" s="61" t="s">
        <v>447</v>
      </c>
      <c r="F36" s="50" t="s">
        <v>34</v>
      </c>
      <c r="G36" s="111">
        <v>6.9548611111111113E-4</v>
      </c>
      <c r="H36" s="123" t="str">
        <f t="shared" ref="H36" si="1">IF(ISBLANK(G36),"",IF(G36&lt;=0.000659722222222222,"KSM",IF(G36&lt;=0.000694444444444444,"I A",IF(G36&lt;=0.000742361111111111,"II A",IF(G36&lt;=0.000811805555555556,"III A",IF(G36&lt;=0.00088125,"I JA",IF(G36&lt;=0.00093912037037037,"II JA",IF(G36&lt;=0.000973842592592593,"III JA"))))))))</f>
        <v>II A</v>
      </c>
      <c r="I36" s="50" t="s">
        <v>448</v>
      </c>
    </row>
    <row r="37" spans="1:23" ht="15.6">
      <c r="A37" s="27">
        <v>3</v>
      </c>
      <c r="B37" s="157">
        <v>44</v>
      </c>
      <c r="C37" s="50" t="s">
        <v>224</v>
      </c>
      <c r="D37" s="50" t="s">
        <v>225</v>
      </c>
      <c r="E37" s="61" t="s">
        <v>505</v>
      </c>
      <c r="F37" s="50" t="s">
        <v>34</v>
      </c>
      <c r="G37" s="111" t="s">
        <v>858</v>
      </c>
      <c r="H37" s="123"/>
      <c r="I37" s="50" t="s">
        <v>36</v>
      </c>
    </row>
    <row r="38" spans="1:23" ht="15.6">
      <c r="A38" s="27">
        <v>4</v>
      </c>
      <c r="B38" s="157">
        <v>136</v>
      </c>
      <c r="C38" s="50" t="s">
        <v>818</v>
      </c>
      <c r="D38" s="50" t="s">
        <v>819</v>
      </c>
      <c r="E38" s="61">
        <v>39429</v>
      </c>
      <c r="F38" s="50" t="s">
        <v>813</v>
      </c>
      <c r="G38" s="111">
        <v>8.9340277777777779E-4</v>
      </c>
      <c r="H38" s="123"/>
      <c r="I38" s="50" t="s">
        <v>814</v>
      </c>
    </row>
  </sheetData>
  <sortState xmlns:xlrd2="http://schemas.microsoft.com/office/spreadsheetml/2017/richdata2" ref="B50:I58">
    <sortCondition ref="E50:E58"/>
  </sortState>
  <phoneticPr fontId="45" type="noConversion"/>
  <pageMargins left="0.75" right="0.75" top="1" bottom="1" header="0.5" footer="0.5"/>
  <pageSetup paperSize="9" scale="76" fitToWidth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B5A86-59AF-4B85-AE89-81C35CE1A4A3}">
  <sheetPr>
    <pageSetUpPr fitToPage="1"/>
  </sheetPr>
  <dimension ref="A1:W28"/>
  <sheetViews>
    <sheetView topLeftCell="A11" zoomScale="110" zoomScaleNormal="110" workbookViewId="0">
      <selection activeCell="I19" sqref="I19"/>
    </sheetView>
  </sheetViews>
  <sheetFormatPr defaultRowHeight="14.4"/>
  <cols>
    <col min="1" max="1" width="7.109375" customWidth="1"/>
    <col min="2" max="2" width="6.109375" customWidth="1"/>
    <col min="3" max="3" width="9.6640625" customWidth="1"/>
    <col min="4" max="4" width="13.33203125" customWidth="1"/>
    <col min="5" max="5" width="11.5546875" customWidth="1"/>
    <col min="6" max="6" width="15.33203125" customWidth="1"/>
    <col min="9" max="9" width="27.109375" customWidth="1"/>
    <col min="14" max="14" width="13" customWidth="1"/>
    <col min="15" max="15" width="11.88671875" customWidth="1"/>
    <col min="16" max="16" width="12" customWidth="1"/>
    <col min="17" max="17" width="10.6640625" customWidth="1"/>
    <col min="18" max="18" width="11.88671875" customWidth="1"/>
    <col min="19" max="19" width="10.88671875" customWidth="1"/>
    <col min="20" max="20" width="12.6640625" customWidth="1"/>
    <col min="21" max="21" width="10.88671875" customWidth="1"/>
    <col min="22" max="22" width="25.5546875" customWidth="1"/>
  </cols>
  <sheetData>
    <row r="1" spans="1:23" ht="16.5" customHeight="1">
      <c r="A1" s="10"/>
      <c r="B1" s="10"/>
      <c r="C1" s="19" t="s">
        <v>9</v>
      </c>
      <c r="D1" s="19"/>
      <c r="E1" s="20"/>
      <c r="F1" s="19"/>
      <c r="G1" s="21"/>
      <c r="H1" s="21"/>
      <c r="I1" s="19"/>
    </row>
    <row r="2" spans="1:23" ht="15.75" customHeight="1">
      <c r="A2" s="2"/>
      <c r="B2" s="2"/>
      <c r="C2" s="2"/>
      <c r="D2" s="15"/>
      <c r="E2" s="3"/>
      <c r="F2" s="4"/>
      <c r="G2" s="13"/>
      <c r="H2" s="13"/>
      <c r="I2" s="13" t="s">
        <v>33</v>
      </c>
    </row>
    <row r="3" spans="1:23" ht="14.25" customHeight="1">
      <c r="A3" s="7"/>
      <c r="B3" s="7"/>
      <c r="C3" s="7"/>
      <c r="D3" s="16"/>
      <c r="E3" s="1"/>
      <c r="F3" s="1"/>
      <c r="G3" s="13"/>
      <c r="H3" s="13"/>
      <c r="I3" s="13" t="s">
        <v>866</v>
      </c>
    </row>
    <row r="4" spans="1:23" ht="15.6">
      <c r="B4" s="47" t="s">
        <v>25</v>
      </c>
      <c r="C4" s="47"/>
      <c r="D4" s="49"/>
    </row>
    <row r="5" spans="1:23" ht="18" customHeight="1">
      <c r="D5" s="74" t="s">
        <v>809</v>
      </c>
    </row>
    <row r="6" spans="1:23" ht="16.5" customHeight="1">
      <c r="A6" s="1"/>
      <c r="B6" s="1"/>
      <c r="C6" s="1"/>
      <c r="D6" s="17"/>
      <c r="E6" s="12"/>
      <c r="F6" s="17"/>
      <c r="G6" s="12"/>
      <c r="H6" s="12"/>
      <c r="I6" s="18"/>
    </row>
    <row r="7" spans="1:23" ht="18.75" customHeight="1">
      <c r="A7" s="26" t="s">
        <v>303</v>
      </c>
      <c r="B7" s="39" t="s">
        <v>121</v>
      </c>
      <c r="C7" s="23" t="s">
        <v>1</v>
      </c>
      <c r="D7" s="28" t="s">
        <v>2</v>
      </c>
      <c r="E7" s="25" t="s">
        <v>3</v>
      </c>
      <c r="F7" s="25" t="s">
        <v>4</v>
      </c>
      <c r="G7" s="25" t="s">
        <v>15</v>
      </c>
      <c r="H7" s="71" t="s">
        <v>42</v>
      </c>
      <c r="I7" s="25" t="s">
        <v>7</v>
      </c>
    </row>
    <row r="8" spans="1:23" ht="15" customHeight="1">
      <c r="A8" s="25">
        <v>1</v>
      </c>
      <c r="B8" s="157">
        <v>97</v>
      </c>
      <c r="C8" s="158" t="s">
        <v>118</v>
      </c>
      <c r="D8" s="158" t="s">
        <v>257</v>
      </c>
      <c r="E8" s="159">
        <v>40377</v>
      </c>
      <c r="F8" s="161" t="s">
        <v>103</v>
      </c>
      <c r="G8" s="111">
        <v>7.6550925925925929E-4</v>
      </c>
      <c r="H8" s="123" t="str">
        <f t="shared" ref="H8:H21" si="0">IF(ISBLANK(G8),"",IF(G8&lt;=0.000659722222222222,"KSM",IF(G8&lt;=0.000694444444444444,"I A",IF(G8&lt;=0.000742361111111111,"II A",IF(G8&lt;=0.000811805555555556,"III A",IF(G8&lt;=0.00088125,"I JA",IF(G8&lt;=0.00093912037037037,"II JA",IF(G8&lt;=0.000973842592592593,"III JA"))))))))</f>
        <v>III A</v>
      </c>
      <c r="I8" s="160" t="s">
        <v>851</v>
      </c>
      <c r="T8" s="67"/>
      <c r="U8" s="67"/>
      <c r="V8" s="67"/>
      <c r="W8" s="67"/>
    </row>
    <row r="9" spans="1:23" ht="15.6">
      <c r="A9" s="25">
        <v>2</v>
      </c>
      <c r="B9" s="157">
        <v>74</v>
      </c>
      <c r="C9" s="158" t="s">
        <v>346</v>
      </c>
      <c r="D9" s="158" t="s">
        <v>383</v>
      </c>
      <c r="E9" s="159" t="s">
        <v>384</v>
      </c>
      <c r="F9" s="161" t="s">
        <v>379</v>
      </c>
      <c r="G9" s="111">
        <v>7.6863425925925927E-4</v>
      </c>
      <c r="H9" s="123" t="str">
        <f t="shared" si="0"/>
        <v>III A</v>
      </c>
      <c r="I9" s="160" t="s">
        <v>380</v>
      </c>
      <c r="S9" s="67"/>
      <c r="T9" s="67"/>
      <c r="U9" s="67"/>
      <c r="V9" s="67"/>
      <c r="W9" s="67"/>
    </row>
    <row r="10" spans="1:23" ht="15.6">
      <c r="A10" s="25">
        <v>3</v>
      </c>
      <c r="B10" s="157">
        <v>138</v>
      </c>
      <c r="C10" s="158" t="s">
        <v>824</v>
      </c>
      <c r="D10" s="158" t="s">
        <v>825</v>
      </c>
      <c r="E10" s="159">
        <v>40043</v>
      </c>
      <c r="F10" s="161" t="s">
        <v>813</v>
      </c>
      <c r="G10" s="111">
        <v>7.7199074074074073E-4</v>
      </c>
      <c r="H10" s="123" t="str">
        <f t="shared" si="0"/>
        <v>III A</v>
      </c>
      <c r="I10" s="160" t="s">
        <v>826</v>
      </c>
      <c r="W10" s="67"/>
    </row>
    <row r="11" spans="1:23" ht="15.6">
      <c r="A11" s="25">
        <v>4</v>
      </c>
      <c r="B11" s="157">
        <v>76</v>
      </c>
      <c r="C11" s="158" t="s">
        <v>327</v>
      </c>
      <c r="D11" s="158" t="s">
        <v>328</v>
      </c>
      <c r="E11" s="159">
        <v>39476</v>
      </c>
      <c r="F11" s="161" t="s">
        <v>103</v>
      </c>
      <c r="G11" s="111">
        <v>7.7430555555555564E-4</v>
      </c>
      <c r="H11" s="123" t="str">
        <f t="shared" si="0"/>
        <v>III A</v>
      </c>
      <c r="I11" s="160" t="s">
        <v>865</v>
      </c>
      <c r="T11" s="67"/>
      <c r="U11" s="67"/>
      <c r="V11" s="67"/>
      <c r="W11" s="67"/>
    </row>
    <row r="12" spans="1:23" ht="15.6">
      <c r="A12" s="25">
        <v>5</v>
      </c>
      <c r="B12" s="157">
        <v>18</v>
      </c>
      <c r="C12" s="158" t="s">
        <v>605</v>
      </c>
      <c r="D12" s="158" t="s">
        <v>606</v>
      </c>
      <c r="E12" s="159">
        <v>39703</v>
      </c>
      <c r="F12" s="161" t="s">
        <v>618</v>
      </c>
      <c r="G12" s="111">
        <v>7.8263888888888892E-4</v>
      </c>
      <c r="H12" s="123" t="str">
        <f t="shared" si="0"/>
        <v>III A</v>
      </c>
      <c r="I12" s="160" t="s">
        <v>47</v>
      </c>
      <c r="J12" s="67"/>
      <c r="L12" s="64"/>
      <c r="U12" s="67"/>
      <c r="V12" s="67"/>
      <c r="W12" s="67"/>
    </row>
    <row r="13" spans="1:23" ht="15.6">
      <c r="A13" s="25">
        <v>6</v>
      </c>
      <c r="B13" s="157">
        <v>6</v>
      </c>
      <c r="C13" s="158" t="s">
        <v>660</v>
      </c>
      <c r="D13" s="158" t="s">
        <v>661</v>
      </c>
      <c r="E13" s="159" t="s">
        <v>662</v>
      </c>
      <c r="F13" s="161" t="s">
        <v>668</v>
      </c>
      <c r="G13" s="111">
        <v>7.8715277777777779E-4</v>
      </c>
      <c r="H13" s="123" t="str">
        <f t="shared" si="0"/>
        <v>III A</v>
      </c>
      <c r="I13" s="160" t="s">
        <v>291</v>
      </c>
      <c r="Q13" s="67"/>
      <c r="R13" s="67"/>
      <c r="S13" s="67"/>
      <c r="T13" s="67"/>
      <c r="U13" s="67"/>
      <c r="V13" s="67"/>
      <c r="W13" s="67"/>
    </row>
    <row r="14" spans="1:23" ht="15.6">
      <c r="A14" s="25">
        <v>7</v>
      </c>
      <c r="B14" s="157" t="s">
        <v>187</v>
      </c>
      <c r="C14" s="158" t="s">
        <v>58</v>
      </c>
      <c r="D14" s="158" t="s">
        <v>161</v>
      </c>
      <c r="E14" s="159" t="s">
        <v>162</v>
      </c>
      <c r="F14" s="161" t="s">
        <v>64</v>
      </c>
      <c r="G14" s="111">
        <v>7.9953703703703697E-4</v>
      </c>
      <c r="H14" s="123" t="str">
        <f t="shared" si="0"/>
        <v>III A</v>
      </c>
      <c r="I14" s="160" t="s">
        <v>160</v>
      </c>
      <c r="T14" s="67"/>
      <c r="U14" s="67"/>
      <c r="V14" s="67"/>
      <c r="W14" s="67"/>
    </row>
    <row r="15" spans="1:23" ht="15.6">
      <c r="A15" s="25">
        <v>8</v>
      </c>
      <c r="B15" s="157">
        <v>73</v>
      </c>
      <c r="C15" s="158" t="s">
        <v>381</v>
      </c>
      <c r="D15" s="158" t="s">
        <v>382</v>
      </c>
      <c r="E15" s="159" t="s">
        <v>286</v>
      </c>
      <c r="F15" s="161" t="s">
        <v>379</v>
      </c>
      <c r="G15" s="111">
        <v>8.0289351851851854E-4</v>
      </c>
      <c r="H15" s="123" t="str">
        <f t="shared" si="0"/>
        <v>III A</v>
      </c>
      <c r="I15" s="160" t="s">
        <v>380</v>
      </c>
      <c r="Q15" s="67"/>
      <c r="R15" s="67"/>
      <c r="S15" s="67"/>
      <c r="T15" s="67"/>
      <c r="U15" s="67"/>
      <c r="V15" s="67"/>
      <c r="W15" s="67"/>
    </row>
    <row r="16" spans="1:23" ht="15.6">
      <c r="A16" s="25">
        <v>9</v>
      </c>
      <c r="B16" s="157">
        <v>84</v>
      </c>
      <c r="C16" s="158" t="s">
        <v>335</v>
      </c>
      <c r="D16" s="158" t="s">
        <v>336</v>
      </c>
      <c r="E16" s="159">
        <v>39710</v>
      </c>
      <c r="F16" s="161" t="s">
        <v>103</v>
      </c>
      <c r="G16" s="111">
        <v>8.3124999999999996E-4</v>
      </c>
      <c r="H16" s="123" t="str">
        <f t="shared" si="0"/>
        <v>I JA</v>
      </c>
      <c r="I16" s="160" t="s">
        <v>864</v>
      </c>
      <c r="T16" s="67"/>
      <c r="U16" s="67"/>
      <c r="V16" s="67"/>
      <c r="W16" s="67"/>
    </row>
    <row r="17" spans="1:23" ht="15.6">
      <c r="A17" s="25">
        <v>10</v>
      </c>
      <c r="B17" s="157">
        <v>4</v>
      </c>
      <c r="C17" s="158" t="s">
        <v>71</v>
      </c>
      <c r="D17" s="158" t="s">
        <v>628</v>
      </c>
      <c r="E17" s="159">
        <v>40409</v>
      </c>
      <c r="F17" s="185" t="s">
        <v>633</v>
      </c>
      <c r="G17" s="111">
        <v>8.3796296296296299E-4</v>
      </c>
      <c r="H17" s="123" t="str">
        <f t="shared" si="0"/>
        <v>I JA</v>
      </c>
      <c r="I17" s="160" t="s">
        <v>621</v>
      </c>
      <c r="T17" s="67"/>
      <c r="U17" s="67"/>
      <c r="V17" s="67"/>
      <c r="W17" s="67"/>
    </row>
    <row r="18" spans="1:23" ht="15.6">
      <c r="A18" s="25">
        <v>11</v>
      </c>
      <c r="B18" s="157">
        <v>142</v>
      </c>
      <c r="C18" s="158" t="s">
        <v>35</v>
      </c>
      <c r="D18" s="158" t="s">
        <v>846</v>
      </c>
      <c r="E18" s="159">
        <v>39645</v>
      </c>
      <c r="F18" s="161" t="s">
        <v>34</v>
      </c>
      <c r="G18" s="111">
        <v>8.7326388888888892E-4</v>
      </c>
      <c r="H18" s="123" t="str">
        <f t="shared" si="0"/>
        <v>I JA</v>
      </c>
      <c r="I18" s="160" t="s">
        <v>844</v>
      </c>
      <c r="S18" s="67"/>
      <c r="T18" s="67"/>
      <c r="U18" s="67"/>
      <c r="V18" s="67"/>
      <c r="W18" s="67"/>
    </row>
    <row r="19" spans="1:23" ht="15.6">
      <c r="A19" s="25">
        <v>12</v>
      </c>
      <c r="B19" s="157">
        <v>92</v>
      </c>
      <c r="C19" s="158" t="s">
        <v>346</v>
      </c>
      <c r="D19" s="158" t="s">
        <v>347</v>
      </c>
      <c r="E19" s="159">
        <v>41327</v>
      </c>
      <c r="F19" s="161" t="s">
        <v>103</v>
      </c>
      <c r="G19" s="111">
        <v>8.78125E-4</v>
      </c>
      <c r="H19" s="123" t="str">
        <f t="shared" si="0"/>
        <v>I JA</v>
      </c>
      <c r="I19" s="160" t="s">
        <v>851</v>
      </c>
      <c r="Q19" s="67"/>
      <c r="R19" s="67"/>
      <c r="S19" s="67"/>
      <c r="T19" s="67"/>
      <c r="U19" s="67"/>
      <c r="V19" s="67"/>
      <c r="W19" s="67"/>
    </row>
    <row r="20" spans="1:23" ht="15.6">
      <c r="A20" s="25">
        <v>13</v>
      </c>
      <c r="B20" s="157">
        <v>75</v>
      </c>
      <c r="C20" s="158" t="s">
        <v>209</v>
      </c>
      <c r="D20" s="158" t="s">
        <v>326</v>
      </c>
      <c r="E20" s="159">
        <v>40901</v>
      </c>
      <c r="F20" s="161" t="s">
        <v>103</v>
      </c>
      <c r="G20" s="111">
        <v>9.2187500000000006E-4</v>
      </c>
      <c r="H20" s="123" t="str">
        <f t="shared" si="0"/>
        <v>II JA</v>
      </c>
      <c r="I20" s="160" t="s">
        <v>865</v>
      </c>
      <c r="Q20" s="67"/>
      <c r="R20" s="67"/>
      <c r="S20" s="67"/>
      <c r="T20" s="67"/>
      <c r="U20" s="67"/>
      <c r="V20" s="67"/>
      <c r="W20" s="67"/>
    </row>
    <row r="21" spans="1:23" ht="15.6">
      <c r="A21" s="25">
        <v>14</v>
      </c>
      <c r="B21" s="157" t="s">
        <v>167</v>
      </c>
      <c r="C21" s="158" t="s">
        <v>76</v>
      </c>
      <c r="D21" s="158" t="s">
        <v>710</v>
      </c>
      <c r="E21" s="159" t="s">
        <v>711</v>
      </c>
      <c r="F21" s="161" t="s">
        <v>64</v>
      </c>
      <c r="G21" s="111">
        <v>9.2847222222222224E-4</v>
      </c>
      <c r="H21" s="123" t="str">
        <f t="shared" si="0"/>
        <v>II JA</v>
      </c>
      <c r="I21" s="160" t="s">
        <v>147</v>
      </c>
      <c r="W21" s="67"/>
    </row>
    <row r="22" spans="1:23" ht="15.6">
      <c r="A22" s="25"/>
      <c r="B22" s="157">
        <v>10</v>
      </c>
      <c r="C22" s="158" t="s">
        <v>414</v>
      </c>
      <c r="D22" s="158" t="s">
        <v>415</v>
      </c>
      <c r="E22" s="159" t="s">
        <v>416</v>
      </c>
      <c r="F22" s="161" t="s">
        <v>417</v>
      </c>
      <c r="G22" s="111" t="s">
        <v>858</v>
      </c>
      <c r="H22" s="123"/>
      <c r="I22" s="160" t="s">
        <v>418</v>
      </c>
      <c r="S22" s="67"/>
      <c r="T22" s="67"/>
      <c r="U22" s="67"/>
      <c r="V22" s="67"/>
      <c r="W22" s="67"/>
    </row>
    <row r="23" spans="1:23" ht="15.6">
      <c r="A23" s="25"/>
      <c r="B23" s="157">
        <v>11</v>
      </c>
      <c r="C23" s="158" t="s">
        <v>419</v>
      </c>
      <c r="D23" s="158" t="s">
        <v>206</v>
      </c>
      <c r="E23" s="159" t="s">
        <v>420</v>
      </c>
      <c r="F23" s="161" t="s">
        <v>417</v>
      </c>
      <c r="G23" s="111" t="s">
        <v>858</v>
      </c>
      <c r="H23" s="123"/>
      <c r="I23" s="160" t="s">
        <v>418</v>
      </c>
      <c r="L23" s="64"/>
      <c r="U23" s="67"/>
      <c r="V23" s="67"/>
      <c r="W23" s="67"/>
    </row>
    <row r="24" spans="1:23">
      <c r="D24" s="108" t="s">
        <v>32</v>
      </c>
      <c r="Q24" s="67"/>
      <c r="R24" s="67"/>
      <c r="S24" s="67"/>
      <c r="T24" s="67"/>
      <c r="U24" s="67"/>
      <c r="V24" s="67"/>
      <c r="W24" s="67"/>
    </row>
    <row r="25" spans="1:23">
      <c r="A25" s="26" t="s">
        <v>303</v>
      </c>
      <c r="B25" s="39" t="s">
        <v>21</v>
      </c>
      <c r="C25" s="23" t="s">
        <v>1</v>
      </c>
      <c r="D25" s="28" t="s">
        <v>2</v>
      </c>
      <c r="E25" s="25" t="s">
        <v>3</v>
      </c>
      <c r="F25" s="25" t="s">
        <v>4</v>
      </c>
      <c r="G25" s="25" t="s">
        <v>15</v>
      </c>
      <c r="H25" s="71" t="s">
        <v>42</v>
      </c>
      <c r="I25" s="25" t="s">
        <v>7</v>
      </c>
      <c r="Q25" s="67"/>
      <c r="R25" s="67"/>
      <c r="S25" s="67"/>
      <c r="T25" s="67"/>
      <c r="U25" s="67"/>
      <c r="V25" s="67"/>
      <c r="W25" s="67"/>
    </row>
    <row r="26" spans="1:23" ht="15.6">
      <c r="A26" s="27">
        <v>1</v>
      </c>
      <c r="B26" s="157">
        <v>94</v>
      </c>
      <c r="C26" s="50" t="s">
        <v>450</v>
      </c>
      <c r="D26" s="50" t="s">
        <v>451</v>
      </c>
      <c r="E26" s="61" t="s">
        <v>447</v>
      </c>
      <c r="F26" s="50" t="s">
        <v>34</v>
      </c>
      <c r="G26" s="111">
        <v>6.9548611111111113E-4</v>
      </c>
      <c r="H26" s="123" t="str">
        <f>IF(ISBLANK(G26),"",IF(G26&lt;=0.000659722222222222,"KSM",IF(G26&lt;=0.000694444444444444,"I A",IF(G26&lt;=0.000742361111111111,"II A",IF(G26&lt;=0.000811805555555556,"III A",IF(G26&lt;=0.00088125,"I JA",IF(G26&lt;=0.00093912037037037,"II JA",IF(G26&lt;=0.000973842592592593,"III JA"))))))))</f>
        <v>II A</v>
      </c>
      <c r="I26" s="50" t="s">
        <v>448</v>
      </c>
    </row>
    <row r="27" spans="1:23" ht="15.6">
      <c r="A27" s="27">
        <v>2</v>
      </c>
      <c r="B27" s="157">
        <v>136</v>
      </c>
      <c r="C27" s="50" t="s">
        <v>818</v>
      </c>
      <c r="D27" s="50" t="s">
        <v>819</v>
      </c>
      <c r="E27" s="61">
        <v>39429</v>
      </c>
      <c r="F27" s="50" t="s">
        <v>813</v>
      </c>
      <c r="G27" s="111">
        <v>8.9340277777777779E-4</v>
      </c>
      <c r="H27" s="123"/>
      <c r="I27" s="50" t="s">
        <v>814</v>
      </c>
    </row>
    <row r="28" spans="1:23" ht="15.6">
      <c r="A28" s="27"/>
      <c r="B28" s="157">
        <v>44</v>
      </c>
      <c r="C28" s="50" t="s">
        <v>224</v>
      </c>
      <c r="D28" s="50" t="s">
        <v>225</v>
      </c>
      <c r="E28" s="61" t="s">
        <v>505</v>
      </c>
      <c r="F28" s="50" t="s">
        <v>34</v>
      </c>
      <c r="G28" s="111" t="s">
        <v>858</v>
      </c>
      <c r="H28" s="123"/>
      <c r="I28" s="50" t="s">
        <v>36</v>
      </c>
    </row>
  </sheetData>
  <sortState xmlns:xlrd2="http://schemas.microsoft.com/office/spreadsheetml/2017/richdata2" ref="A8:W21">
    <sortCondition ref="G8:G21"/>
  </sortState>
  <pageMargins left="0.75" right="0.75" top="1" bottom="1" header="0.5" footer="0.5"/>
  <pageSetup paperSize="9" fitToWidth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A7024-0FA2-4379-AFFF-9AE8EA568BEC}">
  <sheetPr codeName="Lapas12"/>
  <dimension ref="A1:X42"/>
  <sheetViews>
    <sheetView topLeftCell="A26" zoomScale="120" zoomScaleNormal="120" workbookViewId="0">
      <selection activeCell="I17" sqref="I17"/>
    </sheetView>
  </sheetViews>
  <sheetFormatPr defaultRowHeight="14.4"/>
  <cols>
    <col min="1" max="1" width="6" customWidth="1"/>
    <col min="2" max="2" width="5.6640625" customWidth="1"/>
    <col min="3" max="3" width="11.6640625" customWidth="1"/>
    <col min="4" max="4" width="16.44140625" customWidth="1"/>
    <col min="5" max="5" width="12" customWidth="1"/>
    <col min="6" max="6" width="16.5546875" customWidth="1"/>
    <col min="7" max="8" width="8.33203125" customWidth="1"/>
    <col min="9" max="9" width="23.33203125" bestFit="1" customWidth="1"/>
    <col min="14" max="14" width="15.6640625" customWidth="1"/>
    <col min="15" max="15" width="6.5546875" customWidth="1"/>
    <col min="16" max="16" width="12.88671875" customWidth="1"/>
    <col min="17" max="17" width="13.44140625" customWidth="1"/>
    <col min="18" max="18" width="13.33203125" customWidth="1"/>
    <col min="19" max="19" width="16.44140625" customWidth="1"/>
    <col min="20" max="20" width="13.5546875" customWidth="1"/>
    <col min="21" max="21" width="24.44140625" customWidth="1"/>
  </cols>
  <sheetData>
    <row r="1" spans="1:24" ht="17.399999999999999">
      <c r="C1" s="19" t="s">
        <v>9</v>
      </c>
      <c r="D1" s="19"/>
      <c r="E1" s="20"/>
      <c r="F1" s="19"/>
      <c r="G1" s="21"/>
      <c r="H1" s="21"/>
      <c r="I1" s="19"/>
    </row>
    <row r="2" spans="1:24" ht="14.25" customHeight="1">
      <c r="A2" s="10"/>
      <c r="B2" s="10"/>
      <c r="C2" s="2"/>
      <c r="D2" s="15"/>
      <c r="E2" s="3"/>
      <c r="F2" s="4"/>
      <c r="G2" s="13"/>
      <c r="H2" s="13"/>
      <c r="I2" s="13" t="s">
        <v>33</v>
      </c>
    </row>
    <row r="3" spans="1:24" ht="15" customHeight="1">
      <c r="B3" s="47" t="s">
        <v>25</v>
      </c>
      <c r="D3" s="84" t="s">
        <v>125</v>
      </c>
      <c r="I3" s="13" t="s">
        <v>866</v>
      </c>
      <c r="V3" s="46"/>
      <c r="W3" s="44"/>
    </row>
    <row r="4" spans="1:24">
      <c r="A4" s="1"/>
      <c r="B4" s="1"/>
      <c r="C4" s="1"/>
      <c r="D4" s="17"/>
      <c r="E4" s="12"/>
      <c r="F4" s="17">
        <v>1</v>
      </c>
      <c r="G4" s="12" t="s">
        <v>300</v>
      </c>
      <c r="H4" s="12"/>
      <c r="I4" s="18"/>
      <c r="W4" s="90"/>
      <c r="X4" s="90"/>
    </row>
    <row r="5" spans="1:24" ht="15.6">
      <c r="A5" s="26" t="s">
        <v>0</v>
      </c>
      <c r="B5" s="39" t="s">
        <v>21</v>
      </c>
      <c r="C5" s="23" t="s">
        <v>1</v>
      </c>
      <c r="D5" s="28" t="s">
        <v>2</v>
      </c>
      <c r="E5" s="25" t="s">
        <v>3</v>
      </c>
      <c r="F5" s="25" t="s">
        <v>4</v>
      </c>
      <c r="G5" s="25" t="s">
        <v>15</v>
      </c>
      <c r="H5" s="71" t="s">
        <v>42</v>
      </c>
      <c r="I5" s="25" t="s">
        <v>7</v>
      </c>
      <c r="V5" s="46"/>
      <c r="W5" s="44"/>
    </row>
    <row r="6" spans="1:24" ht="15.6">
      <c r="A6" s="25">
        <v>1</v>
      </c>
      <c r="B6" s="157" t="s">
        <v>721</v>
      </c>
      <c r="C6" s="171" t="s">
        <v>117</v>
      </c>
      <c r="D6" s="172" t="s">
        <v>722</v>
      </c>
      <c r="E6" s="159" t="s">
        <v>723</v>
      </c>
      <c r="F6" s="161" t="s">
        <v>64</v>
      </c>
      <c r="G6" s="192">
        <v>6.7696759259259262E-4</v>
      </c>
      <c r="H6" s="123" t="str">
        <f>IF(ISBLANK(G6),"",IF(G6&lt;=0.000569444444444444,"KSM",IF(G6&lt;=0.00059837962962963,"I A",IF(G6&lt;=0.000652777777777778,"II A",IF(G6&lt;=0.000730787037037037,"III A",IF(G6&lt;=0.000811805555555556,"I JA",IF(G6&lt;=0.000892824074074074,"II JA",IF(G6&lt;=0.000950694444444444,"III JA"))))))))</f>
        <v>III A</v>
      </c>
      <c r="I6" s="160" t="s">
        <v>160</v>
      </c>
      <c r="W6" s="44"/>
    </row>
    <row r="7" spans="1:24" ht="15.6">
      <c r="A7" s="25">
        <v>2</v>
      </c>
      <c r="B7" s="157">
        <v>25</v>
      </c>
      <c r="C7" s="171" t="s">
        <v>59</v>
      </c>
      <c r="D7" s="172" t="s">
        <v>136</v>
      </c>
      <c r="E7" s="159">
        <v>39711</v>
      </c>
      <c r="F7" s="161" t="s">
        <v>618</v>
      </c>
      <c r="G7" s="192">
        <v>6.5451388888888883E-4</v>
      </c>
      <c r="H7" s="123" t="str">
        <f>IF(ISBLANK(G7),"",IF(G7&lt;=0.000569444444444444,"KSM",IF(G7&lt;=0.00059837962962963,"I A",IF(G7&lt;=0.000652777777777778,"II A",IF(G7&lt;=0.000730787037037037,"III A",IF(G7&lt;=0.000811805555555556,"I JA",IF(G7&lt;=0.000892824074074074,"II JA",IF(G7&lt;=0.000950694444444444,"III JA"))))))))</f>
        <v>III A</v>
      </c>
      <c r="I7" s="160" t="s">
        <v>47</v>
      </c>
      <c r="V7" s="46"/>
      <c r="W7" s="44"/>
    </row>
    <row r="8" spans="1:24" ht="15.6">
      <c r="A8" s="25">
        <v>3</v>
      </c>
      <c r="B8" s="157">
        <v>106</v>
      </c>
      <c r="C8" s="171" t="s">
        <v>268</v>
      </c>
      <c r="D8" s="172" t="s">
        <v>595</v>
      </c>
      <c r="E8" s="159">
        <v>39827</v>
      </c>
      <c r="F8" s="161" t="s">
        <v>306</v>
      </c>
      <c r="G8" s="192">
        <v>6.6006944444444446E-4</v>
      </c>
      <c r="H8" s="123" t="str">
        <f>IF(ISBLANK(G8),"",IF(G8&lt;=0.000569444444444444,"KSM",IF(G8&lt;=0.00059837962962963,"I A",IF(G8&lt;=0.000652777777777778,"II A",IF(G8&lt;=0.000730787037037037,"III A",IF(G8&lt;=0.000811805555555556,"I JA",IF(G8&lt;=0.000892824074074074,"II JA",IF(G8&lt;=0.000950694444444444,"III JA"))))))))</f>
        <v>III A</v>
      </c>
      <c r="I8" s="160" t="s">
        <v>593</v>
      </c>
      <c r="V8" s="46"/>
      <c r="W8" s="44"/>
    </row>
    <row r="9" spans="1:24" ht="15.6">
      <c r="A9" s="25">
        <v>4</v>
      </c>
      <c r="B9" s="157">
        <v>162</v>
      </c>
      <c r="C9" s="171" t="s">
        <v>811</v>
      </c>
      <c r="D9" s="172" t="s">
        <v>812</v>
      </c>
      <c r="E9" s="159">
        <v>40080</v>
      </c>
      <c r="F9" s="161" t="s">
        <v>813</v>
      </c>
      <c r="G9" s="192">
        <v>7.5625000000000009E-4</v>
      </c>
      <c r="H9" s="123" t="str">
        <f>IF(ISBLANK(G9),"",IF(G9&lt;=0.000569444444444444,"KSM",IF(G9&lt;=0.00059837962962963,"I A",IF(G9&lt;=0.000652777777777778,"II A",IF(G9&lt;=0.000730787037037037,"III A",IF(G9&lt;=0.000811805555555556,"I JA",IF(G9&lt;=0.000892824074074074,"II JA",IF(G9&lt;=0.000950694444444444,"III JA"))))))))</f>
        <v>I JA</v>
      </c>
      <c r="I9" s="160" t="s">
        <v>814</v>
      </c>
      <c r="V9" s="46"/>
      <c r="W9" s="44"/>
    </row>
    <row r="10" spans="1:24" ht="16.5" customHeight="1">
      <c r="A10" s="1"/>
      <c r="B10" s="59"/>
      <c r="C10" s="1"/>
      <c r="D10" s="189"/>
      <c r="E10" s="12"/>
      <c r="F10" s="17">
        <v>2</v>
      </c>
      <c r="G10" s="12" t="s">
        <v>300</v>
      </c>
      <c r="H10" s="94"/>
      <c r="I10" s="95"/>
      <c r="V10" s="46"/>
      <c r="W10" s="44"/>
    </row>
    <row r="11" spans="1:24" ht="15.6">
      <c r="A11" s="25">
        <v>1</v>
      </c>
      <c r="B11" s="177">
        <v>174</v>
      </c>
      <c r="C11" s="171" t="s">
        <v>853</v>
      </c>
      <c r="D11" s="172" t="s">
        <v>852</v>
      </c>
      <c r="E11" s="159">
        <v>39759</v>
      </c>
      <c r="F11" s="161" t="s">
        <v>618</v>
      </c>
      <c r="G11" s="192">
        <v>6.2893518518518517E-4</v>
      </c>
      <c r="H11" s="123" t="str">
        <f>IF(ISBLANK(G11),"",IF(G11&lt;=0.000569444444444444,"KSM",IF(G11&lt;=0.00059837962962963,"I A",IF(G11&lt;=0.000652777777777778,"II A",IF(G11&lt;=0.000730787037037037,"III A",IF(G11&lt;=0.000811805555555556,"I JA",IF(G11&lt;=0.000892824074074074,"II JA",IF(G11&lt;=0.000950694444444444,"III JA"))))))))</f>
        <v>II A</v>
      </c>
      <c r="I11" s="160" t="s">
        <v>47</v>
      </c>
      <c r="O11" s="67"/>
      <c r="P11" s="67"/>
      <c r="Q11" s="67"/>
      <c r="R11" s="67"/>
      <c r="S11" s="67"/>
      <c r="T11" s="67"/>
      <c r="U11" s="67"/>
      <c r="V11" s="46"/>
      <c r="W11" s="44"/>
    </row>
    <row r="12" spans="1:24" ht="15.6">
      <c r="A12" s="25">
        <v>2</v>
      </c>
      <c r="B12" s="157">
        <v>124</v>
      </c>
      <c r="C12" s="171" t="s">
        <v>355</v>
      </c>
      <c r="D12" s="172" t="s">
        <v>356</v>
      </c>
      <c r="E12" s="159">
        <v>40557</v>
      </c>
      <c r="F12" s="161" t="s">
        <v>103</v>
      </c>
      <c r="G12" s="192">
        <v>6.7175925925925921E-4</v>
      </c>
      <c r="H12" s="123" t="str">
        <f>IF(ISBLANK(G12),"",IF(G12&lt;=0.000569444444444444,"KSM",IF(G12&lt;=0.00059837962962963,"I A",IF(G12&lt;=0.000652777777777778,"II A",IF(G12&lt;=0.000730787037037037,"III A",IF(G12&lt;=0.000811805555555556,"I JA",IF(G12&lt;=0.000892824074074074,"II JA",IF(G12&lt;=0.000950694444444444,"III JA"))))))))</f>
        <v>III A</v>
      </c>
      <c r="I12" s="160" t="s">
        <v>851</v>
      </c>
      <c r="O12" s="67"/>
      <c r="P12" s="67"/>
      <c r="Q12" s="67"/>
      <c r="R12" s="67"/>
      <c r="S12" s="67"/>
      <c r="T12" s="67"/>
      <c r="U12" s="67"/>
      <c r="V12" s="46"/>
      <c r="W12" s="44"/>
    </row>
    <row r="13" spans="1:24" ht="15.6">
      <c r="A13" s="25">
        <v>3</v>
      </c>
      <c r="B13" s="157">
        <v>116</v>
      </c>
      <c r="C13" s="171" t="s">
        <v>92</v>
      </c>
      <c r="D13" s="172" t="s">
        <v>337</v>
      </c>
      <c r="E13" s="159">
        <v>40221</v>
      </c>
      <c r="F13" s="161" t="s">
        <v>103</v>
      </c>
      <c r="G13" s="192">
        <v>6.3599537037037043E-4</v>
      </c>
      <c r="H13" s="123" t="str">
        <f>IF(ISBLANK(G13),"",IF(G13&lt;=0.000569444444444444,"KSM",IF(G13&lt;=0.00059837962962963,"I A",IF(G13&lt;=0.000652777777777778,"II A",IF(G13&lt;=0.000730787037037037,"III A",IF(G13&lt;=0.000811805555555556,"I JA",IF(G13&lt;=0.000892824074074074,"II JA",IF(G13&lt;=0.000950694444444444,"III JA"))))))))</f>
        <v>II A</v>
      </c>
      <c r="I13" s="160" t="s">
        <v>864</v>
      </c>
      <c r="O13" s="64"/>
      <c r="P13" s="79"/>
      <c r="Q13" s="79"/>
      <c r="R13" s="79"/>
      <c r="S13" s="79"/>
      <c r="T13" s="79"/>
      <c r="U13" s="67"/>
      <c r="V13" s="44"/>
      <c r="W13" s="44"/>
    </row>
    <row r="14" spans="1:24" ht="15.6">
      <c r="A14" s="25">
        <v>4</v>
      </c>
      <c r="B14" s="177">
        <v>173</v>
      </c>
      <c r="C14" s="171" t="s">
        <v>854</v>
      </c>
      <c r="D14" s="172" t="s">
        <v>855</v>
      </c>
      <c r="E14" s="159">
        <v>39713</v>
      </c>
      <c r="F14" s="161" t="s">
        <v>618</v>
      </c>
      <c r="G14" s="192">
        <v>7.1759259259259259E-4</v>
      </c>
      <c r="H14" s="123" t="str">
        <f>IF(ISBLANK(G14),"",IF(G14&lt;=0.000569444444444444,"KSM",IF(G14&lt;=0.00059837962962963,"I A",IF(G14&lt;=0.000652777777777778,"II A",IF(G14&lt;=0.000730787037037037,"III A",IF(G14&lt;=0.000811805555555556,"I JA",IF(G14&lt;=0.000892824074074074,"II JA",IF(G14&lt;=0.000950694444444444,"III JA"))))))))</f>
        <v>III A</v>
      </c>
      <c r="I14" s="160" t="s">
        <v>47</v>
      </c>
      <c r="R14" s="44"/>
      <c r="S14" s="44"/>
      <c r="T14" s="44"/>
      <c r="U14" s="46"/>
      <c r="V14" s="44"/>
      <c r="W14" s="44"/>
    </row>
    <row r="15" spans="1:24" ht="15.6">
      <c r="C15" s="1"/>
      <c r="D15" s="189"/>
      <c r="E15" s="12"/>
      <c r="F15" s="17">
        <v>3</v>
      </c>
      <c r="G15" s="12" t="s">
        <v>300</v>
      </c>
      <c r="R15" s="44"/>
      <c r="S15" s="44"/>
      <c r="T15" s="44"/>
      <c r="U15" s="46"/>
      <c r="V15" s="44"/>
      <c r="W15" s="44"/>
    </row>
    <row r="16" spans="1:24" ht="15.6">
      <c r="A16" s="25">
        <v>1</v>
      </c>
      <c r="B16" s="157">
        <v>167</v>
      </c>
      <c r="C16" s="171" t="s">
        <v>830</v>
      </c>
      <c r="D16" s="172" t="s">
        <v>831</v>
      </c>
      <c r="E16" s="159">
        <v>39933</v>
      </c>
      <c r="F16" s="185" t="s">
        <v>842</v>
      </c>
      <c r="G16" s="192">
        <v>6.5150462962962959E-4</v>
      </c>
      <c r="H16" s="123" t="str">
        <f>IF(ISBLANK(G16),"",IF(G16&lt;=0.000569444444444444,"KSM",IF(G16&lt;=0.00059837962962963,"I A",IF(G16&lt;=0.000652777777777778,"II A",IF(G16&lt;=0.000730787037037037,"III A",IF(G16&lt;=0.000811805555555556,"I JA",IF(G16&lt;=0.000892824074074074,"II JA",IF(G16&lt;=0.000950694444444444,"III JA"))))))))</f>
        <v>II A</v>
      </c>
      <c r="I16" s="160" t="s">
        <v>832</v>
      </c>
      <c r="R16" s="44"/>
      <c r="S16" s="44"/>
      <c r="T16" s="44"/>
      <c r="U16" s="46"/>
      <c r="V16" s="44"/>
      <c r="W16" s="44"/>
    </row>
    <row r="17" spans="1:23" ht="15.6">
      <c r="A17" s="25">
        <v>2</v>
      </c>
      <c r="B17" s="157" t="s">
        <v>726</v>
      </c>
      <c r="C17" s="171" t="s">
        <v>56</v>
      </c>
      <c r="D17" s="172" t="s">
        <v>727</v>
      </c>
      <c r="E17" s="159" t="s">
        <v>728</v>
      </c>
      <c r="F17" s="161" t="s">
        <v>64</v>
      </c>
      <c r="G17" s="192">
        <v>7.5879629629629637E-4</v>
      </c>
      <c r="H17" s="123" t="str">
        <f>IF(ISBLANK(G17),"",IF(G17&lt;=0.000569444444444444,"KSM",IF(G17&lt;=0.00059837962962963,"I A",IF(G17&lt;=0.000652777777777778,"II A",IF(G17&lt;=0.000730787037037037,"III A",IF(G17&lt;=0.000811805555555556,"I JA",IF(G17&lt;=0.000892824074074074,"II JA",IF(G17&lt;=0.000950694444444444,"III JA"))))))))</f>
        <v>I JA</v>
      </c>
      <c r="I17" s="160" t="s">
        <v>160</v>
      </c>
      <c r="R17" s="44"/>
      <c r="S17" s="44"/>
      <c r="T17" s="44"/>
      <c r="U17" s="46"/>
      <c r="V17" s="44"/>
      <c r="W17" s="44"/>
    </row>
    <row r="18" spans="1:23" ht="15.6">
      <c r="A18" s="25">
        <v>3</v>
      </c>
      <c r="B18" s="157">
        <v>110</v>
      </c>
      <c r="C18" s="171" t="s">
        <v>333</v>
      </c>
      <c r="D18" s="172" t="s">
        <v>334</v>
      </c>
      <c r="E18" s="159">
        <v>40347</v>
      </c>
      <c r="F18" s="161" t="s">
        <v>103</v>
      </c>
      <c r="G18" s="192">
        <v>8.1018518518518516E-4</v>
      </c>
      <c r="H18" s="123" t="str">
        <f>IF(ISBLANK(G18),"",IF(G18&lt;=0.000569444444444444,"KSM",IF(G18&lt;=0.00059837962962963,"I A",IF(G18&lt;=0.000652777777777778,"II A",IF(G18&lt;=0.000730787037037037,"III A",IF(G18&lt;=0.000811805555555556,"I JA",IF(G18&lt;=0.000892824074074074,"II JA",IF(G18&lt;=0.000950694444444444,"III JA"))))))))</f>
        <v>I JA</v>
      </c>
      <c r="I18" s="160" t="s">
        <v>867</v>
      </c>
      <c r="R18" s="44"/>
      <c r="S18" s="44"/>
      <c r="T18" s="44"/>
      <c r="U18" s="46"/>
      <c r="V18" s="44"/>
      <c r="W18" s="44"/>
    </row>
    <row r="19" spans="1:23" ht="15.6">
      <c r="A19" s="25">
        <v>4</v>
      </c>
      <c r="B19" s="38"/>
      <c r="C19" s="171"/>
      <c r="D19" s="172"/>
      <c r="E19" s="38"/>
      <c r="F19" s="38"/>
      <c r="G19" s="192"/>
      <c r="H19" s="123" t="str">
        <f>IF(ISBLANK(G19),"",IF(G19&lt;=0.000569444444444444,"KSM",IF(G19&lt;=0.00059837962962963,"I A",IF(G19&lt;=0.000652777777777778,"II A",IF(G19&lt;=0.000730787037037037,"III A",IF(G19&lt;=0.000811805555555556,"I JA",IF(G19&lt;=0.000892824074074074,"II JA",IF(G19&lt;=0.000950694444444444,"III JA"))))))))</f>
        <v/>
      </c>
      <c r="I19" s="38"/>
      <c r="R19" s="44"/>
      <c r="S19" s="44"/>
      <c r="T19" s="44"/>
      <c r="U19" s="46"/>
      <c r="V19" s="44"/>
      <c r="W19" s="44"/>
    </row>
    <row r="20" spans="1:23" ht="15.6">
      <c r="A20" s="29"/>
      <c r="J20" s="46"/>
      <c r="O20" s="68"/>
      <c r="P20" s="44"/>
      <c r="Q20" s="44"/>
      <c r="R20" s="44"/>
      <c r="S20" s="44"/>
      <c r="T20" s="44"/>
      <c r="U20" s="46"/>
      <c r="V20" s="44"/>
      <c r="W20" s="44"/>
    </row>
    <row r="21" spans="1:23" ht="15.6">
      <c r="G21" s="176"/>
      <c r="J21" s="46"/>
      <c r="P21" s="79"/>
      <c r="Q21" s="79"/>
      <c r="R21" s="79"/>
      <c r="S21" s="44"/>
      <c r="T21" s="44"/>
      <c r="U21" s="44"/>
      <c r="V21" s="44"/>
      <c r="W21" s="44"/>
    </row>
    <row r="22" spans="1:23" ht="15.6">
      <c r="O22" s="44"/>
      <c r="P22" s="44"/>
      <c r="Q22" s="44"/>
      <c r="R22" s="44"/>
      <c r="S22" s="44"/>
      <c r="T22" s="44"/>
      <c r="U22" s="44"/>
      <c r="V22" s="44"/>
      <c r="W22" s="44"/>
    </row>
    <row r="23" spans="1:23" ht="15.6">
      <c r="A23" s="1"/>
      <c r="B23" s="59"/>
      <c r="C23" s="1"/>
      <c r="D23" s="49" t="s">
        <v>16</v>
      </c>
      <c r="E23" s="12"/>
      <c r="F23" s="17">
        <v>1</v>
      </c>
      <c r="G23" s="12" t="s">
        <v>300</v>
      </c>
      <c r="H23" s="12"/>
      <c r="I23" s="18"/>
      <c r="O23" s="44"/>
    </row>
    <row r="24" spans="1:23" ht="15.6">
      <c r="A24" s="26" t="s">
        <v>0</v>
      </c>
      <c r="B24" s="39" t="s">
        <v>21</v>
      </c>
      <c r="C24" s="69" t="s">
        <v>1</v>
      </c>
      <c r="D24" s="70" t="s">
        <v>2</v>
      </c>
      <c r="E24" s="25" t="s">
        <v>3</v>
      </c>
      <c r="F24" s="25" t="s">
        <v>4</v>
      </c>
      <c r="G24" s="25" t="s">
        <v>15</v>
      </c>
      <c r="H24" s="71" t="s">
        <v>42</v>
      </c>
      <c r="I24" s="25" t="s">
        <v>7</v>
      </c>
      <c r="O24" s="44"/>
      <c r="P24" s="44"/>
      <c r="Q24" s="44"/>
      <c r="R24" s="44"/>
      <c r="S24" s="44"/>
      <c r="T24" s="44"/>
      <c r="U24" s="44"/>
      <c r="V24" s="44"/>
      <c r="W24" s="44"/>
    </row>
    <row r="25" spans="1:23" ht="15.6">
      <c r="A25" s="26">
        <v>1</v>
      </c>
      <c r="B25" s="169">
        <v>40</v>
      </c>
      <c r="C25" s="171" t="s">
        <v>461</v>
      </c>
      <c r="D25" s="190" t="s">
        <v>462</v>
      </c>
      <c r="E25" s="170">
        <v>38548</v>
      </c>
      <c r="F25" s="161" t="s">
        <v>34</v>
      </c>
      <c r="G25" s="100">
        <v>50.57</v>
      </c>
      <c r="H25" s="123" t="str">
        <f>IF(ISBLANK(G25),"",IF(G25&gt;63.14,"",IF(G25&lt;=45.95,"TSM",IF(G25&lt;=47.5,"SM",IF(G25&lt;=49.2,"KSM",IF(G25&lt;=51.7,"I A",IF(G25&lt;=56.4,"II A",IF(G25&lt;=63.14,"III A"))))))))</f>
        <v>I A</v>
      </c>
      <c r="I25" s="160" t="s">
        <v>127</v>
      </c>
      <c r="O25" s="44"/>
      <c r="P25" s="44"/>
      <c r="Q25" s="44"/>
      <c r="R25" s="44"/>
      <c r="S25" s="44"/>
      <c r="T25" s="44"/>
      <c r="U25" s="44"/>
      <c r="V25" s="44"/>
      <c r="W25" s="44"/>
    </row>
    <row r="26" spans="1:23" ht="15.6">
      <c r="A26" s="27">
        <v>2</v>
      </c>
      <c r="B26" s="157">
        <v>1</v>
      </c>
      <c r="C26" s="171" t="s">
        <v>60</v>
      </c>
      <c r="D26" s="190" t="s">
        <v>357</v>
      </c>
      <c r="E26" s="159">
        <v>39257</v>
      </c>
      <c r="F26" s="161" t="s">
        <v>361</v>
      </c>
      <c r="G26" s="100">
        <v>59.32</v>
      </c>
      <c r="H26" s="123" t="str">
        <f>IF(ISBLANK(G26),"",IF(G26&gt;63.14,"",IF(G26&lt;=45.95,"TSM",IF(G26&lt;=47.5,"SM",IF(G26&lt;=49.2,"KSM",IF(G26&lt;=51.7,"I A",IF(G26&lt;=56.4,"II A",IF(G26&lt;=63.14,"III A"))))))))</f>
        <v>III A</v>
      </c>
      <c r="I26" s="160" t="s">
        <v>850</v>
      </c>
      <c r="O26" s="44"/>
      <c r="P26" s="44"/>
      <c r="Q26" s="44"/>
      <c r="R26" s="44"/>
      <c r="S26" s="44"/>
      <c r="T26" s="44"/>
      <c r="U26" s="44"/>
      <c r="V26" s="44"/>
      <c r="W26" s="44"/>
    </row>
    <row r="27" spans="1:23" ht="15.6">
      <c r="A27" s="27">
        <v>3</v>
      </c>
      <c r="B27" s="157">
        <v>27</v>
      </c>
      <c r="C27" s="171" t="s">
        <v>48</v>
      </c>
      <c r="D27" s="190" t="s">
        <v>610</v>
      </c>
      <c r="E27" s="159">
        <v>39340</v>
      </c>
      <c r="F27" s="161" t="s">
        <v>618</v>
      </c>
      <c r="G27" s="100">
        <v>51.92</v>
      </c>
      <c r="H27" s="123" t="str">
        <f>IF(ISBLANK(G27),"",IF(G27&gt;63.14,"",IF(G27&lt;=45.95,"TSM",IF(G27&lt;=47.5,"SM",IF(G27&lt;=49.2,"KSM",IF(G27&lt;=51.7,"I A",IF(G27&lt;=56.4,"II A",IF(G27&lt;=63.14,"III A"))))))))</f>
        <v>II A</v>
      </c>
      <c r="I27" s="160" t="s">
        <v>611</v>
      </c>
    </row>
    <row r="28" spans="1:23" ht="15.6">
      <c r="A28" s="27">
        <v>4</v>
      </c>
      <c r="B28" s="157">
        <v>108</v>
      </c>
      <c r="C28" s="171" t="s">
        <v>304</v>
      </c>
      <c r="D28" s="190" t="s">
        <v>305</v>
      </c>
      <c r="E28" s="159">
        <v>39354</v>
      </c>
      <c r="F28" s="161" t="s">
        <v>306</v>
      </c>
      <c r="G28" s="100">
        <v>58.09</v>
      </c>
      <c r="H28" s="123" t="str">
        <f>IF(ISBLANK(G28),"",IF(G28&gt;63.14,"",IF(G28&lt;=45.95,"TSM",IF(G28&lt;=47.5,"SM",IF(G28&lt;=49.2,"KSM",IF(G28&lt;=51.7,"I A",IF(G28&lt;=56.4,"II A",IF(G28&lt;=63.14,"III A"))))))))</f>
        <v>III A</v>
      </c>
      <c r="I28" s="160" t="s">
        <v>596</v>
      </c>
    </row>
    <row r="29" spans="1:23" ht="15.6">
      <c r="A29" s="1"/>
      <c r="B29" s="59"/>
      <c r="C29" s="1"/>
      <c r="D29" s="191"/>
      <c r="E29" s="12"/>
      <c r="F29" s="17">
        <v>2</v>
      </c>
      <c r="G29" s="12" t="s">
        <v>300</v>
      </c>
      <c r="H29" s="12"/>
      <c r="I29" s="18"/>
      <c r="O29" s="44"/>
      <c r="P29" s="44"/>
      <c r="Q29" s="44"/>
      <c r="R29" s="44"/>
      <c r="S29" s="44"/>
      <c r="T29" s="44"/>
      <c r="U29" s="44"/>
      <c r="V29" s="44"/>
      <c r="W29" s="44"/>
    </row>
    <row r="30" spans="1:23" ht="15.6">
      <c r="A30" s="26">
        <v>1</v>
      </c>
      <c r="B30" s="38"/>
      <c r="C30" s="171"/>
      <c r="D30" s="190"/>
      <c r="E30" s="38"/>
      <c r="F30" s="38"/>
      <c r="G30" s="114"/>
      <c r="H30" s="123" t="str">
        <f>IF(ISBLANK(G30),"",IF(G30&gt;63.14,"",IF(G30&lt;=45.95,"TSM",IF(G30&lt;=47.5,"SM",IF(G30&lt;=49.2,"KSM",IF(G30&lt;=51.7,"I A",IF(G30&lt;=56.4,"II A",IF(G30&lt;=63.14,"III A"))))))))</f>
        <v/>
      </c>
      <c r="I30" s="38"/>
      <c r="W30" s="44"/>
    </row>
    <row r="31" spans="1:23" ht="15.6">
      <c r="A31" s="27">
        <v>2</v>
      </c>
      <c r="B31" s="157">
        <v>49</v>
      </c>
      <c r="C31" s="171" t="s">
        <v>845</v>
      </c>
      <c r="D31" s="190" t="s">
        <v>493</v>
      </c>
      <c r="E31" s="159">
        <v>39373</v>
      </c>
      <c r="F31" s="161" t="s">
        <v>34</v>
      </c>
      <c r="G31" s="100">
        <v>55.45</v>
      </c>
      <c r="H31" s="123" t="str">
        <f>IF(ISBLANK(G31),"",IF(G31&gt;63.14,"",IF(G31&lt;=45.95,"TSM",IF(G31&lt;=47.5,"SM",IF(G31&lt;=49.2,"KSM",IF(G31&lt;=51.7,"I A",IF(G31&lt;=56.4,"II A",IF(G31&lt;=63.14,"III A"))))))))</f>
        <v>II A</v>
      </c>
      <c r="I31" s="160"/>
      <c r="V31" s="46"/>
      <c r="W31" s="44"/>
    </row>
    <row r="32" spans="1:23" ht="15.6">
      <c r="A32" s="27">
        <v>3</v>
      </c>
      <c r="B32" s="157">
        <v>161</v>
      </c>
      <c r="C32" s="171" t="s">
        <v>755</v>
      </c>
      <c r="D32" s="190" t="s">
        <v>756</v>
      </c>
      <c r="E32" s="159" t="s">
        <v>757</v>
      </c>
      <c r="F32" s="173" t="s">
        <v>758</v>
      </c>
      <c r="G32" s="100">
        <v>57.11</v>
      </c>
      <c r="H32" s="123" t="str">
        <f>IF(ISBLANK(G32),"",IF(G32&gt;63.14,"",IF(G32&lt;=45.95,"TSM",IF(G32&lt;=47.5,"SM",IF(G32&lt;=49.2,"KSM",IF(G32&lt;=51.7,"I A",IF(G32&lt;=56.4,"II A",IF(G32&lt;=63.14,"III A"))))))))</f>
        <v>III A</v>
      </c>
      <c r="I32" s="160"/>
      <c r="V32" s="46"/>
      <c r="W32" s="44"/>
    </row>
    <row r="33" spans="1:23" ht="15.6">
      <c r="A33" s="27">
        <v>4</v>
      </c>
      <c r="B33" s="157">
        <v>67</v>
      </c>
      <c r="C33" s="171" t="s">
        <v>236</v>
      </c>
      <c r="D33" s="190" t="s">
        <v>237</v>
      </c>
      <c r="E33" s="159" t="s">
        <v>238</v>
      </c>
      <c r="F33" s="161" t="s">
        <v>34</v>
      </c>
      <c r="G33" s="100" t="s">
        <v>858</v>
      </c>
      <c r="H33" s="123" t="str">
        <f>IF(ISBLANK(G33),"",IF(G33&gt;63.14,"",IF(G33&lt;=45.95,"TSM",IF(G33&lt;=47.5,"SM",IF(G33&lt;=49.2,"KSM",IF(G33&lt;=51.7,"I A",IF(G33&lt;=56.4,"II A",IF(G33&lt;=63.14,"III A"))))))))</f>
        <v/>
      </c>
      <c r="I33" s="160" t="s">
        <v>232</v>
      </c>
    </row>
    <row r="34" spans="1:23" ht="15.6">
      <c r="A34" s="1"/>
      <c r="B34" s="59"/>
      <c r="C34" s="1"/>
      <c r="D34" s="191"/>
      <c r="E34" s="12"/>
      <c r="F34" s="17">
        <v>3</v>
      </c>
      <c r="G34" s="12" t="s">
        <v>300</v>
      </c>
      <c r="H34" s="12"/>
      <c r="I34" s="18"/>
      <c r="O34" s="44"/>
      <c r="P34" s="44"/>
      <c r="Q34" s="44"/>
      <c r="R34" s="44"/>
      <c r="S34" s="44"/>
      <c r="T34" s="44"/>
      <c r="U34" s="44"/>
      <c r="V34" s="44"/>
      <c r="W34" s="44"/>
    </row>
    <row r="35" spans="1:23" ht="15.6">
      <c r="A35" s="26">
        <v>1</v>
      </c>
      <c r="B35" s="38"/>
      <c r="C35" s="171"/>
      <c r="D35" s="190"/>
      <c r="E35" s="38"/>
      <c r="F35" s="38"/>
      <c r="G35" s="114"/>
      <c r="H35" s="123" t="str">
        <f>IF(ISBLANK(G35),"",IF(G35&gt;63.14,"",IF(G35&lt;=45.95,"TSM",IF(G35&lt;=47.5,"SM",IF(G35&lt;=49.2,"KSM",IF(G35&lt;=51.7,"I A",IF(G35&lt;=56.4,"II A",IF(G35&lt;=63.14,"III A"))))))))</f>
        <v/>
      </c>
      <c r="I35" s="38"/>
      <c r="W35" s="44"/>
    </row>
    <row r="36" spans="1:23" ht="15.6">
      <c r="A36" s="27">
        <v>2</v>
      </c>
      <c r="B36" s="157">
        <v>24</v>
      </c>
      <c r="C36" s="171" t="s">
        <v>461</v>
      </c>
      <c r="D36" s="190" t="s">
        <v>602</v>
      </c>
      <c r="E36" s="159" t="s">
        <v>603</v>
      </c>
      <c r="F36" s="161" t="s">
        <v>618</v>
      </c>
      <c r="G36" s="100">
        <v>57.71</v>
      </c>
      <c r="H36" s="123" t="str">
        <f>IF(ISBLANK(G36),"",IF(G36&gt;63.14,"",IF(G36&lt;=45.95,"TSM",IF(G36&lt;=47.5,"SM",IF(G36&lt;=49.2,"KSM",IF(G36&lt;=51.7,"I A",IF(G36&lt;=56.4,"II A",IF(G36&lt;=63.14,"III A"))))))))</f>
        <v>III A</v>
      </c>
      <c r="I36" s="160" t="s">
        <v>47</v>
      </c>
      <c r="V36" s="46"/>
      <c r="W36" s="44"/>
    </row>
    <row r="37" spans="1:23" ht="15.6">
      <c r="A37" s="27">
        <v>3</v>
      </c>
      <c r="B37" s="157">
        <v>16</v>
      </c>
      <c r="C37" s="171" t="s">
        <v>421</v>
      </c>
      <c r="D37" s="190" t="s">
        <v>422</v>
      </c>
      <c r="E37" s="159" t="s">
        <v>293</v>
      </c>
      <c r="F37" s="161" t="s">
        <v>417</v>
      </c>
      <c r="G37" s="100" t="s">
        <v>858</v>
      </c>
      <c r="H37" s="123" t="str">
        <f>IF(ISBLANK(G37),"",IF(G37&gt;63.14,"",IF(G37&lt;=45.95,"TSM",IF(G37&lt;=47.5,"SM",IF(G37&lt;=49.2,"KSM",IF(G37&lt;=51.7,"I A",IF(G37&lt;=56.4,"II A",IF(G37&lt;=63.14,"III A"))))))))</f>
        <v/>
      </c>
      <c r="I37" s="160" t="s">
        <v>418</v>
      </c>
      <c r="V37" s="46"/>
      <c r="W37" s="44"/>
    </row>
    <row r="38" spans="1:23" ht="15.6">
      <c r="A38" s="27">
        <v>4</v>
      </c>
      <c r="B38" s="157">
        <v>72</v>
      </c>
      <c r="C38" s="171" t="s">
        <v>558</v>
      </c>
      <c r="D38" s="190" t="s">
        <v>559</v>
      </c>
      <c r="E38" s="159" t="s">
        <v>560</v>
      </c>
      <c r="F38" s="161" t="s">
        <v>34</v>
      </c>
      <c r="G38" s="100">
        <v>59.12</v>
      </c>
      <c r="H38" s="123" t="str">
        <f>IF(ISBLANK(G38),"",IF(G38&gt;63.14,"",IF(G38&lt;=45.95,"TSM",IF(G38&lt;=47.5,"SM",IF(G38&lt;=49.2,"KSM",IF(G38&lt;=51.7,"I A",IF(G38&lt;=56.4,"II A",IF(G38&lt;=63.14,"III A"))))))))</f>
        <v>III A</v>
      </c>
      <c r="I38" s="160" t="s">
        <v>557</v>
      </c>
    </row>
    <row r="39" spans="1:23" ht="15.6">
      <c r="D39" s="74"/>
      <c r="O39" s="44"/>
      <c r="P39" s="44"/>
      <c r="Q39" s="44"/>
      <c r="R39" s="44"/>
      <c r="S39" s="44"/>
      <c r="T39" s="44"/>
      <c r="U39" s="44"/>
      <c r="V39" s="44"/>
      <c r="W39" s="44"/>
    </row>
    <row r="40" spans="1:23" ht="15.6">
      <c r="W40" s="44"/>
    </row>
    <row r="41" spans="1:23" ht="15.6">
      <c r="V41" s="46"/>
      <c r="W41" s="44"/>
    </row>
    <row r="42" spans="1:23" ht="15.6">
      <c r="V42" s="46"/>
      <c r="W42" s="44"/>
    </row>
  </sheetData>
  <phoneticPr fontId="45" type="noConversion"/>
  <pageMargins left="0.75" right="0.75" top="1" bottom="1" header="0.5" footer="0.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8C515-F41D-4D53-84A9-87D4A86F1545}">
  <dimension ref="A1:X32"/>
  <sheetViews>
    <sheetView topLeftCell="A3" zoomScale="120" zoomScaleNormal="120" workbookViewId="0">
      <selection activeCell="A7" sqref="A7:XFD7"/>
    </sheetView>
  </sheetViews>
  <sheetFormatPr defaultRowHeight="14.4"/>
  <cols>
    <col min="1" max="1" width="6" customWidth="1"/>
    <col min="2" max="2" width="5.6640625" customWidth="1"/>
    <col min="3" max="3" width="11.6640625" customWidth="1"/>
    <col min="4" max="4" width="16.44140625" customWidth="1"/>
    <col min="5" max="5" width="12" customWidth="1"/>
    <col min="6" max="6" width="16.5546875" customWidth="1"/>
    <col min="7" max="8" width="8.33203125" customWidth="1"/>
    <col min="9" max="9" width="23.33203125" bestFit="1" customWidth="1"/>
    <col min="14" max="14" width="15.6640625" customWidth="1"/>
    <col min="15" max="15" width="6.5546875" customWidth="1"/>
    <col min="16" max="16" width="12.88671875" customWidth="1"/>
    <col min="17" max="17" width="13.44140625" customWidth="1"/>
    <col min="18" max="18" width="13.33203125" customWidth="1"/>
    <col min="19" max="19" width="16.44140625" customWidth="1"/>
    <col min="20" max="20" width="13.5546875" customWidth="1"/>
    <col min="21" max="21" width="24.44140625" customWidth="1"/>
  </cols>
  <sheetData>
    <row r="1" spans="1:24" ht="17.399999999999999">
      <c r="C1" s="19" t="s">
        <v>9</v>
      </c>
      <c r="D1" s="19"/>
      <c r="E1" s="20"/>
      <c r="F1" s="19"/>
      <c r="G1" s="21"/>
      <c r="H1" s="21"/>
      <c r="I1" s="19"/>
    </row>
    <row r="2" spans="1:24" ht="14.25" customHeight="1">
      <c r="A2" s="10"/>
      <c r="B2" s="10"/>
      <c r="C2" s="2"/>
      <c r="D2" s="15"/>
      <c r="E2" s="3"/>
      <c r="F2" s="4"/>
      <c r="G2" s="13"/>
      <c r="H2" s="13"/>
      <c r="I2" s="13" t="s">
        <v>33</v>
      </c>
    </row>
    <row r="3" spans="1:24" ht="15" customHeight="1">
      <c r="B3" s="47" t="s">
        <v>25</v>
      </c>
      <c r="D3" s="84" t="s">
        <v>125</v>
      </c>
      <c r="I3" s="13" t="s">
        <v>866</v>
      </c>
      <c r="V3" s="46"/>
      <c r="W3" s="44"/>
    </row>
    <row r="4" spans="1:24">
      <c r="A4" s="1"/>
      <c r="B4" s="1"/>
      <c r="C4" s="1"/>
      <c r="D4" s="17"/>
      <c r="E4" s="12"/>
      <c r="F4" s="17"/>
      <c r="G4" s="12"/>
      <c r="H4" s="12"/>
      <c r="I4" s="18"/>
      <c r="W4" s="90"/>
      <c r="X4" s="90"/>
    </row>
    <row r="5" spans="1:24" ht="15.6">
      <c r="A5" s="26" t="s">
        <v>303</v>
      </c>
      <c r="B5" s="39" t="s">
        <v>21</v>
      </c>
      <c r="C5" s="23" t="s">
        <v>1</v>
      </c>
      <c r="D5" s="28" t="s">
        <v>2</v>
      </c>
      <c r="E5" s="25" t="s">
        <v>3</v>
      </c>
      <c r="F5" s="25" t="s">
        <v>4</v>
      </c>
      <c r="G5" s="25" t="s">
        <v>15</v>
      </c>
      <c r="H5" s="71" t="s">
        <v>42</v>
      </c>
      <c r="I5" s="25" t="s">
        <v>7</v>
      </c>
      <c r="V5" s="46"/>
      <c r="W5" s="44"/>
    </row>
    <row r="6" spans="1:24" ht="15.6">
      <c r="A6" s="25">
        <v>1</v>
      </c>
      <c r="B6" s="177">
        <v>174</v>
      </c>
      <c r="C6" s="171" t="s">
        <v>853</v>
      </c>
      <c r="D6" s="172" t="s">
        <v>852</v>
      </c>
      <c r="E6" s="159">
        <v>39759</v>
      </c>
      <c r="F6" s="161" t="s">
        <v>618</v>
      </c>
      <c r="G6" s="192">
        <v>6.2893518518518517E-4</v>
      </c>
      <c r="H6" s="123" t="str">
        <f t="shared" ref="H6:H16" si="0">IF(ISBLANK(G6),"",IF(G6&lt;=0.000569444444444444,"KSM",IF(G6&lt;=0.00059837962962963,"I A",IF(G6&lt;=0.000652777777777778,"II A",IF(G6&lt;=0.000730787037037037,"III A",IF(G6&lt;=0.000811805555555556,"I JA",IF(G6&lt;=0.000892824074074074,"II JA",IF(G6&lt;=0.000950694444444444,"III JA"))))))))</f>
        <v>II A</v>
      </c>
      <c r="I6" s="160" t="s">
        <v>47</v>
      </c>
      <c r="O6" s="67"/>
      <c r="P6" s="67"/>
      <c r="Q6" s="67"/>
      <c r="R6" s="67"/>
      <c r="S6" s="67"/>
      <c r="T6" s="67"/>
      <c r="U6" s="67"/>
      <c r="V6" s="46"/>
      <c r="W6" s="44"/>
    </row>
    <row r="7" spans="1:24" ht="15.6">
      <c r="A7" s="25">
        <v>2</v>
      </c>
      <c r="B7" s="157">
        <v>116</v>
      </c>
      <c r="C7" s="171" t="s">
        <v>92</v>
      </c>
      <c r="D7" s="172" t="s">
        <v>337</v>
      </c>
      <c r="E7" s="159">
        <v>40221</v>
      </c>
      <c r="F7" s="161" t="s">
        <v>103</v>
      </c>
      <c r="G7" s="192">
        <v>6.3599537037037043E-4</v>
      </c>
      <c r="H7" s="123" t="str">
        <f t="shared" si="0"/>
        <v>II A</v>
      </c>
      <c r="I7" s="160" t="s">
        <v>864</v>
      </c>
      <c r="O7" s="64"/>
      <c r="P7" s="79"/>
      <c r="Q7" s="79"/>
      <c r="R7" s="79"/>
      <c r="S7" s="79"/>
      <c r="T7" s="79"/>
      <c r="U7" s="67"/>
      <c r="V7" s="44"/>
      <c r="W7" s="44"/>
    </row>
    <row r="8" spans="1:24" ht="15.6">
      <c r="A8" s="25">
        <v>3</v>
      </c>
      <c r="B8" s="157">
        <v>167</v>
      </c>
      <c r="C8" s="171" t="s">
        <v>830</v>
      </c>
      <c r="D8" s="172" t="s">
        <v>831</v>
      </c>
      <c r="E8" s="159">
        <v>39933</v>
      </c>
      <c r="F8" s="185" t="s">
        <v>842</v>
      </c>
      <c r="G8" s="192">
        <v>6.5150462962962959E-4</v>
      </c>
      <c r="H8" s="123" t="str">
        <f t="shared" si="0"/>
        <v>II A</v>
      </c>
      <c r="I8" s="160" t="s">
        <v>832</v>
      </c>
      <c r="R8" s="44"/>
      <c r="S8" s="44"/>
      <c r="T8" s="44"/>
      <c r="U8" s="46"/>
      <c r="V8" s="44"/>
      <c r="W8" s="44"/>
    </row>
    <row r="9" spans="1:24" ht="15.6">
      <c r="A9" s="25">
        <v>4</v>
      </c>
      <c r="B9" s="157">
        <v>25</v>
      </c>
      <c r="C9" s="171" t="s">
        <v>59</v>
      </c>
      <c r="D9" s="172" t="s">
        <v>136</v>
      </c>
      <c r="E9" s="159">
        <v>39711</v>
      </c>
      <c r="F9" s="161" t="s">
        <v>618</v>
      </c>
      <c r="G9" s="192">
        <v>6.5451388888888883E-4</v>
      </c>
      <c r="H9" s="123" t="str">
        <f t="shared" si="0"/>
        <v>III A</v>
      </c>
      <c r="I9" s="160" t="s">
        <v>47</v>
      </c>
      <c r="V9" s="46"/>
      <c r="W9" s="44"/>
    </row>
    <row r="10" spans="1:24" ht="15.6">
      <c r="A10" s="25">
        <v>5</v>
      </c>
      <c r="B10" s="157">
        <v>106</v>
      </c>
      <c r="C10" s="171" t="s">
        <v>268</v>
      </c>
      <c r="D10" s="172" t="s">
        <v>595</v>
      </c>
      <c r="E10" s="159">
        <v>39827</v>
      </c>
      <c r="F10" s="161" t="s">
        <v>306</v>
      </c>
      <c r="G10" s="192">
        <v>6.6006944444444446E-4</v>
      </c>
      <c r="H10" s="123" t="str">
        <f t="shared" si="0"/>
        <v>III A</v>
      </c>
      <c r="I10" s="160" t="s">
        <v>593</v>
      </c>
      <c r="V10" s="46"/>
      <c r="W10" s="44"/>
    </row>
    <row r="11" spans="1:24" ht="15.6">
      <c r="A11" s="25">
        <v>6</v>
      </c>
      <c r="B11" s="157">
        <v>124</v>
      </c>
      <c r="C11" s="171" t="s">
        <v>355</v>
      </c>
      <c r="D11" s="172" t="s">
        <v>356</v>
      </c>
      <c r="E11" s="159">
        <v>40557</v>
      </c>
      <c r="F11" s="161" t="s">
        <v>103</v>
      </c>
      <c r="G11" s="192">
        <v>6.7175925925925921E-4</v>
      </c>
      <c r="H11" s="123" t="str">
        <f t="shared" si="0"/>
        <v>III A</v>
      </c>
      <c r="I11" s="160" t="s">
        <v>851</v>
      </c>
      <c r="O11" s="67"/>
      <c r="P11" s="67"/>
      <c r="Q11" s="67"/>
      <c r="R11" s="67"/>
      <c r="S11" s="67"/>
      <c r="T11" s="67"/>
      <c r="U11" s="67"/>
      <c r="V11" s="46"/>
      <c r="W11" s="44"/>
    </row>
    <row r="12" spans="1:24" ht="15.6">
      <c r="A12" s="25">
        <v>7</v>
      </c>
      <c r="B12" s="157" t="s">
        <v>721</v>
      </c>
      <c r="C12" s="171" t="s">
        <v>117</v>
      </c>
      <c r="D12" s="172" t="s">
        <v>722</v>
      </c>
      <c r="E12" s="159" t="s">
        <v>723</v>
      </c>
      <c r="F12" s="161" t="s">
        <v>64</v>
      </c>
      <c r="G12" s="192">
        <v>6.7696759259259262E-4</v>
      </c>
      <c r="H12" s="123" t="str">
        <f t="shared" si="0"/>
        <v>III A</v>
      </c>
      <c r="I12" s="160" t="s">
        <v>160</v>
      </c>
      <c r="W12" s="44"/>
    </row>
    <row r="13" spans="1:24" ht="15.6">
      <c r="A13" s="25">
        <v>8</v>
      </c>
      <c r="B13" s="177">
        <v>173</v>
      </c>
      <c r="C13" s="171" t="s">
        <v>854</v>
      </c>
      <c r="D13" s="172" t="s">
        <v>855</v>
      </c>
      <c r="E13" s="159">
        <v>39713</v>
      </c>
      <c r="F13" s="161" t="s">
        <v>618</v>
      </c>
      <c r="G13" s="192">
        <v>7.1759259259259259E-4</v>
      </c>
      <c r="H13" s="123" t="str">
        <f t="shared" si="0"/>
        <v>III A</v>
      </c>
      <c r="I13" s="160" t="s">
        <v>47</v>
      </c>
      <c r="R13" s="44"/>
      <c r="S13" s="44"/>
      <c r="T13" s="44"/>
      <c r="U13" s="46"/>
      <c r="V13" s="44"/>
      <c r="W13" s="44"/>
    </row>
    <row r="14" spans="1:24" ht="15.6">
      <c r="A14" s="25">
        <v>9</v>
      </c>
      <c r="B14" s="157">
        <v>162</v>
      </c>
      <c r="C14" s="171" t="s">
        <v>811</v>
      </c>
      <c r="D14" s="172" t="s">
        <v>812</v>
      </c>
      <c r="E14" s="159">
        <v>40080</v>
      </c>
      <c r="F14" s="161" t="s">
        <v>813</v>
      </c>
      <c r="G14" s="192">
        <v>7.5625000000000009E-4</v>
      </c>
      <c r="H14" s="123" t="str">
        <f t="shared" si="0"/>
        <v>I JA</v>
      </c>
      <c r="I14" s="160" t="s">
        <v>814</v>
      </c>
      <c r="V14" s="46"/>
      <c r="W14" s="44"/>
    </row>
    <row r="15" spans="1:24" ht="15.6">
      <c r="A15" s="25">
        <v>10</v>
      </c>
      <c r="B15" s="157" t="s">
        <v>726</v>
      </c>
      <c r="C15" s="171" t="s">
        <v>56</v>
      </c>
      <c r="D15" s="172" t="s">
        <v>727</v>
      </c>
      <c r="E15" s="159" t="s">
        <v>728</v>
      </c>
      <c r="F15" s="161" t="s">
        <v>64</v>
      </c>
      <c r="G15" s="192">
        <v>7.5879629629629637E-4</v>
      </c>
      <c r="H15" s="123" t="str">
        <f t="shared" si="0"/>
        <v>I JA</v>
      </c>
      <c r="I15" s="160" t="s">
        <v>160</v>
      </c>
      <c r="R15" s="44"/>
      <c r="S15" s="44"/>
      <c r="T15" s="44"/>
      <c r="U15" s="46"/>
      <c r="V15" s="44"/>
      <c r="W15" s="44"/>
    </row>
    <row r="16" spans="1:24" ht="15.6">
      <c r="A16" s="25">
        <v>11</v>
      </c>
      <c r="B16" s="157">
        <v>110</v>
      </c>
      <c r="C16" s="171" t="s">
        <v>333</v>
      </c>
      <c r="D16" s="172" t="s">
        <v>334</v>
      </c>
      <c r="E16" s="159">
        <v>40347</v>
      </c>
      <c r="F16" s="161" t="s">
        <v>103</v>
      </c>
      <c r="G16" s="192">
        <v>8.1018518518518516E-4</v>
      </c>
      <c r="H16" s="123" t="str">
        <f t="shared" si="0"/>
        <v>I JA</v>
      </c>
      <c r="I16" s="160" t="s">
        <v>867</v>
      </c>
      <c r="R16" s="44"/>
      <c r="S16" s="44"/>
      <c r="T16" s="44"/>
      <c r="U16" s="46"/>
      <c r="V16" s="44"/>
      <c r="W16" s="44"/>
    </row>
    <row r="17" spans="1:23" ht="15.6">
      <c r="A17" s="1"/>
      <c r="B17" s="59"/>
      <c r="C17" s="1"/>
      <c r="D17" s="49" t="s">
        <v>16</v>
      </c>
      <c r="E17" s="12"/>
      <c r="F17" s="17"/>
      <c r="G17" s="12"/>
      <c r="H17" s="12"/>
      <c r="I17" s="18"/>
      <c r="O17" s="44"/>
    </row>
    <row r="18" spans="1:23" ht="15.6">
      <c r="A18" s="26" t="s">
        <v>303</v>
      </c>
      <c r="B18" s="39" t="s">
        <v>21</v>
      </c>
      <c r="C18" s="69" t="s">
        <v>1</v>
      </c>
      <c r="D18" s="70" t="s">
        <v>2</v>
      </c>
      <c r="E18" s="25" t="s">
        <v>3</v>
      </c>
      <c r="F18" s="25" t="s">
        <v>4</v>
      </c>
      <c r="G18" s="25" t="s">
        <v>15</v>
      </c>
      <c r="H18" s="71" t="s">
        <v>42</v>
      </c>
      <c r="I18" s="25" t="s">
        <v>7</v>
      </c>
      <c r="O18" s="44"/>
      <c r="P18" s="44"/>
      <c r="Q18" s="44"/>
      <c r="R18" s="44"/>
      <c r="S18" s="44"/>
      <c r="T18" s="44"/>
      <c r="U18" s="44"/>
      <c r="V18" s="44"/>
      <c r="W18" s="44"/>
    </row>
    <row r="19" spans="1:23" ht="15.6">
      <c r="A19" s="26">
        <v>1</v>
      </c>
      <c r="B19" s="169">
        <v>40</v>
      </c>
      <c r="C19" s="171" t="s">
        <v>461</v>
      </c>
      <c r="D19" s="190" t="s">
        <v>462</v>
      </c>
      <c r="E19" s="170">
        <v>38548</v>
      </c>
      <c r="F19" s="161" t="s">
        <v>34</v>
      </c>
      <c r="G19" s="100">
        <v>50.57</v>
      </c>
      <c r="H19" s="123" t="str">
        <f t="shared" ref="H19:H28" si="1">IF(ISBLANK(G19),"",IF(G19&gt;63.14,"",IF(G19&lt;=45.95,"TSM",IF(G19&lt;=47.5,"SM",IF(G19&lt;=49.2,"KSM",IF(G19&lt;=51.7,"I A",IF(G19&lt;=56.4,"II A",IF(G19&lt;=63.14,"III A"))))))))</f>
        <v>I A</v>
      </c>
      <c r="I19" s="160" t="s">
        <v>127</v>
      </c>
      <c r="O19" s="44"/>
      <c r="P19" s="44"/>
      <c r="Q19" s="44"/>
      <c r="R19" s="44"/>
      <c r="S19" s="44"/>
      <c r="T19" s="44"/>
      <c r="U19" s="44"/>
      <c r="V19" s="44"/>
      <c r="W19" s="44"/>
    </row>
    <row r="20" spans="1:23" ht="15.6">
      <c r="A20" s="27">
        <v>2</v>
      </c>
      <c r="B20" s="157">
        <v>27</v>
      </c>
      <c r="C20" s="171" t="s">
        <v>48</v>
      </c>
      <c r="D20" s="190" t="s">
        <v>610</v>
      </c>
      <c r="E20" s="159">
        <v>39340</v>
      </c>
      <c r="F20" s="161" t="s">
        <v>618</v>
      </c>
      <c r="G20" s="100">
        <v>51.92</v>
      </c>
      <c r="H20" s="123" t="str">
        <f t="shared" si="1"/>
        <v>II A</v>
      </c>
      <c r="I20" s="160" t="s">
        <v>611</v>
      </c>
    </row>
    <row r="21" spans="1:23" ht="15.6">
      <c r="A21" s="26">
        <v>3</v>
      </c>
      <c r="B21" s="157">
        <v>49</v>
      </c>
      <c r="C21" s="171" t="s">
        <v>845</v>
      </c>
      <c r="D21" s="190" t="s">
        <v>493</v>
      </c>
      <c r="E21" s="159">
        <v>39373</v>
      </c>
      <c r="F21" s="161" t="s">
        <v>34</v>
      </c>
      <c r="G21" s="100">
        <v>55.45</v>
      </c>
      <c r="H21" s="123" t="str">
        <f t="shared" si="1"/>
        <v>II A</v>
      </c>
      <c r="I21" s="160"/>
      <c r="V21" s="46"/>
      <c r="W21" s="44"/>
    </row>
    <row r="22" spans="1:23" ht="15.6">
      <c r="A22" s="27">
        <v>4</v>
      </c>
      <c r="B22" s="157">
        <v>161</v>
      </c>
      <c r="C22" s="171" t="s">
        <v>755</v>
      </c>
      <c r="D22" s="190" t="s">
        <v>756</v>
      </c>
      <c r="E22" s="159" t="s">
        <v>757</v>
      </c>
      <c r="F22" s="173" t="s">
        <v>758</v>
      </c>
      <c r="G22" s="100">
        <v>57.11</v>
      </c>
      <c r="H22" s="123" t="str">
        <f t="shared" si="1"/>
        <v>III A</v>
      </c>
      <c r="I22" s="160"/>
      <c r="V22" s="46"/>
      <c r="W22" s="44"/>
    </row>
    <row r="23" spans="1:23" ht="15.6">
      <c r="A23" s="26">
        <v>5</v>
      </c>
      <c r="B23" s="157">
        <v>24</v>
      </c>
      <c r="C23" s="171" t="s">
        <v>461</v>
      </c>
      <c r="D23" s="190" t="s">
        <v>602</v>
      </c>
      <c r="E23" s="159" t="s">
        <v>603</v>
      </c>
      <c r="F23" s="161" t="s">
        <v>618</v>
      </c>
      <c r="G23" s="100">
        <v>57.71</v>
      </c>
      <c r="H23" s="123" t="str">
        <f t="shared" si="1"/>
        <v>III A</v>
      </c>
      <c r="I23" s="160" t="s">
        <v>47</v>
      </c>
      <c r="V23" s="46"/>
      <c r="W23" s="44"/>
    </row>
    <row r="24" spans="1:23" ht="15.6">
      <c r="A24" s="27">
        <v>6</v>
      </c>
      <c r="B24" s="157">
        <v>108</v>
      </c>
      <c r="C24" s="171" t="s">
        <v>304</v>
      </c>
      <c r="D24" s="190" t="s">
        <v>305</v>
      </c>
      <c r="E24" s="159">
        <v>39354</v>
      </c>
      <c r="F24" s="161" t="s">
        <v>306</v>
      </c>
      <c r="G24" s="100">
        <v>58.09</v>
      </c>
      <c r="H24" s="123" t="str">
        <f t="shared" si="1"/>
        <v>III A</v>
      </c>
      <c r="I24" s="160" t="s">
        <v>596</v>
      </c>
    </row>
    <row r="25" spans="1:23" ht="15.6">
      <c r="A25" s="26">
        <v>7</v>
      </c>
      <c r="B25" s="157">
        <v>72</v>
      </c>
      <c r="C25" s="171" t="s">
        <v>558</v>
      </c>
      <c r="D25" s="190" t="s">
        <v>559</v>
      </c>
      <c r="E25" s="159" t="s">
        <v>560</v>
      </c>
      <c r="F25" s="161" t="s">
        <v>34</v>
      </c>
      <c r="G25" s="100">
        <v>59.12</v>
      </c>
      <c r="H25" s="123" t="str">
        <f t="shared" si="1"/>
        <v>III A</v>
      </c>
      <c r="I25" s="160" t="s">
        <v>557</v>
      </c>
    </row>
    <row r="26" spans="1:23" ht="15.6">
      <c r="A26" s="27">
        <v>8</v>
      </c>
      <c r="B26" s="157">
        <v>1</v>
      </c>
      <c r="C26" s="171" t="s">
        <v>60</v>
      </c>
      <c r="D26" s="190" t="s">
        <v>357</v>
      </c>
      <c r="E26" s="159">
        <v>39257</v>
      </c>
      <c r="F26" s="161" t="s">
        <v>361</v>
      </c>
      <c r="G26" s="100">
        <v>59.32</v>
      </c>
      <c r="H26" s="123" t="str">
        <f t="shared" si="1"/>
        <v>III A</v>
      </c>
      <c r="I26" s="160" t="s">
        <v>850</v>
      </c>
      <c r="O26" s="44"/>
      <c r="P26" s="44"/>
      <c r="Q26" s="44"/>
      <c r="R26" s="44"/>
      <c r="S26" s="44"/>
      <c r="T26" s="44"/>
      <c r="U26" s="44"/>
      <c r="V26" s="44"/>
      <c r="W26" s="44"/>
    </row>
    <row r="27" spans="1:23" ht="15.6">
      <c r="A27" s="27"/>
      <c r="B27" s="157">
        <v>67</v>
      </c>
      <c r="C27" s="171" t="s">
        <v>236</v>
      </c>
      <c r="D27" s="190" t="s">
        <v>237</v>
      </c>
      <c r="E27" s="159" t="s">
        <v>238</v>
      </c>
      <c r="F27" s="161" t="s">
        <v>34</v>
      </c>
      <c r="G27" s="100" t="s">
        <v>858</v>
      </c>
      <c r="H27" s="123" t="str">
        <f t="shared" si="1"/>
        <v/>
      </c>
      <c r="I27" s="160" t="s">
        <v>232</v>
      </c>
    </row>
    <row r="28" spans="1:23" ht="15.6">
      <c r="A28" s="27"/>
      <c r="B28" s="157">
        <v>16</v>
      </c>
      <c r="C28" s="171" t="s">
        <v>421</v>
      </c>
      <c r="D28" s="190" t="s">
        <v>422</v>
      </c>
      <c r="E28" s="159" t="s">
        <v>293</v>
      </c>
      <c r="F28" s="161" t="s">
        <v>417</v>
      </c>
      <c r="G28" s="100" t="s">
        <v>858</v>
      </c>
      <c r="H28" s="123" t="str">
        <f t="shared" si="1"/>
        <v/>
      </c>
      <c r="I28" s="160" t="s">
        <v>418</v>
      </c>
      <c r="V28" s="46"/>
      <c r="W28" s="44"/>
    </row>
    <row r="29" spans="1:23" ht="15.6">
      <c r="D29" s="74"/>
      <c r="O29" s="44"/>
      <c r="P29" s="44"/>
      <c r="Q29" s="44"/>
      <c r="R29" s="44"/>
      <c r="S29" s="44"/>
      <c r="T29" s="44"/>
      <c r="U29" s="44"/>
      <c r="V29" s="44"/>
      <c r="W29" s="44"/>
    </row>
    <row r="30" spans="1:23" ht="15.6">
      <c r="W30" s="44"/>
    </row>
    <row r="31" spans="1:23" ht="15.6">
      <c r="V31" s="46"/>
      <c r="W31" s="44"/>
    </row>
    <row r="32" spans="1:23" ht="15.6">
      <c r="V32" s="46"/>
      <c r="W32" s="44"/>
    </row>
  </sheetData>
  <sortState xmlns:xlrd2="http://schemas.microsoft.com/office/spreadsheetml/2017/richdata2" ref="A19:X28">
    <sortCondition ref="G19:G28"/>
  </sortState>
  <pageMargins left="0.75" right="0.75" top="1" bottom="1" header="0.5" footer="0.5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9B93B-E17B-47C6-9C7E-F38BDD4923E7}">
  <sheetPr codeName="Lapas13"/>
  <dimension ref="A1:I23"/>
  <sheetViews>
    <sheetView zoomScale="110" zoomScaleNormal="110" workbookViewId="0">
      <selection activeCell="K13" sqref="K13"/>
    </sheetView>
  </sheetViews>
  <sheetFormatPr defaultRowHeight="14.4"/>
  <cols>
    <col min="1" max="1" width="5" customWidth="1"/>
    <col min="2" max="2" width="7.109375" customWidth="1"/>
    <col min="4" max="4" width="13.77734375" customWidth="1"/>
    <col min="5" max="5" width="11.5546875" customWidth="1"/>
    <col min="6" max="6" width="16.77734375" customWidth="1"/>
    <col min="7" max="7" width="9" customWidth="1"/>
    <col min="8" max="8" width="7.109375" customWidth="1"/>
    <col min="9" max="9" width="15.88671875" bestFit="1" customWidth="1"/>
  </cols>
  <sheetData>
    <row r="1" spans="1:9" ht="17.399999999999999">
      <c r="A1" s="10"/>
      <c r="B1" s="19" t="s">
        <v>9</v>
      </c>
      <c r="C1" s="19"/>
      <c r="D1" s="20"/>
      <c r="E1" s="19"/>
      <c r="F1" s="21"/>
      <c r="G1" s="19"/>
    </row>
    <row r="2" spans="1:9" ht="15.6">
      <c r="A2" s="10"/>
      <c r="G2" s="13" t="s">
        <v>33</v>
      </c>
    </row>
    <row r="3" spans="1:9" ht="17.399999999999999">
      <c r="A3" s="1"/>
      <c r="B3" s="47" t="s">
        <v>26</v>
      </c>
      <c r="C3" s="49"/>
      <c r="D3" s="84" t="s">
        <v>126</v>
      </c>
      <c r="E3" s="8"/>
      <c r="G3" s="13" t="s">
        <v>808</v>
      </c>
    </row>
    <row r="5" spans="1:9">
      <c r="A5" s="31" t="s">
        <v>303</v>
      </c>
      <c r="B5" s="31" t="s">
        <v>21</v>
      </c>
      <c r="C5" s="195" t="s">
        <v>1</v>
      </c>
      <c r="D5" s="196" t="s">
        <v>2</v>
      </c>
      <c r="E5" s="31" t="s">
        <v>3</v>
      </c>
      <c r="F5" s="31" t="s">
        <v>4</v>
      </c>
      <c r="G5" s="31" t="s">
        <v>15</v>
      </c>
      <c r="H5" s="107" t="s">
        <v>42</v>
      </c>
      <c r="I5" s="31" t="s">
        <v>7</v>
      </c>
    </row>
    <row r="6" spans="1:9" ht="15.6">
      <c r="A6" s="37">
        <v>1</v>
      </c>
      <c r="B6" s="169">
        <v>133</v>
      </c>
      <c r="C6" s="171" t="s">
        <v>784</v>
      </c>
      <c r="D6" s="179" t="s">
        <v>785</v>
      </c>
      <c r="E6" s="170" t="s">
        <v>438</v>
      </c>
      <c r="F6" s="161" t="s">
        <v>793</v>
      </c>
      <c r="G6" s="111">
        <v>1.7203703703703702E-3</v>
      </c>
      <c r="H6" s="123" t="str">
        <f t="shared" ref="H6:H15" si="0">IF(ISBLANK(G6),"",IF(G6&lt;=0.00153935185185185,"KSM",IF(G6&lt;=0.00164351851851852,"I A",IF(G6&lt;=0.00179398148148148,"II A",IF(G6&lt;=0.00200393518518519,"III A",IF(G6&lt;=0.0021775462962963,"I JA",IF(G6&lt;=0.00231643518518518,"II JA",IF(G6&lt;=0.00243217592592593,"III JA"))))))))</f>
        <v>II A</v>
      </c>
      <c r="I6" s="160" t="s">
        <v>792</v>
      </c>
    </row>
    <row r="7" spans="1:9" ht="15.6">
      <c r="A7" s="37">
        <v>2</v>
      </c>
      <c r="B7" s="157">
        <v>8</v>
      </c>
      <c r="C7" s="171" t="s">
        <v>99</v>
      </c>
      <c r="D7" s="179" t="s">
        <v>663</v>
      </c>
      <c r="E7" s="159" t="s">
        <v>664</v>
      </c>
      <c r="F7" s="161" t="s">
        <v>668</v>
      </c>
      <c r="G7" s="111">
        <v>1.7465277777777778E-3</v>
      </c>
      <c r="H7" s="123" t="str">
        <f t="shared" si="0"/>
        <v>II A</v>
      </c>
      <c r="I7" s="160" t="s">
        <v>291</v>
      </c>
    </row>
    <row r="8" spans="1:9" ht="15.6">
      <c r="A8" s="37">
        <v>3</v>
      </c>
      <c r="B8" s="157">
        <v>74</v>
      </c>
      <c r="C8" s="171" t="s">
        <v>346</v>
      </c>
      <c r="D8" s="179" t="s">
        <v>383</v>
      </c>
      <c r="E8" s="159" t="s">
        <v>384</v>
      </c>
      <c r="F8" s="161" t="s">
        <v>379</v>
      </c>
      <c r="G8" s="111">
        <v>1.7784722222222221E-3</v>
      </c>
      <c r="H8" s="123" t="str">
        <f t="shared" si="0"/>
        <v>II A</v>
      </c>
      <c r="I8" s="160" t="s">
        <v>380</v>
      </c>
    </row>
    <row r="9" spans="1:9" ht="15.6">
      <c r="A9" s="37">
        <v>4</v>
      </c>
      <c r="B9" s="157">
        <v>89</v>
      </c>
      <c r="C9" s="171" t="s">
        <v>135</v>
      </c>
      <c r="D9" s="179" t="s">
        <v>341</v>
      </c>
      <c r="E9" s="159">
        <v>41158</v>
      </c>
      <c r="F9" s="161" t="s">
        <v>103</v>
      </c>
      <c r="G9" s="111">
        <v>1.8519675925925926E-3</v>
      </c>
      <c r="H9" s="123" t="str">
        <f t="shared" si="0"/>
        <v>III A</v>
      </c>
      <c r="I9" s="160" t="s">
        <v>369</v>
      </c>
    </row>
    <row r="10" spans="1:9" ht="15.6">
      <c r="A10" s="37">
        <v>5</v>
      </c>
      <c r="B10" s="157">
        <v>138</v>
      </c>
      <c r="C10" s="171" t="s">
        <v>824</v>
      </c>
      <c r="D10" s="179" t="s">
        <v>825</v>
      </c>
      <c r="E10" s="159">
        <v>40043</v>
      </c>
      <c r="F10" s="161" t="s">
        <v>813</v>
      </c>
      <c r="G10" s="111">
        <v>1.8596064814814816E-3</v>
      </c>
      <c r="H10" s="123" t="str">
        <f t="shared" si="0"/>
        <v>III A</v>
      </c>
      <c r="I10" s="160" t="s">
        <v>826</v>
      </c>
    </row>
    <row r="11" spans="1:9" ht="15.6">
      <c r="A11" s="37">
        <v>6</v>
      </c>
      <c r="B11" s="157">
        <v>84</v>
      </c>
      <c r="C11" s="171" t="s">
        <v>335</v>
      </c>
      <c r="D11" s="179" t="s">
        <v>336</v>
      </c>
      <c r="E11" s="159">
        <v>39710</v>
      </c>
      <c r="F11" s="161" t="s">
        <v>103</v>
      </c>
      <c r="G11" s="111">
        <v>1.9589120370370372E-3</v>
      </c>
      <c r="H11" s="123" t="str">
        <f t="shared" si="0"/>
        <v>III A</v>
      </c>
      <c r="I11" s="160" t="s">
        <v>368</v>
      </c>
    </row>
    <row r="12" spans="1:9" ht="15.6">
      <c r="A12" s="37">
        <v>7</v>
      </c>
      <c r="B12" s="157">
        <v>98</v>
      </c>
      <c r="C12" s="171" t="s">
        <v>111</v>
      </c>
      <c r="D12" s="179" t="s">
        <v>119</v>
      </c>
      <c r="E12" s="159">
        <v>40396</v>
      </c>
      <c r="F12" s="161" t="s">
        <v>103</v>
      </c>
      <c r="G12" s="111">
        <v>1.9849537037037036E-3</v>
      </c>
      <c r="H12" s="123" t="str">
        <f t="shared" si="0"/>
        <v>III A</v>
      </c>
      <c r="I12" s="160" t="s">
        <v>369</v>
      </c>
    </row>
    <row r="13" spans="1:9" ht="15.6">
      <c r="A13" s="37">
        <v>8</v>
      </c>
      <c r="B13" s="157">
        <v>4</v>
      </c>
      <c r="C13" s="171" t="s">
        <v>71</v>
      </c>
      <c r="D13" s="179" t="s">
        <v>628</v>
      </c>
      <c r="E13" s="159">
        <v>40409</v>
      </c>
      <c r="F13" s="161" t="s">
        <v>633</v>
      </c>
      <c r="G13" s="111">
        <v>2.0621527777777778E-3</v>
      </c>
      <c r="H13" s="123" t="str">
        <f t="shared" si="0"/>
        <v>I JA</v>
      </c>
      <c r="I13" s="160" t="s">
        <v>621</v>
      </c>
    </row>
    <row r="14" spans="1:9" ht="15.6">
      <c r="A14" s="37">
        <v>9</v>
      </c>
      <c r="B14" s="157">
        <v>75</v>
      </c>
      <c r="C14" s="171" t="s">
        <v>209</v>
      </c>
      <c r="D14" s="179" t="s">
        <v>326</v>
      </c>
      <c r="E14" s="159">
        <v>40901</v>
      </c>
      <c r="F14" s="161" t="s">
        <v>103</v>
      </c>
      <c r="G14" s="111">
        <v>2.2157407407407408E-3</v>
      </c>
      <c r="H14" s="123" t="str">
        <f t="shared" si="0"/>
        <v>II JA</v>
      </c>
      <c r="I14" s="160" t="s">
        <v>366</v>
      </c>
    </row>
    <row r="15" spans="1:9" ht="15.6">
      <c r="A15" s="37">
        <v>10</v>
      </c>
      <c r="B15" s="157" t="s">
        <v>167</v>
      </c>
      <c r="C15" s="171" t="s">
        <v>76</v>
      </c>
      <c r="D15" s="179" t="s">
        <v>710</v>
      </c>
      <c r="E15" s="159" t="s">
        <v>711</v>
      </c>
      <c r="F15" s="161" t="s">
        <v>64</v>
      </c>
      <c r="G15" s="111">
        <v>2.2597222222222224E-3</v>
      </c>
      <c r="H15" s="123" t="str">
        <f t="shared" si="0"/>
        <v>II JA</v>
      </c>
      <c r="I15" s="160" t="s">
        <v>147</v>
      </c>
    </row>
    <row r="16" spans="1:9" ht="15.6">
      <c r="A16" s="37"/>
      <c r="B16" s="157">
        <v>73</v>
      </c>
      <c r="C16" s="171" t="s">
        <v>381</v>
      </c>
      <c r="D16" s="179" t="s">
        <v>382</v>
      </c>
      <c r="E16" s="159" t="s">
        <v>286</v>
      </c>
      <c r="F16" s="161" t="s">
        <v>379</v>
      </c>
      <c r="G16" s="111" t="s">
        <v>858</v>
      </c>
      <c r="H16" s="123"/>
      <c r="I16" s="160" t="s">
        <v>380</v>
      </c>
    </row>
    <row r="17" spans="1:9" ht="6.6" customHeight="1"/>
    <row r="18" spans="1:9" ht="15.6">
      <c r="A18" s="36"/>
      <c r="B18" s="36"/>
      <c r="C18" s="67"/>
      <c r="D18" s="84" t="s">
        <v>17</v>
      </c>
      <c r="E18" s="63"/>
      <c r="F18" s="67"/>
      <c r="G18" s="78"/>
      <c r="H18" s="67"/>
    </row>
    <row r="19" spans="1:9" ht="7.8" customHeight="1"/>
    <row r="20" spans="1:9">
      <c r="A20" s="31" t="s">
        <v>303</v>
      </c>
      <c r="B20" s="31" t="s">
        <v>21</v>
      </c>
      <c r="C20" s="32" t="s">
        <v>1</v>
      </c>
      <c r="D20" s="33" t="s">
        <v>2</v>
      </c>
      <c r="E20" s="31" t="s">
        <v>3</v>
      </c>
      <c r="F20" s="31" t="s">
        <v>4</v>
      </c>
      <c r="G20" s="31" t="s">
        <v>15</v>
      </c>
      <c r="H20" s="107" t="s">
        <v>42</v>
      </c>
      <c r="I20" s="31" t="s">
        <v>7</v>
      </c>
    </row>
    <row r="21" spans="1:9" ht="15.6">
      <c r="A21" s="34">
        <v>1</v>
      </c>
      <c r="B21" s="157">
        <v>101</v>
      </c>
      <c r="C21" s="171" t="s">
        <v>378</v>
      </c>
      <c r="D21" s="179" t="s">
        <v>435</v>
      </c>
      <c r="E21" s="159" t="s">
        <v>639</v>
      </c>
      <c r="F21" s="161" t="s">
        <v>651</v>
      </c>
      <c r="G21" s="111">
        <v>1.7708333333333332E-3</v>
      </c>
      <c r="H21" s="123" t="str">
        <f t="shared" ref="H21:H23" si="1">IF(ISBLANK(G21),"",IF(G21&lt;=0.00153935185185185,"KSM",IF(G21&lt;=0.00164351851851852,"I A",IF(G21&lt;=0.00179398148148148,"II A",IF(G21&lt;=0.00200393518518519,"III A",IF(G21&lt;=0.0021775462962963,"I JA",IF(G21&lt;=0.00231643518518518,"II JA",IF(G21&lt;=0.00243217592592593,"III JA"))))))))</f>
        <v>II A</v>
      </c>
      <c r="I21" s="160" t="s">
        <v>641</v>
      </c>
    </row>
    <row r="22" spans="1:9" ht="15.6">
      <c r="A22" s="34">
        <v>2</v>
      </c>
      <c r="B22" s="157">
        <v>135</v>
      </c>
      <c r="C22" s="171" t="s">
        <v>789</v>
      </c>
      <c r="D22" s="179" t="s">
        <v>790</v>
      </c>
      <c r="E22" s="159" t="s">
        <v>791</v>
      </c>
      <c r="F22" s="161" t="s">
        <v>793</v>
      </c>
      <c r="G22" s="111">
        <v>1.8944444444444445E-3</v>
      </c>
      <c r="H22" s="123" t="str">
        <f t="shared" si="1"/>
        <v>III A</v>
      </c>
      <c r="I22" s="160" t="s">
        <v>792</v>
      </c>
    </row>
    <row r="23" spans="1:9" ht="15.6">
      <c r="A23" s="34">
        <v>3</v>
      </c>
      <c r="B23" s="157">
        <v>137</v>
      </c>
      <c r="C23" s="171" t="s">
        <v>35</v>
      </c>
      <c r="D23" s="179" t="s">
        <v>823</v>
      </c>
      <c r="E23" s="159">
        <v>38994</v>
      </c>
      <c r="F23" s="161" t="s">
        <v>813</v>
      </c>
      <c r="G23" s="111">
        <v>2.0776620370370367E-3</v>
      </c>
      <c r="H23" s="123" t="str">
        <f t="shared" si="1"/>
        <v>I JA</v>
      </c>
      <c r="I23" s="160" t="s">
        <v>822</v>
      </c>
    </row>
  </sheetData>
  <sortState xmlns:xlrd2="http://schemas.microsoft.com/office/spreadsheetml/2017/richdata2" ref="A6:I16">
    <sortCondition ref="A6:A16"/>
  </sortState>
  <phoneticPr fontId="45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DC0A1-7A26-4EEA-AEDA-98789237F27E}">
  <sheetPr codeName="Lapas14"/>
  <dimension ref="A1:K23"/>
  <sheetViews>
    <sheetView workbookViewId="0">
      <selection activeCell="L32" sqref="L32"/>
    </sheetView>
  </sheetViews>
  <sheetFormatPr defaultRowHeight="14.4"/>
  <cols>
    <col min="1" max="1" width="5" customWidth="1"/>
    <col min="2" max="2" width="5.88671875" customWidth="1"/>
    <col min="3" max="3" width="11.5546875" customWidth="1"/>
    <col min="4" max="4" width="15.109375" customWidth="1"/>
    <col min="5" max="5" width="12" customWidth="1"/>
    <col min="6" max="6" width="16.33203125" customWidth="1"/>
    <col min="7" max="7" width="7.88671875" customWidth="1"/>
    <col min="8" max="8" width="7.33203125" customWidth="1"/>
    <col min="9" max="9" width="17" bestFit="1" customWidth="1"/>
    <col min="10" max="10" width="8" style="203" bestFit="1" customWidth="1"/>
    <col min="12" max="12" width="10.88671875" customWidth="1"/>
    <col min="14" max="14" width="11.6640625" customWidth="1"/>
    <col min="15" max="15" width="15.109375" customWidth="1"/>
    <col min="17" max="17" width="12.88671875" customWidth="1"/>
  </cols>
  <sheetData>
    <row r="1" spans="1:11" ht="17.399999999999999">
      <c r="A1" s="10"/>
      <c r="B1" s="19" t="s">
        <v>9</v>
      </c>
      <c r="C1" s="19"/>
      <c r="D1" s="20"/>
      <c r="E1" s="19"/>
      <c r="F1" s="21"/>
      <c r="G1" s="19"/>
    </row>
    <row r="2" spans="1:11" ht="17.399999999999999" customHeight="1">
      <c r="A2" s="2"/>
      <c r="B2" s="2"/>
      <c r="C2" s="15"/>
      <c r="D2" s="3"/>
      <c r="E2" s="4"/>
      <c r="F2" s="13"/>
      <c r="G2" s="13" t="s">
        <v>33</v>
      </c>
    </row>
    <row r="3" spans="1:11" ht="17.399999999999999" customHeight="1">
      <c r="A3" s="7"/>
      <c r="B3" s="7"/>
      <c r="C3" s="16"/>
      <c r="D3" s="1"/>
      <c r="E3" s="1"/>
      <c r="F3" s="13"/>
      <c r="G3" s="13" t="s">
        <v>808</v>
      </c>
    </row>
    <row r="4" spans="1:11" ht="17.399999999999999">
      <c r="A4" s="1"/>
      <c r="B4" s="47" t="s">
        <v>26</v>
      </c>
      <c r="C4" s="49"/>
      <c r="D4" s="47" t="s">
        <v>16</v>
      </c>
      <c r="E4" s="8"/>
      <c r="H4" s="30"/>
    </row>
    <row r="5" spans="1:11" ht="3.6" customHeight="1">
      <c r="D5" s="17"/>
      <c r="E5" s="12"/>
      <c r="G5" s="18"/>
    </row>
    <row r="6" spans="1:11">
      <c r="A6" s="31" t="s">
        <v>303</v>
      </c>
      <c r="B6" s="31" t="s">
        <v>21</v>
      </c>
      <c r="C6" s="195" t="s">
        <v>1</v>
      </c>
      <c r="D6" s="196" t="s">
        <v>2</v>
      </c>
      <c r="E6" s="31" t="s">
        <v>3</v>
      </c>
      <c r="F6" s="31" t="s">
        <v>4</v>
      </c>
      <c r="G6" s="31" t="s">
        <v>15</v>
      </c>
      <c r="H6" s="107" t="s">
        <v>42</v>
      </c>
      <c r="I6" s="31" t="s">
        <v>7</v>
      </c>
    </row>
    <row r="7" spans="1:11" ht="17.25" customHeight="1">
      <c r="A7" s="34">
        <v>1</v>
      </c>
      <c r="B7" s="169">
        <v>7</v>
      </c>
      <c r="C7" s="171" t="s">
        <v>283</v>
      </c>
      <c r="D7" s="179" t="s">
        <v>284</v>
      </c>
      <c r="E7" s="170" t="s">
        <v>285</v>
      </c>
      <c r="F7" s="161" t="s">
        <v>633</v>
      </c>
      <c r="G7" s="111">
        <v>1.3890046296296298E-3</v>
      </c>
      <c r="H7" s="123" t="str">
        <f t="shared" ref="H7:H12" si="0">IF(ISBLANK(G7),"",IF(G7&lt;=0.00131944444444444,"KSM",IF(G7&lt;=0.00140046296296296,"I A",IF(G7&lt;=0.00152777777777778,"II A",IF(G7&lt;=0.00174930555555556,"III A",IF(G7&lt;=0.00198078703703704,"I JA",IF(G7&lt;=0.0021775462962963,"II JA",IF(G7&lt;=0.00231643518518518,"III JA"))))))))</f>
        <v>I A</v>
      </c>
      <c r="I7" s="160" t="s">
        <v>43</v>
      </c>
      <c r="J7" s="204" t="s">
        <v>880</v>
      </c>
    </row>
    <row r="8" spans="1:11" ht="17.25" customHeight="1">
      <c r="A8" s="34">
        <v>2</v>
      </c>
      <c r="B8" s="157">
        <v>44</v>
      </c>
      <c r="C8" s="171" t="s">
        <v>199</v>
      </c>
      <c r="D8" s="179" t="s">
        <v>200</v>
      </c>
      <c r="E8" s="159">
        <v>39237</v>
      </c>
      <c r="F8" s="161" t="s">
        <v>34</v>
      </c>
      <c r="G8" s="111">
        <v>1.3890046296296298E-3</v>
      </c>
      <c r="H8" s="123" t="str">
        <f t="shared" si="0"/>
        <v>I A</v>
      </c>
      <c r="I8" s="160" t="s">
        <v>201</v>
      </c>
      <c r="J8" s="204" t="s">
        <v>881</v>
      </c>
    </row>
    <row r="9" spans="1:11" ht="17.25" customHeight="1">
      <c r="A9" s="34">
        <v>3</v>
      </c>
      <c r="B9" s="157">
        <v>114</v>
      </c>
      <c r="C9" s="171" t="s">
        <v>108</v>
      </c>
      <c r="D9" s="179" t="s">
        <v>107</v>
      </c>
      <c r="E9" s="159">
        <v>38952</v>
      </c>
      <c r="F9" s="173" t="s">
        <v>103</v>
      </c>
      <c r="G9" s="111">
        <v>1.4269675925925927E-3</v>
      </c>
      <c r="H9" s="123" t="str">
        <f t="shared" si="0"/>
        <v>II A</v>
      </c>
      <c r="I9" s="160" t="s">
        <v>864</v>
      </c>
    </row>
    <row r="10" spans="1:11" ht="17.25" customHeight="1">
      <c r="A10" s="34">
        <v>4</v>
      </c>
      <c r="B10" s="157">
        <v>20</v>
      </c>
      <c r="C10" s="171" t="s">
        <v>402</v>
      </c>
      <c r="D10" s="179" t="s">
        <v>403</v>
      </c>
      <c r="E10" s="159" t="s">
        <v>404</v>
      </c>
      <c r="F10" s="161" t="s">
        <v>406</v>
      </c>
      <c r="G10" s="111">
        <v>1.4349537037037037E-3</v>
      </c>
      <c r="H10" s="123" t="str">
        <f t="shared" si="0"/>
        <v>II A</v>
      </c>
      <c r="I10" s="160" t="s">
        <v>401</v>
      </c>
    </row>
    <row r="11" spans="1:11" ht="17.25" customHeight="1">
      <c r="A11" s="34">
        <v>5</v>
      </c>
      <c r="B11" s="157">
        <v>161</v>
      </c>
      <c r="C11" s="171" t="s">
        <v>755</v>
      </c>
      <c r="D11" s="179" t="s">
        <v>756</v>
      </c>
      <c r="E11" s="159" t="s">
        <v>757</v>
      </c>
      <c r="F11" s="173" t="s">
        <v>758</v>
      </c>
      <c r="G11" s="111">
        <v>1.5031250000000001E-3</v>
      </c>
      <c r="H11" s="123" t="str">
        <f t="shared" si="0"/>
        <v>II A</v>
      </c>
      <c r="I11" s="160"/>
    </row>
    <row r="12" spans="1:11" ht="17.25" customHeight="1">
      <c r="A12" s="34">
        <v>6</v>
      </c>
      <c r="B12" s="157">
        <v>19</v>
      </c>
      <c r="C12" s="171" t="s">
        <v>92</v>
      </c>
      <c r="D12" s="179" t="s">
        <v>399</v>
      </c>
      <c r="E12" s="159" t="s">
        <v>400</v>
      </c>
      <c r="F12" s="161" t="s">
        <v>406</v>
      </c>
      <c r="G12" s="111">
        <v>1.5158564814814815E-3</v>
      </c>
      <c r="H12" s="123" t="str">
        <f t="shared" si="0"/>
        <v>II A</v>
      </c>
      <c r="I12" s="160" t="s">
        <v>401</v>
      </c>
    </row>
    <row r="13" spans="1:11" ht="17.25" customHeight="1">
      <c r="D13" s="93" t="s">
        <v>125</v>
      </c>
    </row>
    <row r="14" spans="1:11" ht="7.2" customHeight="1">
      <c r="K14" s="59"/>
    </row>
    <row r="15" spans="1:11" ht="17.25" customHeight="1">
      <c r="A15" s="31" t="s">
        <v>303</v>
      </c>
      <c r="B15" s="31" t="s">
        <v>21</v>
      </c>
      <c r="C15" s="32" t="s">
        <v>1</v>
      </c>
      <c r="D15" s="33" t="s">
        <v>2</v>
      </c>
      <c r="E15" s="31" t="s">
        <v>3</v>
      </c>
      <c r="F15" s="31" t="s">
        <v>4</v>
      </c>
      <c r="G15" s="31" t="s">
        <v>15</v>
      </c>
      <c r="H15" s="107" t="s">
        <v>42</v>
      </c>
      <c r="I15" s="31" t="s">
        <v>7</v>
      </c>
      <c r="K15" s="59"/>
    </row>
    <row r="16" spans="1:11" ht="17.25" customHeight="1">
      <c r="A16" s="34">
        <v>1</v>
      </c>
      <c r="B16" s="157">
        <v>55</v>
      </c>
      <c r="C16" s="171" t="s">
        <v>92</v>
      </c>
      <c r="D16" s="179" t="s">
        <v>337</v>
      </c>
      <c r="E16" s="159">
        <v>40221</v>
      </c>
      <c r="F16" s="161" t="s">
        <v>103</v>
      </c>
      <c r="G16" s="111">
        <v>1.4690972222222223E-3</v>
      </c>
      <c r="H16" s="123" t="str">
        <f t="shared" ref="H16:H22" si="1">IF(ISBLANK(G16),"",IF(G16&lt;=0.00131944444444444,"KSM",IF(G16&lt;=0.00140046296296296,"I A",IF(G16&lt;=0.00152777777777778,"II A",IF(G16&lt;=0.00174930555555556,"III A",IF(G16&lt;=0.00198078703703704,"I JA",IF(G16&lt;=0.0021775462962963,"II JA",IF(G16&lt;=0.00231643518518518,"III JA"))))))))</f>
        <v>II A</v>
      </c>
      <c r="I16" s="160" t="s">
        <v>864</v>
      </c>
    </row>
    <row r="17" spans="1:9" ht="17.25" customHeight="1">
      <c r="A17" s="34">
        <v>2</v>
      </c>
      <c r="B17" s="157">
        <v>35</v>
      </c>
      <c r="C17" s="171" t="s">
        <v>56</v>
      </c>
      <c r="D17" s="179" t="s">
        <v>653</v>
      </c>
      <c r="E17" s="159" t="s">
        <v>654</v>
      </c>
      <c r="F17" s="173" t="s">
        <v>655</v>
      </c>
      <c r="G17" s="111">
        <v>1.5682870370370371E-3</v>
      </c>
      <c r="H17" s="123" t="str">
        <f t="shared" si="1"/>
        <v>III A</v>
      </c>
      <c r="I17" s="160" t="s">
        <v>652</v>
      </c>
    </row>
    <row r="18" spans="1:9" ht="17.25" customHeight="1">
      <c r="A18" s="34">
        <v>3</v>
      </c>
      <c r="B18" s="157" t="s">
        <v>721</v>
      </c>
      <c r="C18" s="171" t="s">
        <v>117</v>
      </c>
      <c r="D18" s="179" t="s">
        <v>722</v>
      </c>
      <c r="E18" s="159" t="s">
        <v>723</v>
      </c>
      <c r="F18" s="161" t="s">
        <v>64</v>
      </c>
      <c r="G18" s="111">
        <v>1.5997685185185186E-3</v>
      </c>
      <c r="H18" s="123" t="str">
        <f t="shared" si="1"/>
        <v>III A</v>
      </c>
      <c r="I18" s="160" t="s">
        <v>160</v>
      </c>
    </row>
    <row r="19" spans="1:9" ht="17.25" customHeight="1">
      <c r="A19" s="34">
        <v>4</v>
      </c>
      <c r="B19" s="157">
        <v>163</v>
      </c>
      <c r="C19" s="171" t="s">
        <v>48</v>
      </c>
      <c r="D19" s="179" t="s">
        <v>815</v>
      </c>
      <c r="E19" s="159">
        <v>40178</v>
      </c>
      <c r="F19" s="161" t="s">
        <v>813</v>
      </c>
      <c r="G19" s="111">
        <v>1.6284722222222221E-3</v>
      </c>
      <c r="H19" s="123" t="str">
        <f t="shared" si="1"/>
        <v>III A</v>
      </c>
      <c r="I19" s="160" t="s">
        <v>814</v>
      </c>
    </row>
    <row r="20" spans="1:9" ht="17.25" customHeight="1">
      <c r="A20" s="34">
        <v>5</v>
      </c>
      <c r="B20" s="157">
        <v>100</v>
      </c>
      <c r="C20" s="171" t="s">
        <v>60</v>
      </c>
      <c r="D20" s="179" t="s">
        <v>321</v>
      </c>
      <c r="E20" s="159">
        <v>40349</v>
      </c>
      <c r="F20" s="161" t="s">
        <v>103</v>
      </c>
      <c r="G20" s="111">
        <v>1.6695601851851852E-3</v>
      </c>
      <c r="H20" s="123" t="str">
        <f t="shared" si="1"/>
        <v>III A</v>
      </c>
      <c r="I20" s="160" t="s">
        <v>865</v>
      </c>
    </row>
    <row r="21" spans="1:9" ht="15.6">
      <c r="A21" s="34">
        <v>6</v>
      </c>
      <c r="B21" s="157">
        <v>160</v>
      </c>
      <c r="C21" s="171" t="s">
        <v>776</v>
      </c>
      <c r="D21" s="179" t="s">
        <v>777</v>
      </c>
      <c r="E21" s="159" t="s">
        <v>778</v>
      </c>
      <c r="F21" s="161" t="s">
        <v>793</v>
      </c>
      <c r="G21" s="111">
        <v>1.7859953703703703E-3</v>
      </c>
      <c r="H21" s="123" t="str">
        <f t="shared" si="1"/>
        <v>I JA</v>
      </c>
      <c r="I21" s="160" t="s">
        <v>792</v>
      </c>
    </row>
    <row r="22" spans="1:9" ht="17.25" customHeight="1">
      <c r="A22" s="34">
        <v>7</v>
      </c>
      <c r="B22" s="157">
        <v>101</v>
      </c>
      <c r="C22" s="171" t="s">
        <v>322</v>
      </c>
      <c r="D22" s="179" t="s">
        <v>323</v>
      </c>
      <c r="E22" s="159">
        <v>40378</v>
      </c>
      <c r="F22" s="161" t="s">
        <v>103</v>
      </c>
      <c r="G22" s="111">
        <v>1.8281249999999999E-3</v>
      </c>
      <c r="H22" s="123" t="str">
        <f t="shared" si="1"/>
        <v>I JA</v>
      </c>
      <c r="I22" s="160" t="s">
        <v>865</v>
      </c>
    </row>
    <row r="23" spans="1:9" ht="15.6">
      <c r="A23" s="34"/>
      <c r="B23" s="157">
        <v>93</v>
      </c>
      <c r="C23" s="171" t="s">
        <v>313</v>
      </c>
      <c r="D23" s="179" t="s">
        <v>314</v>
      </c>
      <c r="E23" s="159">
        <v>40200</v>
      </c>
      <c r="F23" s="161" t="s">
        <v>103</v>
      </c>
      <c r="G23" s="111" t="s">
        <v>858</v>
      </c>
      <c r="H23" s="123"/>
      <c r="I23" s="160" t="s">
        <v>867</v>
      </c>
    </row>
  </sheetData>
  <sortState xmlns:xlrd2="http://schemas.microsoft.com/office/spreadsheetml/2017/richdata2" ref="A16:X23">
    <sortCondition ref="G16:G23"/>
  </sortState>
  <phoneticPr fontId="45" type="noConversion"/>
  <pageMargins left="0.75" right="0.75" top="1" bottom="1" header="0.5" footer="0.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0D0F0-79D4-48C7-A24C-435858DB755E}">
  <sheetPr codeName="Lapas15"/>
  <dimension ref="A2:I22"/>
  <sheetViews>
    <sheetView workbookViewId="0"/>
  </sheetViews>
  <sheetFormatPr defaultRowHeight="14.4"/>
  <cols>
    <col min="1" max="1" width="5.109375" customWidth="1"/>
    <col min="2" max="2" width="7.109375" customWidth="1"/>
    <col min="3" max="3" width="11.44140625" customWidth="1"/>
    <col min="4" max="4" width="14.88671875" customWidth="1"/>
    <col min="5" max="5" width="11.6640625" customWidth="1"/>
    <col min="6" max="6" width="15.33203125" bestFit="1" customWidth="1"/>
    <col min="8" max="8" width="7.88671875" customWidth="1"/>
    <col min="9" max="9" width="21.6640625" bestFit="1" customWidth="1"/>
  </cols>
  <sheetData>
    <row r="2" spans="1:9" ht="17.399999999999999">
      <c r="A2" s="10"/>
      <c r="B2" s="19" t="s">
        <v>9</v>
      </c>
      <c r="C2" s="19"/>
      <c r="D2" s="20"/>
      <c r="E2" s="19"/>
      <c r="F2" s="21"/>
      <c r="G2" s="19"/>
    </row>
    <row r="3" spans="1:9" ht="21">
      <c r="A3" s="2"/>
      <c r="B3" s="2"/>
      <c r="C3" s="15"/>
      <c r="D3" s="3"/>
      <c r="E3" s="4"/>
      <c r="F3" s="13"/>
      <c r="H3" s="13" t="s">
        <v>33</v>
      </c>
    </row>
    <row r="4" spans="1:9" ht="20.399999999999999">
      <c r="A4" s="7"/>
      <c r="B4" s="7"/>
      <c r="C4" s="16"/>
      <c r="D4" s="1"/>
      <c r="E4" s="1"/>
      <c r="F4" s="13"/>
      <c r="G4" s="13"/>
      <c r="H4" s="13" t="s">
        <v>807</v>
      </c>
    </row>
    <row r="5" spans="1:9" ht="17.399999999999999">
      <c r="A5" s="1"/>
      <c r="B5" s="47" t="s">
        <v>27</v>
      </c>
      <c r="C5" s="49"/>
      <c r="D5" s="47" t="s">
        <v>126</v>
      </c>
      <c r="E5" s="8"/>
      <c r="H5" s="30"/>
    </row>
    <row r="7" spans="1:9">
      <c r="D7" s="17"/>
      <c r="E7" s="12"/>
      <c r="G7" s="18"/>
    </row>
    <row r="8" spans="1:9">
      <c r="A8" s="31" t="s">
        <v>303</v>
      </c>
      <c r="B8" s="31" t="s">
        <v>21</v>
      </c>
      <c r="C8" s="32" t="s">
        <v>1</v>
      </c>
      <c r="D8" s="33" t="s">
        <v>2</v>
      </c>
      <c r="E8" s="31" t="s">
        <v>3</v>
      </c>
      <c r="F8" s="31" t="s">
        <v>4</v>
      </c>
      <c r="G8" s="31" t="s">
        <v>15</v>
      </c>
      <c r="H8" s="107" t="s">
        <v>42</v>
      </c>
      <c r="I8" s="31" t="s">
        <v>7</v>
      </c>
    </row>
    <row r="9" spans="1:9" ht="17.25" customHeight="1">
      <c r="A9" s="34">
        <v>1</v>
      </c>
      <c r="B9" s="157">
        <v>19</v>
      </c>
      <c r="C9" s="158" t="s">
        <v>97</v>
      </c>
      <c r="D9" s="158" t="s">
        <v>609</v>
      </c>
      <c r="E9" s="159">
        <v>40158</v>
      </c>
      <c r="F9" s="161" t="s">
        <v>618</v>
      </c>
      <c r="G9" s="111">
        <v>3.6496527777777777E-3</v>
      </c>
      <c r="H9" s="123" t="str">
        <f t="shared" ref="H9:H14" si="0">IF(ISBLANK(G9),"",IF(G9&lt;=0.00314814814814815,"KSM",IF(G9&lt;=0.00335648148148148,"I A",IF(G9&lt;=0.00361111111111111,"II A",IF(G9&lt;=0.0039599537037037,"III A",IF(G9&lt;=0.00426087962962963,"I JA",IF(G9&lt;=0.00451550925925926,"II JA",IF(G9&lt;=0.00471226851851852,"III JA"))))))))</f>
        <v>III A</v>
      </c>
      <c r="I9" s="160" t="s">
        <v>47</v>
      </c>
    </row>
    <row r="10" spans="1:9" ht="17.25" customHeight="1">
      <c r="A10" s="34">
        <v>2</v>
      </c>
      <c r="B10" s="157">
        <v>8</v>
      </c>
      <c r="C10" s="158" t="s">
        <v>99</v>
      </c>
      <c r="D10" s="158" t="s">
        <v>663</v>
      </c>
      <c r="E10" s="159" t="s">
        <v>664</v>
      </c>
      <c r="F10" s="161" t="s">
        <v>668</v>
      </c>
      <c r="G10" s="111">
        <v>3.6753472222222222E-3</v>
      </c>
      <c r="H10" s="123" t="str">
        <f t="shared" si="0"/>
        <v>III A</v>
      </c>
      <c r="I10" s="160" t="s">
        <v>291</v>
      </c>
    </row>
    <row r="11" spans="1:9" ht="15.6">
      <c r="A11" s="34">
        <v>3</v>
      </c>
      <c r="B11" s="157">
        <v>133</v>
      </c>
      <c r="C11" s="158" t="s">
        <v>784</v>
      </c>
      <c r="D11" s="158" t="s">
        <v>785</v>
      </c>
      <c r="E11" s="159" t="s">
        <v>438</v>
      </c>
      <c r="F11" s="161" t="s">
        <v>793</v>
      </c>
      <c r="G11" s="111">
        <v>3.7670138888888892E-3</v>
      </c>
      <c r="H11" s="123" t="str">
        <f t="shared" si="0"/>
        <v>III A</v>
      </c>
      <c r="I11" s="160" t="s">
        <v>792</v>
      </c>
    </row>
    <row r="12" spans="1:9" ht="15.6">
      <c r="A12" s="34">
        <v>4</v>
      </c>
      <c r="B12" s="157">
        <v>98</v>
      </c>
      <c r="C12" s="158" t="s">
        <v>111</v>
      </c>
      <c r="D12" s="158" t="s">
        <v>119</v>
      </c>
      <c r="E12" s="159">
        <v>40396</v>
      </c>
      <c r="F12" s="161" t="s">
        <v>103</v>
      </c>
      <c r="G12" s="111">
        <v>4.1228009259259256E-3</v>
      </c>
      <c r="H12" s="123" t="str">
        <f t="shared" si="0"/>
        <v>I JA</v>
      </c>
      <c r="I12" s="160" t="s">
        <v>870</v>
      </c>
    </row>
    <row r="13" spans="1:9" ht="15.6">
      <c r="A13" s="34">
        <v>5</v>
      </c>
      <c r="B13" s="157">
        <v>20</v>
      </c>
      <c r="C13" s="158" t="s">
        <v>612</v>
      </c>
      <c r="D13" s="158" t="s">
        <v>613</v>
      </c>
      <c r="E13" s="159">
        <v>40361</v>
      </c>
      <c r="F13" s="161" t="s">
        <v>618</v>
      </c>
      <c r="G13" s="111">
        <v>4.4104166666666667E-3</v>
      </c>
      <c r="H13" s="123" t="str">
        <f t="shared" si="0"/>
        <v>II JA</v>
      </c>
      <c r="I13" s="160" t="s">
        <v>614</v>
      </c>
    </row>
    <row r="14" spans="1:9" ht="15.6">
      <c r="A14" s="34">
        <v>6</v>
      </c>
      <c r="B14" s="157">
        <v>21</v>
      </c>
      <c r="C14" s="158" t="s">
        <v>259</v>
      </c>
      <c r="D14" s="158" t="s">
        <v>615</v>
      </c>
      <c r="E14" s="159">
        <v>39654</v>
      </c>
      <c r="F14" s="161" t="s">
        <v>618</v>
      </c>
      <c r="G14" s="111">
        <v>4.4284722222222225E-3</v>
      </c>
      <c r="H14" s="123" t="str">
        <f t="shared" si="0"/>
        <v>II JA</v>
      </c>
      <c r="I14" s="160" t="s">
        <v>47</v>
      </c>
    </row>
    <row r="15" spans="1:9" ht="15.6">
      <c r="A15" s="34"/>
      <c r="B15" s="157">
        <v>82</v>
      </c>
      <c r="C15" s="158" t="s">
        <v>69</v>
      </c>
      <c r="D15" s="158" t="s">
        <v>307</v>
      </c>
      <c r="E15" s="159">
        <v>39882</v>
      </c>
      <c r="F15" s="161" t="s">
        <v>306</v>
      </c>
      <c r="G15" s="111" t="s">
        <v>858</v>
      </c>
      <c r="H15" s="123"/>
      <c r="I15" s="160" t="s">
        <v>596</v>
      </c>
    </row>
    <row r="16" spans="1:9" ht="17.25" customHeight="1">
      <c r="A16" s="1"/>
      <c r="B16" s="47"/>
      <c r="C16" s="49"/>
      <c r="D16" s="47" t="s">
        <v>17</v>
      </c>
      <c r="E16" s="8"/>
      <c r="I16" s="30"/>
    </row>
    <row r="17" spans="1:9" ht="17.25" customHeight="1"/>
    <row r="18" spans="1:9" ht="17.25" customHeight="1">
      <c r="A18" s="31" t="s">
        <v>303</v>
      </c>
      <c r="B18" s="31" t="s">
        <v>21</v>
      </c>
      <c r="C18" s="32" t="s">
        <v>1</v>
      </c>
      <c r="D18" s="33" t="s">
        <v>2</v>
      </c>
      <c r="E18" s="31" t="s">
        <v>3</v>
      </c>
      <c r="F18" s="31" t="s">
        <v>4</v>
      </c>
      <c r="G18" s="31" t="s">
        <v>15</v>
      </c>
      <c r="H18" s="107" t="s">
        <v>42</v>
      </c>
      <c r="I18" s="31" t="s">
        <v>7</v>
      </c>
    </row>
    <row r="19" spans="1:9" ht="17.25" customHeight="1">
      <c r="A19" s="34">
        <v>1</v>
      </c>
      <c r="B19" s="157">
        <v>101</v>
      </c>
      <c r="C19" s="158" t="s">
        <v>638</v>
      </c>
      <c r="D19" s="158" t="s">
        <v>435</v>
      </c>
      <c r="E19" s="159" t="s">
        <v>639</v>
      </c>
      <c r="F19" s="161" t="s">
        <v>651</v>
      </c>
      <c r="G19" s="111">
        <v>3.5459490740740742E-3</v>
      </c>
      <c r="H19" s="123" t="str">
        <f>IF(ISBLANK(G19),"",IF(G19&gt;0.0039599537037037,"",IF(G19&lt;=0.00288194444444444,"TSM",IF(G19&lt;=0.00298611111111111,"SM",IF(G19&lt;=0.00314814814814815,"KSM",IF(G19&lt;=0.00335648148148148,"I A",IF(G19&lt;=0.00361111111111111,"II A",IF(G19&lt;=0.0039599537037037,"III A"))))))))</f>
        <v>II A</v>
      </c>
      <c r="I19" s="160" t="s">
        <v>640</v>
      </c>
    </row>
    <row r="20" spans="1:9" ht="15.6">
      <c r="A20" s="34">
        <v>2</v>
      </c>
      <c r="B20" s="157" t="s">
        <v>745</v>
      </c>
      <c r="C20" s="158" t="s">
        <v>151</v>
      </c>
      <c r="D20" s="158" t="s">
        <v>182</v>
      </c>
      <c r="E20" s="159" t="s">
        <v>183</v>
      </c>
      <c r="F20" s="161" t="s">
        <v>64</v>
      </c>
      <c r="G20" s="111">
        <v>4.0993055555555557E-3</v>
      </c>
      <c r="H20" s="123" t="str">
        <f>IF(ISBLANK(G20),"",IF(G20&gt;0.0039599537037037,"",IF(G20&lt;=0.00288194444444444,"TSM",IF(G20&lt;=0.00298611111111111,"SM",IF(G20&lt;=0.00314814814814815,"KSM",IF(G20&lt;=0.00335648148148148,"I A",IF(G20&lt;=0.00361111111111111,"II A",IF(G20&lt;=0.0039599537037037,"III A"))))))))</f>
        <v/>
      </c>
      <c r="I20" s="160" t="s">
        <v>184</v>
      </c>
    </row>
    <row r="21" spans="1:9" ht="17.25" customHeight="1">
      <c r="A21" s="34">
        <v>3</v>
      </c>
      <c r="B21" s="157">
        <v>135</v>
      </c>
      <c r="C21" s="158" t="s">
        <v>789</v>
      </c>
      <c r="D21" s="158" t="s">
        <v>790</v>
      </c>
      <c r="E21" s="159" t="s">
        <v>791</v>
      </c>
      <c r="F21" s="161" t="s">
        <v>793</v>
      </c>
      <c r="G21" s="111">
        <v>4.2187500000000003E-3</v>
      </c>
      <c r="H21" s="123" t="str">
        <f>IF(ISBLANK(G21),"",IF(G21&gt;0.0039599537037037,"",IF(G21&lt;=0.00288194444444444,"TSM",IF(G21&lt;=0.00298611111111111,"SM",IF(G21&lt;=0.00314814814814815,"KSM",IF(G21&lt;=0.00335648148148148,"I A",IF(G21&lt;=0.00361111111111111,"II A",IF(G21&lt;=0.0039599537037037,"III A"))))))))</f>
        <v/>
      </c>
      <c r="I21" s="160" t="s">
        <v>792</v>
      </c>
    </row>
    <row r="22" spans="1:9" ht="15.6">
      <c r="A22" s="34">
        <v>4</v>
      </c>
      <c r="B22" s="157">
        <v>137</v>
      </c>
      <c r="C22" s="158" t="s">
        <v>35</v>
      </c>
      <c r="D22" s="158" t="s">
        <v>823</v>
      </c>
      <c r="E22" s="159">
        <v>38994</v>
      </c>
      <c r="F22" s="161" t="s">
        <v>813</v>
      </c>
      <c r="G22" s="111">
        <v>4.3386574074074074E-3</v>
      </c>
      <c r="H22" s="123" t="str">
        <f>IF(ISBLANK(G22),"",IF(G22&gt;0.0039599537037037,"",IF(G22&lt;=0.00288194444444444,"TSM",IF(G22&lt;=0.00298611111111111,"SM",IF(G22&lt;=0.00314814814814815,"KSM",IF(G22&lt;=0.00335648148148148,"I A",IF(G22&lt;=0.00361111111111111,"II A",IF(G22&lt;=0.0039599537037037,"III A"))))))))</f>
        <v/>
      </c>
      <c r="I22" s="160" t="s">
        <v>822</v>
      </c>
    </row>
  </sheetData>
  <sortState xmlns:xlrd2="http://schemas.microsoft.com/office/spreadsheetml/2017/richdata2" ref="A9:I15">
    <sortCondition ref="A9:A15"/>
  </sortState>
  <phoneticPr fontId="45" type="noConversion"/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D9412-632B-478A-A263-8C45AA392560}">
  <sheetPr codeName="Lapas16">
    <pageSetUpPr fitToPage="1"/>
  </sheetPr>
  <dimension ref="A1:I24"/>
  <sheetViews>
    <sheetView workbookViewId="0">
      <selection activeCell="B14" sqref="B14:B24"/>
    </sheetView>
  </sheetViews>
  <sheetFormatPr defaultRowHeight="14.4"/>
  <cols>
    <col min="1" max="1" width="4.109375" customWidth="1"/>
    <col min="2" max="2" width="4.88671875" customWidth="1"/>
    <col min="3" max="3" width="9" bestFit="1" customWidth="1"/>
    <col min="4" max="4" width="13.6640625" bestFit="1" customWidth="1"/>
    <col min="5" max="5" width="12.33203125" customWidth="1"/>
    <col min="6" max="6" width="20.33203125" bestFit="1" customWidth="1"/>
    <col min="8" max="8" width="7.5546875" customWidth="1"/>
    <col min="9" max="9" width="23.5546875" bestFit="1" customWidth="1"/>
  </cols>
  <sheetData>
    <row r="1" spans="1:9" ht="17.399999999999999">
      <c r="A1" s="10"/>
      <c r="B1" s="19" t="s">
        <v>9</v>
      </c>
      <c r="C1" s="19"/>
      <c r="D1" s="20"/>
      <c r="E1" s="19"/>
      <c r="F1" s="21"/>
      <c r="G1" s="19"/>
    </row>
    <row r="2" spans="1:9" ht="21">
      <c r="A2" s="2"/>
      <c r="B2" s="2"/>
      <c r="C2" s="15"/>
      <c r="D2" s="3"/>
      <c r="E2" s="4"/>
      <c r="F2" s="13"/>
      <c r="G2" s="13" t="s">
        <v>33</v>
      </c>
    </row>
    <row r="3" spans="1:9" ht="15.75" customHeight="1">
      <c r="A3" s="7"/>
      <c r="B3" s="7"/>
      <c r="C3" s="16"/>
      <c r="D3" s="1"/>
      <c r="E3" s="1"/>
      <c r="F3" s="13"/>
      <c r="G3" s="13" t="s">
        <v>807</v>
      </c>
    </row>
    <row r="4" spans="1:9" ht="15.75" customHeight="1">
      <c r="A4" s="1"/>
      <c r="B4" s="47" t="s">
        <v>27</v>
      </c>
      <c r="C4" s="49"/>
      <c r="D4" s="47" t="s">
        <v>16</v>
      </c>
      <c r="E4" s="8"/>
      <c r="H4" s="30"/>
    </row>
    <row r="6" spans="1:9" ht="15.6">
      <c r="A6" s="31" t="s">
        <v>303</v>
      </c>
      <c r="B6" s="31" t="s">
        <v>21</v>
      </c>
      <c r="C6" s="55" t="s">
        <v>1</v>
      </c>
      <c r="D6" s="56" t="s">
        <v>2</v>
      </c>
      <c r="E6" s="57" t="s">
        <v>3</v>
      </c>
      <c r="F6" s="57" t="s">
        <v>4</v>
      </c>
      <c r="G6" s="57" t="s">
        <v>15</v>
      </c>
      <c r="H6" s="107" t="s">
        <v>42</v>
      </c>
      <c r="I6" s="57" t="s">
        <v>7</v>
      </c>
    </row>
    <row r="7" spans="1:9" ht="15" customHeight="1">
      <c r="A7" s="34">
        <v>1</v>
      </c>
      <c r="B7" s="157">
        <v>114</v>
      </c>
      <c r="C7" s="158" t="s">
        <v>108</v>
      </c>
      <c r="D7" s="158" t="s">
        <v>107</v>
      </c>
      <c r="E7" s="159">
        <v>38952</v>
      </c>
      <c r="F7" s="161" t="s">
        <v>103</v>
      </c>
      <c r="G7" s="111">
        <v>2.9781249999999999E-3</v>
      </c>
      <c r="H7" s="123" t="str">
        <f>IF(ISBLANK(G7),"",IF(G7&gt;0.00362430555555556,"",IF(G7&lt;=0.00253472222222222,"TSM",IF(G7&lt;=0.00261574074074074,"SM",IF(G7&lt;=0.00273148148148148,"KSM",IF(G7&lt;=0.00289351851851852,"I A",IF(G7&lt;=0.00318287037037037,"II A",IF(G7&lt;=0.00362430555555556,"III A"))))))))</f>
        <v>II A</v>
      </c>
      <c r="I7" s="160" t="s">
        <v>864</v>
      </c>
    </row>
    <row r="8" spans="1:9" ht="15" customHeight="1">
      <c r="A8" s="34">
        <v>2</v>
      </c>
      <c r="B8" s="157">
        <v>46</v>
      </c>
      <c r="C8" s="158" t="s">
        <v>199</v>
      </c>
      <c r="D8" s="158" t="s">
        <v>200</v>
      </c>
      <c r="E8" s="159">
        <v>39237</v>
      </c>
      <c r="F8" s="161" t="s">
        <v>34</v>
      </c>
      <c r="G8" s="111">
        <v>3.0571759259259259E-3</v>
      </c>
      <c r="H8" s="123" t="str">
        <f>IF(ISBLANK(G8),"",IF(G8&gt;0.00362430555555556,"",IF(G8&lt;=0.00253472222222222,"TSM",IF(G8&lt;=0.00261574074074074,"SM",IF(G8&lt;=0.00273148148148148,"KSM",IF(G8&lt;=0.00289351851851852,"I A",IF(G8&lt;=0.00318287037037037,"II A",IF(G8&lt;=0.00362430555555556,"III A"))))))))</f>
        <v>II A</v>
      </c>
      <c r="I8" s="160" t="s">
        <v>201</v>
      </c>
    </row>
    <row r="9" spans="1:9" ht="15" customHeight="1">
      <c r="A9" s="34">
        <v>3</v>
      </c>
      <c r="B9" s="157">
        <v>111</v>
      </c>
      <c r="C9" s="158" t="s">
        <v>79</v>
      </c>
      <c r="D9" s="158" t="s">
        <v>109</v>
      </c>
      <c r="E9" s="159">
        <v>39230</v>
      </c>
      <c r="F9" s="161" t="s">
        <v>103</v>
      </c>
      <c r="G9" s="111">
        <v>3.2133101851851849E-3</v>
      </c>
      <c r="H9" s="123" t="str">
        <f>IF(ISBLANK(G9),"",IF(G9&gt;0.00362430555555556,"",IF(G9&lt;=0.00253472222222222,"TSM",IF(G9&lt;=0.00261574074074074,"SM",IF(G9&lt;=0.00273148148148148,"KSM",IF(G9&lt;=0.00289351851851852,"I A",IF(G9&lt;=0.00318287037037037,"II A",IF(G9&lt;=0.00362430555555556,"III A"))))))))</f>
        <v>III A</v>
      </c>
      <c r="I9" s="160" t="s">
        <v>872</v>
      </c>
    </row>
    <row r="10" spans="1:9" ht="15.6">
      <c r="A10" s="34"/>
      <c r="B10" s="157">
        <v>112</v>
      </c>
      <c r="C10" s="158" t="s">
        <v>68</v>
      </c>
      <c r="D10" s="158" t="s">
        <v>308</v>
      </c>
      <c r="E10" s="159">
        <v>38750</v>
      </c>
      <c r="F10" s="161" t="s">
        <v>306</v>
      </c>
      <c r="G10" s="111" t="s">
        <v>858</v>
      </c>
      <c r="H10" s="123" t="str">
        <f>IF(ISBLANK(G10),"",IF(G10&gt;0.00362430555555556,"",IF(G10&lt;=0.00253472222222222,"TSM",IF(G10&lt;=0.00261574074074074,"SM",IF(G10&lt;=0.00273148148148148,"KSM",IF(G10&lt;=0.00289351851851852,"I A",IF(G10&lt;=0.00318287037037037,"II A",IF(G10&lt;=0.00362430555555556,"III A"))))))))</f>
        <v/>
      </c>
      <c r="I10" s="160" t="s">
        <v>596</v>
      </c>
    </row>
    <row r="11" spans="1:9" ht="15" customHeight="1">
      <c r="A11" s="36"/>
      <c r="B11" s="180"/>
      <c r="C11" s="178"/>
      <c r="D11" s="178"/>
      <c r="E11" s="181"/>
      <c r="F11" s="182"/>
      <c r="G11" s="188"/>
      <c r="H11" s="188"/>
      <c r="I11" s="183"/>
    </row>
    <row r="12" spans="1:9" ht="18" customHeight="1">
      <c r="D12" s="89" t="s">
        <v>125</v>
      </c>
    </row>
    <row r="13" spans="1:9" ht="18" customHeight="1">
      <c r="A13" s="31" t="s">
        <v>303</v>
      </c>
      <c r="B13" s="31" t="s">
        <v>21</v>
      </c>
      <c r="C13" s="55" t="s">
        <v>1</v>
      </c>
      <c r="D13" s="56" t="s">
        <v>2</v>
      </c>
      <c r="E13" s="57" t="s">
        <v>3</v>
      </c>
      <c r="F13" s="57" t="s">
        <v>4</v>
      </c>
      <c r="G13" s="57" t="s">
        <v>15</v>
      </c>
      <c r="H13" s="107" t="s">
        <v>42</v>
      </c>
      <c r="I13" s="57" t="s">
        <v>7</v>
      </c>
    </row>
    <row r="14" spans="1:9" ht="15.6">
      <c r="A14" s="34">
        <v>1</v>
      </c>
      <c r="B14" s="157">
        <v>93</v>
      </c>
      <c r="C14" s="158" t="s">
        <v>313</v>
      </c>
      <c r="D14" s="158" t="s">
        <v>314</v>
      </c>
      <c r="E14" s="159">
        <v>40200</v>
      </c>
      <c r="F14" s="161" t="s">
        <v>103</v>
      </c>
      <c r="G14" s="111">
        <v>3.0261574074074071E-3</v>
      </c>
      <c r="H14" s="123" t="str">
        <f t="shared" ref="H14:H24" si="0">IF(ISBLANK(G14),"",IF(G14&lt;=0.00273148148148148,"KSM",IF(G14&lt;=0.00289351851851852,"I A",IF(G14&lt;=0.00318287037037037,"II A",IF(G14&lt;=0.00362430555555556,"III A",IF(G14&lt;=0.0039599537037037,"I JA",IF(G14&lt;=0.00423773148148148,"II JA",IF(G14&lt;=0.00446921296296296,"III JA"))))))))</f>
        <v>II A</v>
      </c>
      <c r="I14" s="160" t="s">
        <v>871</v>
      </c>
    </row>
    <row r="15" spans="1:9" ht="15.6">
      <c r="A15" s="34">
        <v>2</v>
      </c>
      <c r="B15" s="157">
        <v>26</v>
      </c>
      <c r="C15" s="158" t="s">
        <v>218</v>
      </c>
      <c r="D15" s="158" t="s">
        <v>607</v>
      </c>
      <c r="E15" s="159">
        <v>39627</v>
      </c>
      <c r="F15" s="161" t="s">
        <v>618</v>
      </c>
      <c r="G15" s="111">
        <v>3.0811342592592592E-3</v>
      </c>
      <c r="H15" s="123" t="str">
        <f t="shared" si="0"/>
        <v>II A</v>
      </c>
      <c r="I15" s="160" t="s">
        <v>608</v>
      </c>
    </row>
    <row r="16" spans="1:9" ht="15.6">
      <c r="A16" s="34">
        <v>3</v>
      </c>
      <c r="B16" s="157">
        <v>150</v>
      </c>
      <c r="C16" s="158" t="s">
        <v>461</v>
      </c>
      <c r="D16" s="158" t="s">
        <v>794</v>
      </c>
      <c r="E16" s="159" t="s">
        <v>795</v>
      </c>
      <c r="F16" s="161" t="s">
        <v>799</v>
      </c>
      <c r="G16" s="111">
        <v>3.2760416666666667E-3</v>
      </c>
      <c r="H16" s="123" t="str">
        <f t="shared" si="0"/>
        <v>III A</v>
      </c>
      <c r="I16" s="160" t="s">
        <v>294</v>
      </c>
    </row>
    <row r="17" spans="1:9" ht="15.6">
      <c r="A17" s="34">
        <v>4</v>
      </c>
      <c r="B17" s="157">
        <v>15</v>
      </c>
      <c r="C17" s="158" t="s">
        <v>73</v>
      </c>
      <c r="D17" s="158" t="s">
        <v>430</v>
      </c>
      <c r="E17" s="159">
        <v>40229</v>
      </c>
      <c r="F17" s="161" t="s">
        <v>417</v>
      </c>
      <c r="G17" s="111">
        <v>3.2789351851851855E-3</v>
      </c>
      <c r="H17" s="123" t="str">
        <f t="shared" si="0"/>
        <v>III A</v>
      </c>
      <c r="I17" s="160" t="s">
        <v>439</v>
      </c>
    </row>
    <row r="18" spans="1:9" ht="15.6">
      <c r="A18" s="34">
        <v>5</v>
      </c>
      <c r="B18" s="157">
        <v>151</v>
      </c>
      <c r="C18" s="158" t="s">
        <v>796</v>
      </c>
      <c r="D18" s="158" t="s">
        <v>797</v>
      </c>
      <c r="E18" s="159" t="s">
        <v>798</v>
      </c>
      <c r="F18" s="161" t="s">
        <v>799</v>
      </c>
      <c r="G18" s="111">
        <v>3.3101851851851851E-3</v>
      </c>
      <c r="H18" s="123" t="str">
        <f t="shared" si="0"/>
        <v>III A</v>
      </c>
      <c r="I18" s="160" t="s">
        <v>294</v>
      </c>
    </row>
    <row r="19" spans="1:9" ht="15.6">
      <c r="A19" s="34">
        <v>6</v>
      </c>
      <c r="B19" s="157">
        <v>163</v>
      </c>
      <c r="C19" s="158" t="s">
        <v>48</v>
      </c>
      <c r="D19" s="158" t="s">
        <v>815</v>
      </c>
      <c r="E19" s="159">
        <v>40178</v>
      </c>
      <c r="F19" s="161" t="s">
        <v>813</v>
      </c>
      <c r="G19" s="111">
        <v>3.3983796296296297E-3</v>
      </c>
      <c r="H19" s="123" t="str">
        <f t="shared" si="0"/>
        <v>III A</v>
      </c>
      <c r="I19" s="160" t="s">
        <v>814</v>
      </c>
    </row>
    <row r="20" spans="1:9" ht="15.6">
      <c r="A20" s="34">
        <v>7</v>
      </c>
      <c r="B20" s="157">
        <v>107</v>
      </c>
      <c r="C20" s="158" t="s">
        <v>597</v>
      </c>
      <c r="D20" s="158" t="s">
        <v>598</v>
      </c>
      <c r="E20" s="159">
        <v>39848</v>
      </c>
      <c r="F20" s="161" t="s">
        <v>306</v>
      </c>
      <c r="G20" s="111">
        <v>3.4064814814814813E-3</v>
      </c>
      <c r="H20" s="123" t="str">
        <f t="shared" si="0"/>
        <v>III A</v>
      </c>
      <c r="I20" s="160" t="s">
        <v>596</v>
      </c>
    </row>
    <row r="21" spans="1:9" ht="15.6">
      <c r="A21" s="34">
        <v>8</v>
      </c>
      <c r="B21" s="157">
        <v>103</v>
      </c>
      <c r="C21" s="158" t="s">
        <v>324</v>
      </c>
      <c r="D21" s="158" t="s">
        <v>325</v>
      </c>
      <c r="E21" s="159">
        <v>40610</v>
      </c>
      <c r="F21" s="161" t="s">
        <v>103</v>
      </c>
      <c r="G21" s="111">
        <v>3.4077546296296295E-3</v>
      </c>
      <c r="H21" s="123" t="str">
        <f t="shared" si="0"/>
        <v>III A</v>
      </c>
      <c r="I21" s="160" t="s">
        <v>873</v>
      </c>
    </row>
    <row r="22" spans="1:9" ht="15.6">
      <c r="A22" s="34">
        <v>9</v>
      </c>
      <c r="B22" s="157">
        <v>165</v>
      </c>
      <c r="C22" s="158" t="s">
        <v>820</v>
      </c>
      <c r="D22" s="158" t="s">
        <v>821</v>
      </c>
      <c r="E22" s="159">
        <v>40081</v>
      </c>
      <c r="F22" s="161" t="s">
        <v>813</v>
      </c>
      <c r="G22" s="111">
        <v>3.4203703703703701E-3</v>
      </c>
      <c r="H22" s="123" t="str">
        <f t="shared" si="0"/>
        <v>III A</v>
      </c>
      <c r="I22" s="160" t="s">
        <v>822</v>
      </c>
    </row>
    <row r="23" spans="1:9" ht="15.6">
      <c r="A23" s="34">
        <v>10</v>
      </c>
      <c r="B23" s="157">
        <v>100</v>
      </c>
      <c r="C23" s="158" t="s">
        <v>60</v>
      </c>
      <c r="D23" s="158" t="s">
        <v>321</v>
      </c>
      <c r="E23" s="159">
        <v>40349</v>
      </c>
      <c r="F23" s="161" t="s">
        <v>103</v>
      </c>
      <c r="G23" s="111">
        <v>3.4592592592592591E-3</v>
      </c>
      <c r="H23" s="123" t="str">
        <f t="shared" si="0"/>
        <v>III A</v>
      </c>
      <c r="I23" s="160" t="s">
        <v>873</v>
      </c>
    </row>
    <row r="24" spans="1:9" ht="15.6">
      <c r="A24" s="34">
        <v>11</v>
      </c>
      <c r="B24" s="157">
        <v>102</v>
      </c>
      <c r="C24" s="158" t="s">
        <v>389</v>
      </c>
      <c r="D24" s="158" t="s">
        <v>390</v>
      </c>
      <c r="E24" s="159" t="s">
        <v>391</v>
      </c>
      <c r="F24" s="161" t="s">
        <v>379</v>
      </c>
      <c r="G24" s="111">
        <v>3.6230324074074073E-3</v>
      </c>
      <c r="H24" s="123" t="str">
        <f t="shared" si="0"/>
        <v>III A</v>
      </c>
      <c r="I24" s="160" t="s">
        <v>380</v>
      </c>
    </row>
  </sheetData>
  <sortState xmlns:xlrd2="http://schemas.microsoft.com/office/spreadsheetml/2017/richdata2" ref="A7:I10">
    <sortCondition ref="A7:A10"/>
  </sortState>
  <phoneticPr fontId="45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30AEB-0DE8-41FC-90B6-8C19A0522B39}">
  <dimension ref="A1:Y50"/>
  <sheetViews>
    <sheetView topLeftCell="A30" zoomScale="110" zoomScaleNormal="110" workbookViewId="0">
      <selection activeCell="D4" sqref="D4"/>
    </sheetView>
  </sheetViews>
  <sheetFormatPr defaultRowHeight="14.4"/>
  <cols>
    <col min="1" max="1" width="6.44140625" customWidth="1"/>
    <col min="2" max="2" width="5.33203125" customWidth="1"/>
    <col min="3" max="3" width="11" customWidth="1"/>
    <col min="4" max="4" width="18.5546875" customWidth="1"/>
    <col min="5" max="5" width="12.33203125" customWidth="1"/>
    <col min="6" max="6" width="16.109375" customWidth="1"/>
    <col min="7" max="9" width="5.6640625" customWidth="1"/>
    <col min="10" max="10" width="6.6640625" customWidth="1"/>
    <col min="11" max="12" width="5.6640625" customWidth="1"/>
    <col min="13" max="13" width="21.44140625" customWidth="1"/>
    <col min="16" max="16" width="6.6640625" customWidth="1"/>
    <col min="17" max="17" width="5.44140625" customWidth="1"/>
    <col min="18" max="18" width="9" customWidth="1"/>
    <col min="19" max="19" width="13.88671875" customWidth="1"/>
    <col min="20" max="20" width="10.6640625" customWidth="1"/>
    <col min="21" max="21" width="15.88671875" customWidth="1"/>
    <col min="24" max="24" width="7.6640625" customWidth="1"/>
    <col min="25" max="25" width="6.6640625" customWidth="1"/>
    <col min="26" max="26" width="13.88671875" customWidth="1"/>
  </cols>
  <sheetData>
    <row r="1" spans="1:25" ht="17.399999999999999">
      <c r="A1" s="10"/>
      <c r="B1" s="10"/>
      <c r="C1" s="19" t="s">
        <v>9</v>
      </c>
      <c r="D1" s="19"/>
      <c r="E1" s="20"/>
      <c r="F1" s="19"/>
      <c r="G1" s="21"/>
      <c r="H1" s="19"/>
      <c r="I1" s="19"/>
      <c r="J1" s="11"/>
      <c r="K1" s="11"/>
      <c r="L1" s="11"/>
      <c r="M1" s="11"/>
    </row>
    <row r="2" spans="1:25" ht="21">
      <c r="A2" s="2"/>
      <c r="B2" s="2"/>
      <c r="C2" s="2"/>
      <c r="D2" s="15"/>
      <c r="E2" s="3"/>
      <c r="F2" s="4"/>
      <c r="G2" s="5"/>
      <c r="H2" s="4"/>
      <c r="I2" s="13" t="s">
        <v>33</v>
      </c>
    </row>
    <row r="3" spans="1:25" ht="20.399999999999999">
      <c r="A3" s="7"/>
      <c r="B3" s="47" t="s">
        <v>23</v>
      </c>
      <c r="C3" s="47"/>
      <c r="D3" s="47" t="s">
        <v>126</v>
      </c>
      <c r="E3" s="1"/>
      <c r="F3" s="1"/>
      <c r="G3" s="1"/>
      <c r="H3" s="1"/>
      <c r="I3" s="13" t="s">
        <v>807</v>
      </c>
    </row>
    <row r="4" spans="1:25">
      <c r="A4" s="1"/>
      <c r="B4" s="1"/>
      <c r="C4" s="1"/>
      <c r="D4" s="9"/>
      <c r="E4" s="9"/>
      <c r="F4" s="17"/>
      <c r="G4" s="12"/>
      <c r="H4" s="18"/>
      <c r="I4" s="18"/>
      <c r="J4" s="1"/>
      <c r="K4" s="1"/>
      <c r="L4" s="1"/>
      <c r="M4" s="1"/>
    </row>
    <row r="5" spans="1:25">
      <c r="A5" s="26" t="s">
        <v>303</v>
      </c>
      <c r="B5" s="41"/>
      <c r="C5" s="69" t="s">
        <v>1</v>
      </c>
      <c r="D5" s="70" t="s">
        <v>2</v>
      </c>
      <c r="E5" s="98" t="s">
        <v>3</v>
      </c>
      <c r="F5" s="71" t="s">
        <v>4</v>
      </c>
      <c r="G5" s="71" t="s">
        <v>869</v>
      </c>
      <c r="H5" s="71" t="s">
        <v>6</v>
      </c>
      <c r="I5" s="71" t="s">
        <v>42</v>
      </c>
      <c r="J5" s="71" t="s">
        <v>868</v>
      </c>
      <c r="K5" s="71" t="s">
        <v>6</v>
      </c>
      <c r="L5" s="71" t="s">
        <v>42</v>
      </c>
      <c r="M5" s="82" t="s">
        <v>7</v>
      </c>
      <c r="U5" s="79"/>
      <c r="V5" s="79"/>
      <c r="W5" s="79"/>
      <c r="X5" s="79"/>
      <c r="Y5" s="79"/>
    </row>
    <row r="6" spans="1:25" ht="15.6">
      <c r="A6" s="26">
        <v>1</v>
      </c>
      <c r="B6" s="149" t="s">
        <v>684</v>
      </c>
      <c r="C6" s="50" t="s">
        <v>86</v>
      </c>
      <c r="D6" s="50" t="s">
        <v>87</v>
      </c>
      <c r="E6" s="61" t="s">
        <v>148</v>
      </c>
      <c r="F6" s="50" t="s">
        <v>64</v>
      </c>
      <c r="G6" s="112">
        <v>12.65</v>
      </c>
      <c r="H6" s="113">
        <v>2.2000000000000002</v>
      </c>
      <c r="I6" s="123" t="str">
        <f t="shared" ref="I6:I11" si="0">IF(ISBLANK(G6),"",IF(G6&lt;=12.4,"KSM",IF(G6&lt;=13.04,"I A",IF(G6&lt;=13.84,"II A",IF(G6&lt;=14.94,"III A",IF(G6&lt;=15.94,"I JA",IF(G6&lt;=16.74,"II JA",IF(G6&lt;=17.44,"III JA"))))))))</f>
        <v>I A</v>
      </c>
      <c r="J6" s="85">
        <v>12.64</v>
      </c>
      <c r="K6" s="113">
        <v>1.9</v>
      </c>
      <c r="L6" s="123" t="str">
        <f t="shared" ref="L6:L11" si="1">IF(ISBLANK(J6),"",IF(J6&lt;=12.4,"KSM",IF(J6&lt;=13.04,"I A",IF(J6&lt;=13.84,"II A",IF(J6&lt;=14.94,"III A",IF(J6&lt;=15.94,"I JA",IF(J6&lt;=16.74,"II JA",IF(J6&lt;=17.44,"III JA"))))))))</f>
        <v>I A</v>
      </c>
      <c r="M6" s="54" t="s">
        <v>147</v>
      </c>
      <c r="N6" s="79"/>
    </row>
    <row r="7" spans="1:25" ht="15.6">
      <c r="A7" s="27">
        <v>2</v>
      </c>
      <c r="B7" s="149">
        <v>1</v>
      </c>
      <c r="C7" s="50" t="s">
        <v>358</v>
      </c>
      <c r="D7" s="50" t="s">
        <v>359</v>
      </c>
      <c r="E7" s="61">
        <v>39967</v>
      </c>
      <c r="F7" s="187" t="s">
        <v>361</v>
      </c>
      <c r="G7" s="112">
        <v>13.11</v>
      </c>
      <c r="H7" s="113">
        <v>0.7</v>
      </c>
      <c r="I7" s="123" t="str">
        <f t="shared" si="0"/>
        <v>II A</v>
      </c>
      <c r="J7" s="85">
        <v>13.01</v>
      </c>
      <c r="K7" s="113">
        <v>1.9</v>
      </c>
      <c r="L7" s="123" t="str">
        <f t="shared" si="1"/>
        <v>I A</v>
      </c>
      <c r="M7" s="54" t="s">
        <v>850</v>
      </c>
      <c r="N7" s="79"/>
    </row>
    <row r="8" spans="1:25" ht="15.6">
      <c r="A8" s="26">
        <v>3</v>
      </c>
      <c r="B8" s="149">
        <v>86</v>
      </c>
      <c r="C8" s="50" t="s">
        <v>259</v>
      </c>
      <c r="D8" s="50" t="s">
        <v>260</v>
      </c>
      <c r="E8" s="61">
        <v>40342</v>
      </c>
      <c r="F8" s="50" t="s">
        <v>103</v>
      </c>
      <c r="G8" s="112">
        <v>13.18</v>
      </c>
      <c r="H8" s="113">
        <v>0.7</v>
      </c>
      <c r="I8" s="123" t="str">
        <f t="shared" si="0"/>
        <v>II A</v>
      </c>
      <c r="J8" s="85">
        <v>13.18</v>
      </c>
      <c r="K8" s="113">
        <v>1.9</v>
      </c>
      <c r="L8" s="123" t="str">
        <f t="shared" si="1"/>
        <v>II A</v>
      </c>
      <c r="M8" s="54" t="s">
        <v>864</v>
      </c>
      <c r="N8" s="79"/>
    </row>
    <row r="9" spans="1:25" ht="15.6">
      <c r="A9" s="27">
        <v>4</v>
      </c>
      <c r="B9" s="149" t="s">
        <v>683</v>
      </c>
      <c r="C9" s="50" t="s">
        <v>51</v>
      </c>
      <c r="D9" s="50" t="s">
        <v>90</v>
      </c>
      <c r="E9" s="61" t="s">
        <v>157</v>
      </c>
      <c r="F9" s="50" t="s">
        <v>64</v>
      </c>
      <c r="G9" s="112">
        <v>13.23</v>
      </c>
      <c r="H9" s="113">
        <v>2.2000000000000002</v>
      </c>
      <c r="I9" s="123" t="str">
        <f t="shared" si="0"/>
        <v>II A</v>
      </c>
      <c r="J9" s="85">
        <v>13.21</v>
      </c>
      <c r="K9" s="113">
        <v>1.9</v>
      </c>
      <c r="L9" s="123" t="str">
        <f t="shared" si="1"/>
        <v>II A</v>
      </c>
      <c r="M9" s="54" t="s">
        <v>147</v>
      </c>
      <c r="N9" s="79"/>
    </row>
    <row r="10" spans="1:25" ht="15.6">
      <c r="A10" s="26">
        <v>5</v>
      </c>
      <c r="B10" s="149">
        <v>134</v>
      </c>
      <c r="C10" s="50" t="s">
        <v>786</v>
      </c>
      <c r="D10" s="50" t="s">
        <v>787</v>
      </c>
      <c r="E10" s="61" t="s">
        <v>788</v>
      </c>
      <c r="F10" s="50" t="s">
        <v>793</v>
      </c>
      <c r="G10" s="112">
        <v>13.35</v>
      </c>
      <c r="H10" s="113">
        <v>1.5</v>
      </c>
      <c r="I10" s="123" t="str">
        <f t="shared" si="0"/>
        <v>II A</v>
      </c>
      <c r="J10" s="85">
        <v>13.28</v>
      </c>
      <c r="K10" s="113">
        <v>1.9</v>
      </c>
      <c r="L10" s="123" t="str">
        <f t="shared" si="1"/>
        <v>II A</v>
      </c>
      <c r="M10" s="54" t="s">
        <v>792</v>
      </c>
      <c r="N10" s="79"/>
    </row>
    <row r="11" spans="1:25" ht="15.6">
      <c r="A11" s="27">
        <v>6</v>
      </c>
      <c r="B11" s="149">
        <v>80</v>
      </c>
      <c r="C11" s="50" t="s">
        <v>329</v>
      </c>
      <c r="D11" s="50" t="s">
        <v>330</v>
      </c>
      <c r="E11" s="61">
        <v>41397</v>
      </c>
      <c r="F11" s="50" t="s">
        <v>103</v>
      </c>
      <c r="G11" s="112">
        <v>13.38</v>
      </c>
      <c r="H11" s="113">
        <v>2.8</v>
      </c>
      <c r="I11" s="123" t="str">
        <f t="shared" si="0"/>
        <v>II A</v>
      </c>
      <c r="J11" s="85">
        <v>13.43</v>
      </c>
      <c r="K11" s="113">
        <v>1.9</v>
      </c>
      <c r="L11" s="123" t="str">
        <f t="shared" si="1"/>
        <v>II A</v>
      </c>
      <c r="M11" s="54" t="s">
        <v>863</v>
      </c>
      <c r="N11" s="79"/>
    </row>
    <row r="12" spans="1:25">
      <c r="A12" s="26" t="s">
        <v>303</v>
      </c>
      <c r="B12" s="41"/>
      <c r="C12" s="69" t="s">
        <v>1</v>
      </c>
      <c r="D12" s="70" t="s">
        <v>2</v>
      </c>
      <c r="E12" s="98" t="s">
        <v>3</v>
      </c>
      <c r="F12" s="71" t="s">
        <v>4</v>
      </c>
      <c r="G12" s="71" t="s">
        <v>5</v>
      </c>
      <c r="H12" s="71" t="s">
        <v>6</v>
      </c>
      <c r="I12" s="71" t="s">
        <v>42</v>
      </c>
      <c r="J12" s="71" t="s">
        <v>20</v>
      </c>
      <c r="K12" s="71" t="s">
        <v>6</v>
      </c>
      <c r="L12" s="71" t="s">
        <v>42</v>
      </c>
      <c r="M12" s="82" t="s">
        <v>7</v>
      </c>
      <c r="U12" s="79"/>
      <c r="V12" s="79"/>
      <c r="W12" s="79"/>
      <c r="X12" s="79"/>
      <c r="Y12" s="79"/>
    </row>
    <row r="13" spans="1:25" ht="15.6">
      <c r="A13" s="26">
        <v>7</v>
      </c>
      <c r="B13" s="149">
        <v>47</v>
      </c>
      <c r="C13" s="50" t="s">
        <v>433</v>
      </c>
      <c r="D13" s="50" t="s">
        <v>511</v>
      </c>
      <c r="E13" s="61" t="s">
        <v>512</v>
      </c>
      <c r="F13" s="50" t="s">
        <v>34</v>
      </c>
      <c r="G13" s="112">
        <v>13.4</v>
      </c>
      <c r="H13" s="113">
        <v>1.5</v>
      </c>
      <c r="I13" s="123" t="str">
        <f t="shared" ref="I13:I43" si="2">IF(ISBLANK(G13),"",IF(G13&lt;=12.4,"KSM",IF(G13&lt;=13.04,"I A",IF(G13&lt;=13.84,"II A",IF(G13&lt;=14.94,"III A",IF(G13&lt;=15.94,"I JA",IF(G13&lt;=16.74,"II JA",IF(G13&lt;=17.44,"III JA"))))))))</f>
        <v>II A</v>
      </c>
      <c r="J13" s="85"/>
      <c r="K13" s="113"/>
      <c r="L13" s="123" t="str">
        <f t="shared" ref="L13:L34" si="3">IF(ISBLANK(J13),"",IF(J13&lt;=12.4,"KSM",IF(J13&lt;=13.04,"I A",IF(J13&lt;=13.84,"II A",IF(J13&lt;=14.94,"III A",IF(J13&lt;=15.94,"I JA",IF(J13&lt;=16.74,"II JA",IF(J13&lt;=17.44,"III JA"))))))))</f>
        <v/>
      </c>
      <c r="M13" s="54" t="s">
        <v>510</v>
      </c>
      <c r="N13" s="79"/>
    </row>
    <row r="14" spans="1:25" ht="15.6">
      <c r="A14" s="27">
        <v>8</v>
      </c>
      <c r="B14" s="149">
        <v>24</v>
      </c>
      <c r="C14" s="50" t="s">
        <v>459</v>
      </c>
      <c r="D14" s="50" t="s">
        <v>460</v>
      </c>
      <c r="E14" s="61">
        <v>39923</v>
      </c>
      <c r="F14" s="50" t="s">
        <v>34</v>
      </c>
      <c r="G14" s="112">
        <v>13.53</v>
      </c>
      <c r="H14" s="113">
        <v>1.5</v>
      </c>
      <c r="I14" s="123" t="str">
        <f t="shared" si="2"/>
        <v>II A</v>
      </c>
      <c r="J14" s="85"/>
      <c r="K14" s="113"/>
      <c r="L14" s="123" t="str">
        <f t="shared" si="3"/>
        <v/>
      </c>
      <c r="M14" s="54" t="s">
        <v>127</v>
      </c>
      <c r="N14" s="115"/>
    </row>
    <row r="15" spans="1:25" ht="15.6">
      <c r="A15" s="26">
        <v>9</v>
      </c>
      <c r="B15" s="149">
        <v>129</v>
      </c>
      <c r="C15" s="50" t="s">
        <v>296</v>
      </c>
      <c r="D15" s="50" t="s">
        <v>297</v>
      </c>
      <c r="E15" s="61" t="s">
        <v>570</v>
      </c>
      <c r="F15" s="50" t="s">
        <v>799</v>
      </c>
      <c r="G15" s="112">
        <v>13.58</v>
      </c>
      <c r="H15" s="113">
        <v>0.7</v>
      </c>
      <c r="I15" s="123" t="str">
        <f t="shared" si="2"/>
        <v>II A</v>
      </c>
      <c r="J15" s="85"/>
      <c r="K15" s="113"/>
      <c r="L15" s="123" t="str">
        <f t="shared" si="3"/>
        <v/>
      </c>
      <c r="M15" s="54" t="s">
        <v>294</v>
      </c>
      <c r="N15" s="79"/>
    </row>
    <row r="16" spans="1:25" ht="15.6">
      <c r="A16" s="27">
        <v>10</v>
      </c>
      <c r="B16" s="149">
        <v>17</v>
      </c>
      <c r="C16" s="50" t="s">
        <v>331</v>
      </c>
      <c r="D16" s="50" t="s">
        <v>604</v>
      </c>
      <c r="E16" s="61">
        <v>39960</v>
      </c>
      <c r="F16" s="50" t="s">
        <v>618</v>
      </c>
      <c r="G16" s="112">
        <v>13.58</v>
      </c>
      <c r="H16" s="113">
        <v>1.5</v>
      </c>
      <c r="I16" s="123" t="str">
        <f t="shared" si="2"/>
        <v>II A</v>
      </c>
      <c r="J16" s="85"/>
      <c r="K16" s="113"/>
      <c r="L16" s="123" t="str">
        <f t="shared" si="3"/>
        <v/>
      </c>
      <c r="M16" s="54" t="s">
        <v>47</v>
      </c>
      <c r="N16" s="79"/>
    </row>
    <row r="17" spans="1:17" ht="15.6">
      <c r="A17" s="26">
        <v>11</v>
      </c>
      <c r="B17" s="149">
        <v>7</v>
      </c>
      <c r="C17" s="50" t="s">
        <v>97</v>
      </c>
      <c r="D17" s="50" t="s">
        <v>98</v>
      </c>
      <c r="E17" s="61" t="s">
        <v>292</v>
      </c>
      <c r="F17" s="187" t="s">
        <v>668</v>
      </c>
      <c r="G17" s="112">
        <v>13.64</v>
      </c>
      <c r="H17" s="113">
        <v>1.5</v>
      </c>
      <c r="I17" s="123" t="str">
        <f t="shared" si="2"/>
        <v>II A</v>
      </c>
      <c r="J17" s="85"/>
      <c r="K17" s="113"/>
      <c r="L17" s="123" t="str">
        <f t="shared" si="3"/>
        <v/>
      </c>
      <c r="M17" s="54" t="s">
        <v>291</v>
      </c>
      <c r="N17" s="79"/>
    </row>
    <row r="18" spans="1:17" ht="15.6">
      <c r="A18" s="27">
        <v>12</v>
      </c>
      <c r="B18" s="149" t="s">
        <v>698</v>
      </c>
      <c r="C18" s="50" t="s">
        <v>699</v>
      </c>
      <c r="D18" s="50" t="s">
        <v>700</v>
      </c>
      <c r="E18" s="61" t="s">
        <v>701</v>
      </c>
      <c r="F18" s="50" t="s">
        <v>64</v>
      </c>
      <c r="G18" s="112">
        <v>13.65</v>
      </c>
      <c r="H18" s="113">
        <v>2.8</v>
      </c>
      <c r="I18" s="123" t="str">
        <f t="shared" si="2"/>
        <v>II A</v>
      </c>
      <c r="J18" s="85"/>
      <c r="K18" s="113"/>
      <c r="L18" s="123" t="str">
        <f t="shared" si="3"/>
        <v/>
      </c>
      <c r="M18" s="54" t="s">
        <v>147</v>
      </c>
      <c r="N18" s="79"/>
      <c r="Q18" s="59"/>
    </row>
    <row r="19" spans="1:17" ht="15.6">
      <c r="A19" s="26">
        <v>13</v>
      </c>
      <c r="B19" s="149" t="s">
        <v>181</v>
      </c>
      <c r="C19" s="50" t="s">
        <v>86</v>
      </c>
      <c r="D19" s="50" t="s">
        <v>158</v>
      </c>
      <c r="E19" s="61" t="s">
        <v>159</v>
      </c>
      <c r="F19" s="50" t="s">
        <v>64</v>
      </c>
      <c r="G19" s="112">
        <v>13.7</v>
      </c>
      <c r="H19" s="113">
        <v>1.5</v>
      </c>
      <c r="I19" s="123" t="str">
        <f t="shared" si="2"/>
        <v>II A</v>
      </c>
      <c r="J19" s="85"/>
      <c r="K19" s="113"/>
      <c r="L19" s="123" t="str">
        <f t="shared" si="3"/>
        <v/>
      </c>
      <c r="M19" s="54" t="s">
        <v>160</v>
      </c>
      <c r="N19" s="79"/>
    </row>
    <row r="20" spans="1:17" ht="15.6">
      <c r="A20" s="27">
        <v>14</v>
      </c>
      <c r="B20" s="149" t="s">
        <v>164</v>
      </c>
      <c r="C20" s="50" t="s">
        <v>346</v>
      </c>
      <c r="D20" s="50" t="s">
        <v>88</v>
      </c>
      <c r="E20" s="61" t="s">
        <v>693</v>
      </c>
      <c r="F20" s="50" t="s">
        <v>64</v>
      </c>
      <c r="G20" s="112">
        <v>13.77</v>
      </c>
      <c r="H20" s="113">
        <v>2.8</v>
      </c>
      <c r="I20" s="123" t="str">
        <f t="shared" si="2"/>
        <v>II A</v>
      </c>
      <c r="J20" s="85"/>
      <c r="K20" s="113"/>
      <c r="L20" s="123" t="str">
        <f t="shared" si="3"/>
        <v/>
      </c>
      <c r="M20" s="54" t="s">
        <v>147</v>
      </c>
      <c r="N20" s="79"/>
    </row>
    <row r="21" spans="1:17" ht="15.6">
      <c r="A21" s="26">
        <v>15</v>
      </c>
      <c r="B21" s="149">
        <v>104</v>
      </c>
      <c r="C21" s="50" t="s">
        <v>648</v>
      </c>
      <c r="D21" s="50" t="s">
        <v>649</v>
      </c>
      <c r="E21" s="61" t="s">
        <v>650</v>
      </c>
      <c r="F21" s="50" t="s">
        <v>651</v>
      </c>
      <c r="G21" s="112">
        <v>13.81</v>
      </c>
      <c r="H21" s="113">
        <v>1.5</v>
      </c>
      <c r="I21" s="123" t="str">
        <f t="shared" si="2"/>
        <v>II A</v>
      </c>
      <c r="J21" s="85"/>
      <c r="K21" s="113"/>
      <c r="L21" s="123" t="str">
        <f t="shared" si="3"/>
        <v/>
      </c>
      <c r="M21" s="54" t="s">
        <v>641</v>
      </c>
    </row>
    <row r="22" spans="1:17" ht="15.6">
      <c r="A22" s="27">
        <v>16</v>
      </c>
      <c r="B22" s="149">
        <v>85</v>
      </c>
      <c r="C22" s="50" t="s">
        <v>258</v>
      </c>
      <c r="D22" s="50" t="s">
        <v>110</v>
      </c>
      <c r="E22" s="61">
        <v>40472</v>
      </c>
      <c r="F22" s="50" t="s">
        <v>103</v>
      </c>
      <c r="G22" s="112">
        <v>13.84</v>
      </c>
      <c r="H22" s="113">
        <v>0.7</v>
      </c>
      <c r="I22" s="123" t="str">
        <f t="shared" si="2"/>
        <v>II A</v>
      </c>
      <c r="J22" s="85"/>
      <c r="K22" s="113"/>
      <c r="L22" s="123" t="str">
        <f t="shared" si="3"/>
        <v/>
      </c>
      <c r="M22" s="54" t="s">
        <v>864</v>
      </c>
      <c r="N22" s="79"/>
    </row>
    <row r="23" spans="1:17" ht="15.6">
      <c r="A23" s="26">
        <v>17</v>
      </c>
      <c r="B23" s="149">
        <v>2</v>
      </c>
      <c r="C23" s="50" t="s">
        <v>99</v>
      </c>
      <c r="D23" s="50" t="s">
        <v>360</v>
      </c>
      <c r="E23" s="61">
        <v>39857</v>
      </c>
      <c r="F23" s="187" t="s">
        <v>361</v>
      </c>
      <c r="G23" s="112">
        <v>13.86</v>
      </c>
      <c r="H23" s="113">
        <v>0.7</v>
      </c>
      <c r="I23" s="123" t="str">
        <f t="shared" si="2"/>
        <v>III A</v>
      </c>
      <c r="J23" s="85"/>
      <c r="K23" s="113"/>
      <c r="L23" s="123" t="str">
        <f t="shared" si="3"/>
        <v/>
      </c>
      <c r="M23" s="54" t="s">
        <v>850</v>
      </c>
      <c r="N23" s="79"/>
    </row>
    <row r="24" spans="1:17" ht="15.6">
      <c r="A24" s="27">
        <v>18</v>
      </c>
      <c r="B24" s="149">
        <v>60</v>
      </c>
      <c r="C24" s="50" t="s">
        <v>552</v>
      </c>
      <c r="D24" s="50" t="s">
        <v>203</v>
      </c>
      <c r="E24" s="61" t="s">
        <v>553</v>
      </c>
      <c r="F24" s="50" t="s">
        <v>34</v>
      </c>
      <c r="G24" s="112">
        <v>13.92</v>
      </c>
      <c r="H24" s="113">
        <v>2.1</v>
      </c>
      <c r="I24" s="123" t="str">
        <f t="shared" si="2"/>
        <v>III A</v>
      </c>
      <c r="J24" s="85"/>
      <c r="K24" s="113"/>
      <c r="L24" s="123" t="str">
        <f t="shared" si="3"/>
        <v/>
      </c>
      <c r="M24" s="54" t="s">
        <v>204</v>
      </c>
      <c r="N24" s="79"/>
    </row>
    <row r="25" spans="1:17" ht="15.75" customHeight="1">
      <c r="A25" s="26">
        <v>19</v>
      </c>
      <c r="B25" s="149" t="s">
        <v>144</v>
      </c>
      <c r="C25" s="50" t="s">
        <v>151</v>
      </c>
      <c r="D25" s="50" t="s">
        <v>152</v>
      </c>
      <c r="E25" s="61" t="s">
        <v>685</v>
      </c>
      <c r="F25" s="50" t="s">
        <v>64</v>
      </c>
      <c r="G25" s="112">
        <v>13.97</v>
      </c>
      <c r="H25" s="113">
        <v>1.5</v>
      </c>
      <c r="I25" s="123" t="str">
        <f t="shared" si="2"/>
        <v>III A</v>
      </c>
      <c r="J25" s="85"/>
      <c r="K25" s="113"/>
      <c r="L25" s="123" t="str">
        <f t="shared" si="3"/>
        <v/>
      </c>
      <c r="M25" s="54" t="s">
        <v>147</v>
      </c>
      <c r="N25" s="115"/>
    </row>
    <row r="26" spans="1:17" ht="15.6">
      <c r="A26" s="27">
        <v>19</v>
      </c>
      <c r="B26" s="149">
        <v>70</v>
      </c>
      <c r="C26" s="50" t="s">
        <v>315</v>
      </c>
      <c r="D26" s="50" t="s">
        <v>316</v>
      </c>
      <c r="E26" s="61">
        <v>40401</v>
      </c>
      <c r="F26" s="50" t="s">
        <v>103</v>
      </c>
      <c r="G26" s="112">
        <v>13.97</v>
      </c>
      <c r="H26" s="113">
        <v>0.7</v>
      </c>
      <c r="I26" s="123" t="str">
        <f t="shared" si="2"/>
        <v>III A</v>
      </c>
      <c r="J26" s="85"/>
      <c r="K26" s="113"/>
      <c r="L26" s="123" t="str">
        <f t="shared" si="3"/>
        <v/>
      </c>
      <c r="M26" s="54" t="s">
        <v>849</v>
      </c>
      <c r="N26" s="79"/>
    </row>
    <row r="27" spans="1:17" ht="15.6">
      <c r="A27" s="26">
        <v>21</v>
      </c>
      <c r="B27" s="149">
        <v>16</v>
      </c>
      <c r="C27" s="50" t="s">
        <v>339</v>
      </c>
      <c r="D27" s="50" t="s">
        <v>382</v>
      </c>
      <c r="E27" s="61">
        <v>39801</v>
      </c>
      <c r="F27" s="50" t="s">
        <v>618</v>
      </c>
      <c r="G27" s="112">
        <v>14.23</v>
      </c>
      <c r="H27" s="113">
        <v>2.8</v>
      </c>
      <c r="I27" s="123" t="str">
        <f t="shared" si="2"/>
        <v>III A</v>
      </c>
      <c r="J27" s="85"/>
      <c r="K27" s="113"/>
      <c r="L27" s="123" t="str">
        <f t="shared" si="3"/>
        <v/>
      </c>
      <c r="M27" s="54" t="s">
        <v>47</v>
      </c>
      <c r="N27" s="79"/>
    </row>
    <row r="28" spans="1:17" ht="15.6">
      <c r="A28" s="27">
        <v>22</v>
      </c>
      <c r="B28" s="149" t="s">
        <v>124</v>
      </c>
      <c r="C28" s="50" t="s">
        <v>69</v>
      </c>
      <c r="D28" s="50" t="s">
        <v>708</v>
      </c>
      <c r="E28" s="61" t="s">
        <v>709</v>
      </c>
      <c r="F28" s="50" t="s">
        <v>64</v>
      </c>
      <c r="G28" s="112">
        <v>14.31</v>
      </c>
      <c r="H28" s="113">
        <v>1.5</v>
      </c>
      <c r="I28" s="123" t="str">
        <f t="shared" si="2"/>
        <v>III A</v>
      </c>
      <c r="J28" s="85"/>
      <c r="K28" s="113"/>
      <c r="L28" s="123" t="str">
        <f t="shared" si="3"/>
        <v/>
      </c>
      <c r="M28" s="54" t="s">
        <v>147</v>
      </c>
      <c r="N28" s="79"/>
    </row>
    <row r="29" spans="1:17" ht="15.6">
      <c r="A29" s="26">
        <v>23</v>
      </c>
      <c r="B29" s="149" t="s">
        <v>163</v>
      </c>
      <c r="C29" s="50" t="s">
        <v>89</v>
      </c>
      <c r="D29" s="50" t="s">
        <v>691</v>
      </c>
      <c r="E29" s="61" t="s">
        <v>692</v>
      </c>
      <c r="F29" s="50" t="s">
        <v>64</v>
      </c>
      <c r="G29" s="112">
        <v>14.35</v>
      </c>
      <c r="H29" s="113">
        <v>0.7</v>
      </c>
      <c r="I29" s="123" t="str">
        <f t="shared" si="2"/>
        <v>III A</v>
      </c>
      <c r="J29" s="85"/>
      <c r="K29" s="113"/>
      <c r="L29" s="123" t="str">
        <f t="shared" si="3"/>
        <v/>
      </c>
      <c r="M29" s="54" t="s">
        <v>147</v>
      </c>
      <c r="N29" s="79"/>
    </row>
    <row r="30" spans="1:17" ht="15.6">
      <c r="A30" s="27">
        <v>24</v>
      </c>
      <c r="B30" s="149" t="s">
        <v>165</v>
      </c>
      <c r="C30" s="50" t="s">
        <v>116</v>
      </c>
      <c r="D30" s="50" t="s">
        <v>153</v>
      </c>
      <c r="E30" s="61" t="s">
        <v>154</v>
      </c>
      <c r="F30" s="50" t="s">
        <v>64</v>
      </c>
      <c r="G30" s="112">
        <v>14.38</v>
      </c>
      <c r="H30" s="113">
        <v>2.1</v>
      </c>
      <c r="I30" s="123" t="str">
        <f t="shared" si="2"/>
        <v>III A</v>
      </c>
      <c r="J30" s="85"/>
      <c r="K30" s="113"/>
      <c r="L30" s="123" t="str">
        <f t="shared" si="3"/>
        <v/>
      </c>
      <c r="M30" s="54" t="s">
        <v>147</v>
      </c>
      <c r="N30" s="79"/>
    </row>
    <row r="31" spans="1:17" ht="15.6">
      <c r="A31" s="26">
        <v>25</v>
      </c>
      <c r="B31" s="149">
        <v>3</v>
      </c>
      <c r="C31" s="50" t="s">
        <v>625</v>
      </c>
      <c r="D31" s="50" t="s">
        <v>626</v>
      </c>
      <c r="E31" s="61" t="s">
        <v>627</v>
      </c>
      <c r="F31" s="186" t="s">
        <v>633</v>
      </c>
      <c r="G31" s="112">
        <v>14.39</v>
      </c>
      <c r="H31" s="113">
        <v>2.1</v>
      </c>
      <c r="I31" s="123" t="str">
        <f t="shared" si="2"/>
        <v>III A</v>
      </c>
      <c r="J31" s="85"/>
      <c r="K31" s="113"/>
      <c r="L31" s="123" t="str">
        <f t="shared" si="3"/>
        <v/>
      </c>
      <c r="M31" s="54" t="s">
        <v>621</v>
      </c>
      <c r="N31" s="79"/>
    </row>
    <row r="32" spans="1:17" ht="15.6">
      <c r="A32" s="27">
        <v>26</v>
      </c>
      <c r="B32" s="149">
        <v>83</v>
      </c>
      <c r="C32" s="50" t="s">
        <v>173</v>
      </c>
      <c r="D32" s="50" t="s">
        <v>332</v>
      </c>
      <c r="E32" s="61">
        <v>40606</v>
      </c>
      <c r="F32" s="50" t="s">
        <v>103</v>
      </c>
      <c r="G32" s="112">
        <v>14.54</v>
      </c>
      <c r="H32" s="113">
        <v>2.8</v>
      </c>
      <c r="I32" s="123" t="str">
        <f t="shared" si="2"/>
        <v>III A</v>
      </c>
      <c r="J32" s="85"/>
      <c r="K32" s="113"/>
      <c r="L32" s="123" t="str">
        <f t="shared" si="3"/>
        <v/>
      </c>
      <c r="M32" s="54" t="s">
        <v>863</v>
      </c>
      <c r="N32" s="79"/>
    </row>
    <row r="33" spans="1:14" ht="15.6">
      <c r="A33" s="26">
        <v>27</v>
      </c>
      <c r="B33" s="149" t="s">
        <v>149</v>
      </c>
      <c r="C33" s="50" t="s">
        <v>69</v>
      </c>
      <c r="D33" s="50" t="s">
        <v>686</v>
      </c>
      <c r="E33" s="61" t="s">
        <v>687</v>
      </c>
      <c r="F33" s="50" t="s">
        <v>64</v>
      </c>
      <c r="G33" s="112">
        <v>14.57</v>
      </c>
      <c r="H33" s="113">
        <v>0.7</v>
      </c>
      <c r="I33" s="123" t="str">
        <f t="shared" si="2"/>
        <v>III A</v>
      </c>
      <c r="J33" s="85"/>
      <c r="K33" s="113"/>
      <c r="L33" s="123" t="str">
        <f t="shared" si="3"/>
        <v/>
      </c>
      <c r="M33" s="54" t="s">
        <v>147</v>
      </c>
      <c r="N33" s="79"/>
    </row>
    <row r="34" spans="1:14" ht="15.6">
      <c r="A34" s="27">
        <v>28</v>
      </c>
      <c r="B34" s="149" t="s">
        <v>188</v>
      </c>
      <c r="C34" s="50" t="s">
        <v>736</v>
      </c>
      <c r="D34" s="50" t="s">
        <v>737</v>
      </c>
      <c r="E34" s="61" t="s">
        <v>738</v>
      </c>
      <c r="F34" s="50" t="s">
        <v>64</v>
      </c>
      <c r="G34" s="112">
        <v>14.63</v>
      </c>
      <c r="H34" s="113">
        <v>2.2000000000000002</v>
      </c>
      <c r="I34" s="123" t="str">
        <f t="shared" si="2"/>
        <v>III A</v>
      </c>
      <c r="J34" s="85"/>
      <c r="K34" s="113"/>
      <c r="L34" s="123" t="str">
        <f t="shared" si="3"/>
        <v/>
      </c>
      <c r="M34" s="54" t="s">
        <v>178</v>
      </c>
      <c r="N34" s="79"/>
    </row>
    <row r="35" spans="1:14" ht="15.6">
      <c r="A35" s="26">
        <v>29</v>
      </c>
      <c r="B35" s="157">
        <v>91</v>
      </c>
      <c r="C35" s="65" t="s">
        <v>345</v>
      </c>
      <c r="D35" s="66" t="s">
        <v>274</v>
      </c>
      <c r="E35" s="61">
        <v>41425</v>
      </c>
      <c r="F35" s="50" t="s">
        <v>103</v>
      </c>
      <c r="G35" s="112">
        <v>14.78</v>
      </c>
      <c r="H35" s="113">
        <v>0.7</v>
      </c>
      <c r="I35" s="123" t="str">
        <f t="shared" si="2"/>
        <v>III A</v>
      </c>
      <c r="J35" s="62" t="s">
        <v>369</v>
      </c>
      <c r="K35" s="38"/>
      <c r="L35" s="38"/>
      <c r="M35" s="175" t="s">
        <v>851</v>
      </c>
      <c r="N35" s="79"/>
    </row>
    <row r="36" spans="1:14" ht="15.6">
      <c r="A36" s="27">
        <v>30</v>
      </c>
      <c r="B36" s="149" t="s">
        <v>185</v>
      </c>
      <c r="C36" s="50" t="s">
        <v>173</v>
      </c>
      <c r="D36" s="50" t="s">
        <v>174</v>
      </c>
      <c r="E36" s="61" t="s">
        <v>175</v>
      </c>
      <c r="F36" s="50" t="s">
        <v>64</v>
      </c>
      <c r="G36" s="112">
        <v>14.91</v>
      </c>
      <c r="H36" s="113">
        <v>2.1</v>
      </c>
      <c r="I36" s="123" t="str">
        <f t="shared" si="2"/>
        <v>III A</v>
      </c>
      <c r="J36" s="85"/>
      <c r="K36" s="113"/>
      <c r="L36" s="123" t="str">
        <f t="shared" ref="L36:L46" si="4">IF(ISBLANK(J36),"",IF(J36&lt;=12.4,"KSM",IF(J36&lt;=13.04,"I A",IF(J36&lt;=13.84,"II A",IF(J36&lt;=14.94,"III A",IF(J36&lt;=15.94,"I JA",IF(J36&lt;=16.74,"II JA",IF(J36&lt;=17.44,"III JA"))))))))</f>
        <v/>
      </c>
      <c r="M36" s="54" t="s">
        <v>160</v>
      </c>
      <c r="N36" s="79"/>
    </row>
    <row r="37" spans="1:14" ht="15.75" customHeight="1">
      <c r="A37" s="26">
        <v>31</v>
      </c>
      <c r="B37" s="149" t="s">
        <v>190</v>
      </c>
      <c r="C37" s="50" t="s">
        <v>331</v>
      </c>
      <c r="D37" s="50" t="s">
        <v>739</v>
      </c>
      <c r="E37" s="61" t="s">
        <v>740</v>
      </c>
      <c r="F37" s="50" t="s">
        <v>64</v>
      </c>
      <c r="G37" s="112">
        <v>15.28</v>
      </c>
      <c r="H37" s="113">
        <v>1.5</v>
      </c>
      <c r="I37" s="123" t="str">
        <f t="shared" si="2"/>
        <v>I JA</v>
      </c>
      <c r="J37" s="85"/>
      <c r="K37" s="113"/>
      <c r="L37" s="123" t="str">
        <f t="shared" si="4"/>
        <v/>
      </c>
      <c r="M37" s="54" t="s">
        <v>178</v>
      </c>
      <c r="N37" s="79"/>
    </row>
    <row r="38" spans="1:14" ht="15.6">
      <c r="A38" s="27">
        <v>32</v>
      </c>
      <c r="B38" s="149">
        <v>90</v>
      </c>
      <c r="C38" s="50" t="s">
        <v>342</v>
      </c>
      <c r="D38" s="50" t="s">
        <v>343</v>
      </c>
      <c r="E38" s="61">
        <v>41150</v>
      </c>
      <c r="F38" s="50" t="s">
        <v>103</v>
      </c>
      <c r="G38" s="112">
        <v>15.28</v>
      </c>
      <c r="H38" s="113">
        <v>0.7</v>
      </c>
      <c r="I38" s="123" t="str">
        <f t="shared" si="2"/>
        <v>I JA</v>
      </c>
      <c r="J38" s="85"/>
      <c r="K38" s="113"/>
      <c r="L38" s="123" t="str">
        <f t="shared" si="4"/>
        <v/>
      </c>
      <c r="M38" s="54" t="s">
        <v>851</v>
      </c>
      <c r="N38" s="79"/>
    </row>
    <row r="39" spans="1:14" ht="15.6">
      <c r="A39" s="26">
        <v>33</v>
      </c>
      <c r="B39" s="149">
        <v>103</v>
      </c>
      <c r="C39" s="50" t="s">
        <v>58</v>
      </c>
      <c r="D39" s="50" t="s">
        <v>646</v>
      </c>
      <c r="E39" s="61" t="s">
        <v>647</v>
      </c>
      <c r="F39" s="50" t="s">
        <v>651</v>
      </c>
      <c r="G39" s="112">
        <v>15.32</v>
      </c>
      <c r="H39" s="113">
        <v>2.8</v>
      </c>
      <c r="I39" s="123" t="str">
        <f t="shared" si="2"/>
        <v>I JA</v>
      </c>
      <c r="J39" s="85"/>
      <c r="K39" s="113"/>
      <c r="L39" s="123" t="str">
        <f t="shared" si="4"/>
        <v/>
      </c>
      <c r="M39" s="54" t="s">
        <v>641</v>
      </c>
      <c r="N39" s="79"/>
    </row>
    <row r="40" spans="1:14" ht="15.6">
      <c r="A40" s="27">
        <v>34</v>
      </c>
      <c r="B40" s="149">
        <v>93</v>
      </c>
      <c r="C40" s="50" t="s">
        <v>51</v>
      </c>
      <c r="D40" s="50" t="s">
        <v>348</v>
      </c>
      <c r="E40" s="61">
        <v>41150</v>
      </c>
      <c r="F40" s="50" t="s">
        <v>103</v>
      </c>
      <c r="G40" s="112">
        <v>15.34</v>
      </c>
      <c r="H40" s="113">
        <v>1.5</v>
      </c>
      <c r="I40" s="123" t="str">
        <f t="shared" si="2"/>
        <v>I JA</v>
      </c>
      <c r="J40" s="85"/>
      <c r="K40" s="113"/>
      <c r="L40" s="123" t="str">
        <f t="shared" si="4"/>
        <v/>
      </c>
      <c r="M40" s="54" t="s">
        <v>851</v>
      </c>
      <c r="N40" s="79"/>
    </row>
    <row r="41" spans="1:14" ht="15.6">
      <c r="A41" s="26">
        <v>35</v>
      </c>
      <c r="B41" s="149">
        <v>87</v>
      </c>
      <c r="C41" s="50" t="s">
        <v>251</v>
      </c>
      <c r="D41" s="50" t="s">
        <v>338</v>
      </c>
      <c r="E41" s="61">
        <v>40140</v>
      </c>
      <c r="F41" s="50" t="s">
        <v>103</v>
      </c>
      <c r="G41" s="112">
        <v>15.51</v>
      </c>
      <c r="H41" s="113">
        <v>1.5</v>
      </c>
      <c r="I41" s="123" t="str">
        <f t="shared" si="2"/>
        <v>I JA</v>
      </c>
      <c r="J41" s="85"/>
      <c r="K41" s="113"/>
      <c r="L41" s="123" t="str">
        <f t="shared" si="4"/>
        <v/>
      </c>
      <c r="M41" s="54" t="s">
        <v>864</v>
      </c>
      <c r="N41" s="79"/>
    </row>
    <row r="42" spans="1:14" ht="15.6">
      <c r="A42" s="27">
        <v>36</v>
      </c>
      <c r="B42" s="149">
        <v>12</v>
      </c>
      <c r="C42" s="50" t="s">
        <v>431</v>
      </c>
      <c r="D42" s="50" t="s">
        <v>432</v>
      </c>
      <c r="E42" s="61">
        <v>40006</v>
      </c>
      <c r="F42" s="50" t="s">
        <v>142</v>
      </c>
      <c r="G42" s="112">
        <v>16.18</v>
      </c>
      <c r="H42" s="113">
        <v>0.7</v>
      </c>
      <c r="I42" s="123" t="str">
        <f t="shared" si="2"/>
        <v>II JA</v>
      </c>
      <c r="J42" s="85"/>
      <c r="K42" s="113"/>
      <c r="L42" s="123" t="str">
        <f t="shared" si="4"/>
        <v/>
      </c>
      <c r="M42" s="54" t="s">
        <v>143</v>
      </c>
      <c r="N42" s="79"/>
    </row>
    <row r="43" spans="1:14" ht="15.6">
      <c r="A43" s="26">
        <v>37</v>
      </c>
      <c r="B43" s="149" t="s">
        <v>155</v>
      </c>
      <c r="C43" s="50" t="s">
        <v>99</v>
      </c>
      <c r="D43" s="50" t="s">
        <v>689</v>
      </c>
      <c r="E43" s="61" t="s">
        <v>690</v>
      </c>
      <c r="F43" s="50" t="s">
        <v>64</v>
      </c>
      <c r="G43" s="112">
        <v>16.29</v>
      </c>
      <c r="H43" s="113">
        <v>0.7</v>
      </c>
      <c r="I43" s="123" t="str">
        <f t="shared" si="2"/>
        <v>II JA</v>
      </c>
      <c r="J43" s="85"/>
      <c r="K43" s="113"/>
      <c r="L43" s="123" t="str">
        <f t="shared" si="4"/>
        <v/>
      </c>
      <c r="M43" s="54" t="s">
        <v>147</v>
      </c>
      <c r="N43" s="79"/>
    </row>
    <row r="44" spans="1:14" ht="15.6">
      <c r="A44" s="27"/>
      <c r="B44" s="149" t="s">
        <v>179</v>
      </c>
      <c r="C44" s="50" t="s">
        <v>171</v>
      </c>
      <c r="D44" s="50" t="s">
        <v>725</v>
      </c>
      <c r="E44" s="61" t="s">
        <v>172</v>
      </c>
      <c r="F44" s="50" t="s">
        <v>64</v>
      </c>
      <c r="G44" s="112" t="s">
        <v>858</v>
      </c>
      <c r="H44" s="113"/>
      <c r="I44" s="123"/>
      <c r="J44" s="85"/>
      <c r="K44" s="113"/>
      <c r="L44" s="123" t="str">
        <f t="shared" si="4"/>
        <v/>
      </c>
      <c r="M44" s="54" t="s">
        <v>160</v>
      </c>
      <c r="N44" s="79"/>
    </row>
    <row r="45" spans="1:14" ht="15.6">
      <c r="A45" s="27"/>
      <c r="B45" s="149" t="s">
        <v>176</v>
      </c>
      <c r="C45" s="50" t="s">
        <v>715</v>
      </c>
      <c r="D45" s="50" t="s">
        <v>716</v>
      </c>
      <c r="E45" s="61" t="s">
        <v>717</v>
      </c>
      <c r="F45" s="50" t="s">
        <v>64</v>
      </c>
      <c r="G45" s="112" t="s">
        <v>858</v>
      </c>
      <c r="H45" s="113"/>
      <c r="I45" s="123"/>
      <c r="J45" s="85"/>
      <c r="K45" s="113"/>
      <c r="L45" s="123" t="str">
        <f t="shared" si="4"/>
        <v/>
      </c>
      <c r="M45" s="54" t="s">
        <v>147</v>
      </c>
      <c r="N45" s="79"/>
    </row>
    <row r="46" spans="1:14" ht="15.6">
      <c r="A46" s="27"/>
      <c r="B46" s="149" t="s">
        <v>681</v>
      </c>
      <c r="C46" s="50" t="s">
        <v>741</v>
      </c>
      <c r="D46" s="50" t="s">
        <v>742</v>
      </c>
      <c r="E46" s="61" t="s">
        <v>743</v>
      </c>
      <c r="F46" s="50" t="s">
        <v>64</v>
      </c>
      <c r="G46" s="112" t="s">
        <v>858</v>
      </c>
      <c r="H46" s="113"/>
      <c r="I46" s="123"/>
      <c r="J46" s="85"/>
      <c r="K46" s="113"/>
      <c r="L46" s="123" t="str">
        <f t="shared" si="4"/>
        <v/>
      </c>
      <c r="M46" s="54" t="s">
        <v>180</v>
      </c>
      <c r="N46" s="79"/>
    </row>
    <row r="47" spans="1:14" ht="15.6">
      <c r="A47" s="29"/>
      <c r="B47" s="64"/>
      <c r="C47" s="79"/>
      <c r="D47" s="79"/>
      <c r="E47" s="63"/>
      <c r="F47" s="67"/>
      <c r="G47" s="121"/>
      <c r="H47" s="120"/>
      <c r="I47" s="120"/>
      <c r="J47" s="115"/>
      <c r="K47" s="120"/>
      <c r="L47" s="120"/>
      <c r="M47" s="46"/>
      <c r="N47" s="79"/>
    </row>
    <row r="49" spans="3:7" ht="15.6">
      <c r="C49" s="150"/>
      <c r="D49" s="141"/>
      <c r="E49" s="148"/>
      <c r="F49" s="142"/>
      <c r="G49" s="142"/>
    </row>
    <row r="50" spans="3:7">
      <c r="D50" s="141"/>
      <c r="E50" s="148"/>
      <c r="F50" s="142"/>
      <c r="G50" s="142"/>
    </row>
  </sheetData>
  <sortState xmlns:xlrd2="http://schemas.microsoft.com/office/spreadsheetml/2017/richdata2" ref="A6:Y11">
    <sortCondition ref="J6:J11"/>
  </sortState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86E43-54F5-4F4B-8C4E-1257F1061078}">
  <dimension ref="A2:I10"/>
  <sheetViews>
    <sheetView workbookViewId="0">
      <selection activeCell="J7" sqref="J7"/>
    </sheetView>
  </sheetViews>
  <sheetFormatPr defaultRowHeight="14.4"/>
  <cols>
    <col min="1" max="1" width="5" customWidth="1"/>
    <col min="4" max="4" width="13.5546875" customWidth="1"/>
    <col min="5" max="5" width="11.88671875" customWidth="1"/>
    <col min="6" max="6" width="19" bestFit="1" customWidth="1"/>
    <col min="9" max="9" width="14.88671875" customWidth="1"/>
  </cols>
  <sheetData>
    <row r="2" spans="1:9" ht="17.399999999999999">
      <c r="A2" s="10"/>
      <c r="B2" s="19" t="s">
        <v>9</v>
      </c>
      <c r="C2" s="19"/>
      <c r="D2" s="20"/>
      <c r="E2" s="19"/>
      <c r="F2" s="21"/>
      <c r="G2" s="19"/>
    </row>
    <row r="3" spans="1:9" ht="21">
      <c r="A3" s="2"/>
      <c r="B3" s="2"/>
      <c r="C3" s="15"/>
      <c r="D3" s="3"/>
      <c r="E3" s="4"/>
      <c r="F3" s="13"/>
      <c r="G3" s="13" t="s">
        <v>33</v>
      </c>
    </row>
    <row r="4" spans="1:9" ht="20.399999999999999">
      <c r="A4" s="7"/>
      <c r="B4" s="7"/>
      <c r="C4" s="16"/>
      <c r="D4" s="1"/>
      <c r="E4" s="1"/>
      <c r="F4" s="13"/>
      <c r="G4" s="13" t="s">
        <v>808</v>
      </c>
    </row>
    <row r="5" spans="1:9" ht="15.6">
      <c r="A5" s="1"/>
      <c r="B5" s="47" t="s">
        <v>28</v>
      </c>
      <c r="C5" s="49"/>
      <c r="D5" s="60" t="s">
        <v>125</v>
      </c>
      <c r="H5" s="30"/>
    </row>
    <row r="7" spans="1:9">
      <c r="D7" s="17"/>
      <c r="E7" s="12"/>
      <c r="G7" s="18"/>
    </row>
    <row r="8" spans="1:9">
      <c r="A8" s="31" t="s">
        <v>303</v>
      </c>
      <c r="B8" s="31" t="s">
        <v>21</v>
      </c>
      <c r="C8" s="154" t="s">
        <v>1</v>
      </c>
      <c r="D8" s="155" t="s">
        <v>2</v>
      </c>
      <c r="E8" s="31" t="s">
        <v>3</v>
      </c>
      <c r="F8" s="31" t="s">
        <v>4</v>
      </c>
      <c r="G8" s="31" t="s">
        <v>15</v>
      </c>
      <c r="H8" s="107" t="s">
        <v>42</v>
      </c>
      <c r="I8" s="31" t="s">
        <v>7</v>
      </c>
    </row>
    <row r="9" spans="1:9" ht="15.6">
      <c r="A9" s="34">
        <v>1</v>
      </c>
      <c r="B9" s="157">
        <v>34</v>
      </c>
      <c r="C9" s="171" t="s">
        <v>278</v>
      </c>
      <c r="D9" s="179" t="s">
        <v>289</v>
      </c>
      <c r="E9" s="159" t="s">
        <v>290</v>
      </c>
      <c r="F9" s="161" t="s">
        <v>655</v>
      </c>
      <c r="G9" s="111">
        <v>7.5640046296296297E-3</v>
      </c>
      <c r="H9" s="123" t="str">
        <f>IF(ISBLANK(G9),"",IF(G9&lt;=0.00592592592592593,"KSM",IF(G9&lt;=0.00636574074074074,"I A",IF(G9&lt;=0.00700231481481482,"II A",IF(G9&lt;=0.00798611111111111,"III A",IF(G9&lt;=0.00891203703703704,"I JA",IF(G9&lt;=0.00966435185185185,"II JA",IF(G9&lt;=0.0102430555555556,"III JA"))))))))</f>
        <v>III A</v>
      </c>
      <c r="I9" s="160" t="s">
        <v>847</v>
      </c>
    </row>
    <row r="10" spans="1:9" ht="15.6">
      <c r="A10" s="34">
        <v>2</v>
      </c>
      <c r="B10" s="157">
        <v>33</v>
      </c>
      <c r="C10" s="171" t="s">
        <v>56</v>
      </c>
      <c r="D10" s="179" t="s">
        <v>63</v>
      </c>
      <c r="E10" s="159" t="s">
        <v>288</v>
      </c>
      <c r="F10" s="161" t="s">
        <v>655</v>
      </c>
      <c r="G10" s="111">
        <v>9.724189814814814E-3</v>
      </c>
      <c r="H10" s="123" t="str">
        <f>IF(ISBLANK(G10),"",IF(G10&lt;=0.00592592592592593,"KSM",IF(G10&lt;=0.00636574074074074,"I A",IF(G10&lt;=0.00700231481481482,"II A",IF(G10&lt;=0.00798611111111111,"III A",IF(G10&lt;=0.00891203703703704,"I JA",IF(G10&lt;=0.00966435185185185,"II JA",IF(G10&lt;=0.0102430555555556,"III JA"))))))))</f>
        <v>III JA</v>
      </c>
      <c r="I10" s="160" t="s">
        <v>847</v>
      </c>
    </row>
  </sheetData>
  <sortState xmlns:xlrd2="http://schemas.microsoft.com/office/spreadsheetml/2017/richdata2" ref="A9:I10">
    <sortCondition ref="A9:A10"/>
  </sortState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A225A-A474-4B41-B92C-E124D36208C2}">
  <sheetPr codeName="Lapas17"/>
  <dimension ref="A1:I14"/>
  <sheetViews>
    <sheetView workbookViewId="0">
      <selection activeCell="O17" sqref="O17"/>
    </sheetView>
  </sheetViews>
  <sheetFormatPr defaultRowHeight="14.4"/>
  <cols>
    <col min="1" max="1" width="4.44140625" customWidth="1"/>
    <col min="2" max="2" width="5.44140625" customWidth="1"/>
    <col min="3" max="3" width="10.109375" customWidth="1"/>
    <col min="4" max="4" width="14.5546875" customWidth="1"/>
    <col min="5" max="5" width="12.33203125" customWidth="1"/>
    <col min="6" max="6" width="15.109375" bestFit="1" customWidth="1"/>
    <col min="7" max="7" width="9.5546875" customWidth="1"/>
    <col min="8" max="8" width="5.5546875" hidden="1" customWidth="1"/>
    <col min="9" max="9" width="16" customWidth="1"/>
  </cols>
  <sheetData>
    <row r="1" spans="1:9" ht="17.399999999999999">
      <c r="A1" s="10"/>
      <c r="B1" s="19" t="s">
        <v>9</v>
      </c>
      <c r="C1" s="19"/>
      <c r="D1" s="20"/>
      <c r="E1" s="19"/>
      <c r="F1" s="21"/>
      <c r="G1" s="19"/>
    </row>
    <row r="2" spans="1:9" ht="20.399999999999999">
      <c r="A2" s="7"/>
      <c r="B2" s="7"/>
      <c r="C2" s="16"/>
      <c r="D2" s="1"/>
      <c r="E2" s="1"/>
      <c r="F2" s="13"/>
      <c r="G2" s="13" t="s">
        <v>33</v>
      </c>
    </row>
    <row r="3" spans="1:9" ht="15.6">
      <c r="A3" s="1"/>
      <c r="B3" s="47" t="s">
        <v>44</v>
      </c>
      <c r="C3" s="49"/>
      <c r="D3" s="60" t="s">
        <v>16</v>
      </c>
      <c r="G3" s="13" t="s">
        <v>808</v>
      </c>
      <c r="H3" s="30"/>
    </row>
    <row r="5" spans="1:9">
      <c r="D5" s="17"/>
      <c r="E5" s="12"/>
      <c r="G5" s="18"/>
    </row>
    <row r="6" spans="1:9">
      <c r="A6" s="31" t="s">
        <v>303</v>
      </c>
      <c r="B6" s="31" t="s">
        <v>21</v>
      </c>
      <c r="C6" s="32" t="s">
        <v>1</v>
      </c>
      <c r="D6" s="33" t="s">
        <v>2</v>
      </c>
      <c r="E6" s="31" t="s">
        <v>3</v>
      </c>
      <c r="F6" s="31" t="s">
        <v>4</v>
      </c>
      <c r="G6" s="31" t="s">
        <v>15</v>
      </c>
      <c r="H6" s="107" t="s">
        <v>42</v>
      </c>
      <c r="I6" s="31" t="s">
        <v>7</v>
      </c>
    </row>
    <row r="7" spans="1:9" ht="15.6">
      <c r="A7" s="34">
        <v>1</v>
      </c>
      <c r="B7" s="157">
        <v>11</v>
      </c>
      <c r="C7" s="171" t="s">
        <v>93</v>
      </c>
      <c r="D7" s="179" t="s">
        <v>94</v>
      </c>
      <c r="E7" s="151" t="s">
        <v>95</v>
      </c>
      <c r="F7" s="200" t="s">
        <v>668</v>
      </c>
      <c r="G7" s="111">
        <v>1.2580671296296296E-2</v>
      </c>
      <c r="H7" s="166"/>
      <c r="I7" s="54" t="s">
        <v>291</v>
      </c>
    </row>
    <row r="8" spans="1:9" ht="15.6">
      <c r="A8" s="34">
        <v>2</v>
      </c>
      <c r="B8" s="157">
        <v>9</v>
      </c>
      <c r="C8" s="171" t="s">
        <v>629</v>
      </c>
      <c r="D8" s="179" t="s">
        <v>46</v>
      </c>
      <c r="E8" s="151" t="s">
        <v>630</v>
      </c>
      <c r="F8" s="200" t="s">
        <v>633</v>
      </c>
      <c r="G8" s="111">
        <v>1.4075810185185186E-2</v>
      </c>
      <c r="H8" s="166"/>
      <c r="I8" s="54" t="s">
        <v>43</v>
      </c>
    </row>
    <row r="12" spans="1:9">
      <c r="A12" s="110"/>
    </row>
    <row r="13" spans="1:9">
      <c r="A13" s="59"/>
    </row>
    <row r="14" spans="1:9" ht="15.6">
      <c r="A14" s="59"/>
      <c r="B14" s="36"/>
      <c r="C14" s="44"/>
      <c r="D14" s="44"/>
      <c r="E14" s="63"/>
      <c r="F14" s="79"/>
      <c r="G14" s="109"/>
      <c r="H14" s="64"/>
      <c r="I14" s="35"/>
    </row>
  </sheetData>
  <sortState xmlns:xlrd2="http://schemas.microsoft.com/office/spreadsheetml/2017/richdata2" ref="A7:I8">
    <sortCondition ref="A7:A8"/>
  </sortState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EE76F-29C4-4F80-98C4-BEDB32A94E4B}">
  <sheetPr codeName="Lapas20"/>
  <dimension ref="A1:K25"/>
  <sheetViews>
    <sheetView workbookViewId="0"/>
  </sheetViews>
  <sheetFormatPr defaultRowHeight="14.4"/>
  <cols>
    <col min="1" max="2" width="5.44140625" customWidth="1"/>
    <col min="3" max="3" width="12.5546875" customWidth="1"/>
    <col min="4" max="4" width="13.44140625" customWidth="1"/>
    <col min="5" max="5" width="12.5546875" customWidth="1"/>
    <col min="6" max="6" width="14.88671875" customWidth="1"/>
    <col min="7" max="7" width="9.109375" customWidth="1"/>
    <col min="8" max="8" width="7.33203125" customWidth="1"/>
    <col min="9" max="9" width="7.109375" customWidth="1"/>
    <col min="10" max="10" width="26" customWidth="1"/>
    <col min="14" max="14" width="10.33203125" customWidth="1"/>
    <col min="15" max="15" width="10.44140625" bestFit="1" customWidth="1"/>
    <col min="16" max="16" width="14.6640625" customWidth="1"/>
  </cols>
  <sheetData>
    <row r="1" spans="1:10" ht="17.399999999999999">
      <c r="A1" s="10"/>
      <c r="B1" s="10"/>
      <c r="C1" s="19" t="s">
        <v>9</v>
      </c>
      <c r="D1" s="19"/>
      <c r="E1" s="20"/>
      <c r="F1" s="19"/>
      <c r="G1" s="21"/>
      <c r="H1" s="21"/>
      <c r="I1" s="13" t="s">
        <v>33</v>
      </c>
    </row>
    <row r="2" spans="1:10" ht="21">
      <c r="A2" s="2"/>
      <c r="B2" s="2"/>
      <c r="C2" s="2"/>
      <c r="D2" s="15"/>
      <c r="E2" s="3"/>
      <c r="F2" s="4"/>
      <c r="G2" s="13"/>
      <c r="H2" s="13"/>
      <c r="I2" s="13" t="s">
        <v>807</v>
      </c>
    </row>
    <row r="3" spans="1:10" ht="17.399999999999999">
      <c r="A3" s="1"/>
      <c r="B3" s="47" t="s">
        <v>30</v>
      </c>
      <c r="C3" s="47"/>
      <c r="D3" s="49" t="s">
        <v>16</v>
      </c>
      <c r="E3" s="122"/>
      <c r="F3" s="8"/>
    </row>
    <row r="4" spans="1:10">
      <c r="A4" s="31" t="s">
        <v>303</v>
      </c>
      <c r="B4" s="39"/>
      <c r="C4" s="69" t="s">
        <v>1</v>
      </c>
      <c r="D4" s="70" t="s">
        <v>2</v>
      </c>
      <c r="E4" s="25" t="s">
        <v>3</v>
      </c>
      <c r="F4" s="25" t="s">
        <v>4</v>
      </c>
      <c r="G4" s="25" t="s">
        <v>15</v>
      </c>
      <c r="H4" s="25" t="s">
        <v>6</v>
      </c>
      <c r="I4" s="107" t="s">
        <v>42</v>
      </c>
      <c r="J4" s="25" t="s">
        <v>7</v>
      </c>
    </row>
    <row r="5" spans="1:10" ht="15.6">
      <c r="A5" s="92">
        <v>1</v>
      </c>
      <c r="B5" s="169">
        <v>79</v>
      </c>
      <c r="C5" s="171" t="s">
        <v>59</v>
      </c>
      <c r="D5" s="179" t="s">
        <v>573</v>
      </c>
      <c r="E5" s="170" t="s">
        <v>574</v>
      </c>
      <c r="F5" s="161" t="s">
        <v>34</v>
      </c>
      <c r="G5" s="85">
        <v>14.72</v>
      </c>
      <c r="H5" s="72">
        <v>0.5</v>
      </c>
      <c r="I5" s="123" t="str">
        <f>IF(ISBLANK(G5),"",IF(G5&gt;20.04,"",IF(G5&lt;=13.62,"TSM",IF(G5&lt;=14.35,"SM",IF(G5&lt;=15.15,"KSM",IF(G5&lt;=16.04,"I A",IF(G5&lt;=17.44,"II A",IF(G5&lt;=20.04,"III A"))))))))</f>
        <v>KSM</v>
      </c>
      <c r="J5" s="160" t="s">
        <v>575</v>
      </c>
    </row>
    <row r="6" spans="1:10" ht="15.6">
      <c r="A6" s="92">
        <v>2</v>
      </c>
      <c r="B6" s="157">
        <v>58</v>
      </c>
      <c r="C6" s="171" t="s">
        <v>514</v>
      </c>
      <c r="D6" s="179" t="s">
        <v>515</v>
      </c>
      <c r="E6" s="159">
        <v>38411</v>
      </c>
      <c r="F6" s="161" t="s">
        <v>34</v>
      </c>
      <c r="G6" s="85">
        <v>14.88</v>
      </c>
      <c r="H6" s="72">
        <v>0.5</v>
      </c>
      <c r="I6" s="123" t="str">
        <f>IF(ISBLANK(G6),"",IF(G6&gt;20.04,"",IF(G6&lt;=13.62,"TSM",IF(G6&lt;=14.35,"SM",IF(G6&lt;=15.15,"KSM",IF(G6&lt;=16.04,"I A",IF(G6&lt;=17.44,"II A",IF(G6&lt;=20.04,"III A"))))))))</f>
        <v>KSM</v>
      </c>
      <c r="J6" s="160" t="s">
        <v>510</v>
      </c>
    </row>
    <row r="7" spans="1:10" ht="15.6">
      <c r="A7" s="92">
        <v>3</v>
      </c>
      <c r="B7" s="157">
        <v>77</v>
      </c>
      <c r="C7" s="171" t="s">
        <v>213</v>
      </c>
      <c r="D7" s="179" t="s">
        <v>214</v>
      </c>
      <c r="E7" s="159" t="s">
        <v>568</v>
      </c>
      <c r="F7" s="161" t="s">
        <v>34</v>
      </c>
      <c r="G7" s="85">
        <v>15.64</v>
      </c>
      <c r="H7" s="72">
        <v>0.5</v>
      </c>
      <c r="I7" s="123" t="str">
        <f>IF(ISBLANK(G7),"",IF(G7&gt;20.04,"",IF(G7&lt;=13.62,"TSM",IF(G7&lt;=14.35,"SM",IF(G7&lt;=15.15,"KSM",IF(G7&lt;=16.04,"I A",IF(G7&lt;=17.44,"II A",IF(G7&lt;=20.04,"III A"))))))))</f>
        <v>I A</v>
      </c>
      <c r="J7" s="160" t="s">
        <v>215</v>
      </c>
    </row>
    <row r="8" spans="1:10" ht="15.6">
      <c r="A8" s="92">
        <v>4</v>
      </c>
      <c r="B8" s="157">
        <v>91</v>
      </c>
      <c r="C8" s="171" t="s">
        <v>65</v>
      </c>
      <c r="D8" s="179" t="s">
        <v>394</v>
      </c>
      <c r="E8" s="159" t="s">
        <v>395</v>
      </c>
      <c r="F8" s="161" t="s">
        <v>134</v>
      </c>
      <c r="G8" s="85">
        <v>17.13</v>
      </c>
      <c r="H8" s="72">
        <v>0.5</v>
      </c>
      <c r="I8" s="123" t="str">
        <f>IF(ISBLANK(G8),"",IF(G8&gt;20.04,"",IF(G8&lt;=13.62,"TSM",IF(G8&lt;=14.35,"SM",IF(G8&lt;=15.15,"KSM",IF(G8&lt;=16.04,"I A",IF(G8&lt;=17.44,"II A",IF(G8&lt;=20.04,"III A"))))))))</f>
        <v>II A</v>
      </c>
      <c r="J8" s="160" t="s">
        <v>396</v>
      </c>
    </row>
    <row r="9" spans="1:10" ht="17.399999999999999">
      <c r="A9" s="1"/>
      <c r="B9" s="47" t="s">
        <v>30</v>
      </c>
      <c r="C9" s="47"/>
      <c r="D9" s="49" t="s">
        <v>125</v>
      </c>
      <c r="E9" s="1">
        <v>0.91</v>
      </c>
      <c r="F9" s="8"/>
    </row>
    <row r="10" spans="1:10">
      <c r="A10" s="31" t="s">
        <v>303</v>
      </c>
      <c r="B10" s="39"/>
      <c r="C10" s="23" t="s">
        <v>1</v>
      </c>
      <c r="D10" s="28" t="s">
        <v>2</v>
      </c>
      <c r="E10" s="25" t="s">
        <v>3</v>
      </c>
      <c r="F10" s="25" t="s">
        <v>4</v>
      </c>
      <c r="G10" s="25" t="s">
        <v>15</v>
      </c>
      <c r="H10" s="25" t="s">
        <v>6</v>
      </c>
      <c r="I10" s="107" t="s">
        <v>42</v>
      </c>
      <c r="J10" s="25" t="s">
        <v>7</v>
      </c>
    </row>
    <row r="11" spans="1:10" ht="15.6">
      <c r="A11" s="92">
        <v>1</v>
      </c>
      <c r="B11" s="157">
        <v>59</v>
      </c>
      <c r="C11" s="171" t="s">
        <v>516</v>
      </c>
      <c r="D11" s="179" t="s">
        <v>517</v>
      </c>
      <c r="E11" s="159">
        <v>39794</v>
      </c>
      <c r="F11" s="161" t="s">
        <v>34</v>
      </c>
      <c r="G11" s="85">
        <v>14.93</v>
      </c>
      <c r="H11" s="72">
        <v>5.0999999999999996</v>
      </c>
      <c r="I11" s="123" t="str">
        <f>IF(ISBLANK(G11),"",IF(G11&lt;=14.84,"KSM",IF(G11&lt;=15.74,"I A",IF(G11&lt;=17.04,"II A",IF(G11&lt;=19.34,"III A",IF(G11&lt;=21.54,"I JA",IF(G11&lt;=23.24,"II JA",IF(G11&lt;=24.24,"III JA"))))))))</f>
        <v>I A</v>
      </c>
      <c r="J11" s="160" t="s">
        <v>510</v>
      </c>
    </row>
    <row r="12" spans="1:10" ht="15.6">
      <c r="A12" s="92">
        <v>2</v>
      </c>
      <c r="B12" s="157">
        <v>153</v>
      </c>
      <c r="C12" s="171" t="s">
        <v>759</v>
      </c>
      <c r="D12" s="179" t="s">
        <v>760</v>
      </c>
      <c r="E12" s="159" t="s">
        <v>761</v>
      </c>
      <c r="F12" s="161" t="s">
        <v>793</v>
      </c>
      <c r="G12" s="85">
        <v>15.15</v>
      </c>
      <c r="H12" s="72">
        <v>5.0999999999999996</v>
      </c>
      <c r="I12" s="123" t="str">
        <f>IF(ISBLANK(G12),"",IF(G12&lt;=14.84,"KSM",IF(G12&lt;=15.74,"I A",IF(G12&lt;=17.04,"II A",IF(G12&lt;=19.34,"III A",IF(G12&lt;=21.54,"I JA",IF(G12&lt;=23.24,"II JA",IF(G12&lt;=24.24,"III JA"))))))))</f>
        <v>I A</v>
      </c>
      <c r="J12" s="160" t="s">
        <v>792</v>
      </c>
    </row>
    <row r="13" spans="1:10" ht="15.6">
      <c r="A13" s="92">
        <v>3</v>
      </c>
      <c r="B13" s="157">
        <v>157</v>
      </c>
      <c r="C13" s="171" t="s">
        <v>768</v>
      </c>
      <c r="D13" s="179" t="s">
        <v>769</v>
      </c>
      <c r="E13" s="159" t="s">
        <v>770</v>
      </c>
      <c r="F13" s="161" t="s">
        <v>793</v>
      </c>
      <c r="G13" s="85">
        <v>16.71</v>
      </c>
      <c r="H13" s="72">
        <v>5.0999999999999996</v>
      </c>
      <c r="I13" s="123" t="str">
        <f>IF(ISBLANK(G13),"",IF(G13&lt;=14.84,"KSM",IF(G13&lt;=15.74,"I A",IF(G13&lt;=17.04,"II A",IF(G13&lt;=19.34,"III A",IF(G13&lt;=21.54,"I JA",IF(G13&lt;=23.24,"II JA",IF(G13&lt;=24.24,"III JA"))))))))</f>
        <v>II A</v>
      </c>
      <c r="J13" s="160" t="s">
        <v>857</v>
      </c>
    </row>
    <row r="14" spans="1:10" ht="15.6">
      <c r="A14" s="92"/>
      <c r="B14" s="157"/>
      <c r="C14" s="171" t="s">
        <v>488</v>
      </c>
      <c r="D14" s="179" t="s">
        <v>489</v>
      </c>
      <c r="E14" s="159" t="s">
        <v>490</v>
      </c>
      <c r="F14" s="161" t="s">
        <v>34</v>
      </c>
      <c r="G14" s="85" t="s">
        <v>858</v>
      </c>
      <c r="H14" s="72"/>
      <c r="I14" s="123"/>
      <c r="J14" s="160"/>
    </row>
    <row r="15" spans="1:10" ht="17.399999999999999">
      <c r="A15" s="1"/>
      <c r="B15" s="47" t="s">
        <v>29</v>
      </c>
      <c r="C15" s="47"/>
      <c r="D15" s="47" t="s">
        <v>810</v>
      </c>
      <c r="E15" s="1">
        <v>0.74</v>
      </c>
      <c r="F15" s="8"/>
    </row>
    <row r="16" spans="1:10">
      <c r="A16" s="31" t="s">
        <v>303</v>
      </c>
      <c r="B16" s="39" t="s">
        <v>21</v>
      </c>
      <c r="C16" s="23" t="s">
        <v>1</v>
      </c>
      <c r="D16" s="28" t="s">
        <v>2</v>
      </c>
      <c r="E16" s="25" t="s">
        <v>3</v>
      </c>
      <c r="F16" s="25" t="s">
        <v>4</v>
      </c>
      <c r="G16" s="25" t="s">
        <v>15</v>
      </c>
      <c r="H16" s="25" t="s">
        <v>6</v>
      </c>
      <c r="I16" s="107" t="s">
        <v>42</v>
      </c>
      <c r="J16" s="25" t="s">
        <v>7</v>
      </c>
    </row>
    <row r="17" spans="1:11" ht="15.6">
      <c r="A17" s="34">
        <v>1</v>
      </c>
      <c r="B17" s="157">
        <v>46</v>
      </c>
      <c r="C17" s="171" t="s">
        <v>507</v>
      </c>
      <c r="D17" s="179" t="s">
        <v>508</v>
      </c>
      <c r="E17" s="159" t="s">
        <v>509</v>
      </c>
      <c r="F17" s="161" t="s">
        <v>34</v>
      </c>
      <c r="G17" s="85">
        <v>14.74</v>
      </c>
      <c r="H17" s="72">
        <v>3.7</v>
      </c>
      <c r="I17" s="123" t="str">
        <f>IF(ISBLANK(G17),"",IF(G17&lt;=14.84,"KSM",IF(G17&lt;=16.04,"I A",IF(G17&lt;=17.44,"II A",IF(G17&lt;=18.84,"III A",IF(G17&lt;=20.24,"I JA",IF(G17&lt;=21.24,"II JA",IF(G17&lt;=22.24,"III JA"))))))))</f>
        <v>KSM</v>
      </c>
      <c r="J17" s="160" t="s">
        <v>510</v>
      </c>
    </row>
    <row r="18" spans="1:11" ht="15.6">
      <c r="A18" s="34">
        <v>2</v>
      </c>
      <c r="B18" s="157">
        <v>132</v>
      </c>
      <c r="C18" s="171" t="s">
        <v>101</v>
      </c>
      <c r="D18" s="179" t="s">
        <v>782</v>
      </c>
      <c r="E18" s="159" t="s">
        <v>783</v>
      </c>
      <c r="F18" s="161" t="s">
        <v>793</v>
      </c>
      <c r="G18" s="85">
        <v>15.37</v>
      </c>
      <c r="H18" s="72">
        <v>3.7</v>
      </c>
      <c r="I18" s="123" t="str">
        <f>IF(ISBLANK(G18),"",IF(G18&lt;=14.84,"KSM",IF(G18&lt;=16.04,"I A",IF(G18&lt;=17.44,"II A",IF(G18&lt;=18.84,"III A",IF(G18&lt;=20.24,"I JA",IF(G18&lt;=21.24,"II JA",IF(G18&lt;=22.24,"III JA"))))))))</f>
        <v>I A</v>
      </c>
      <c r="J18" s="160" t="s">
        <v>792</v>
      </c>
    </row>
    <row r="19" spans="1:11" ht="15.6">
      <c r="A19" s="34">
        <v>3</v>
      </c>
      <c r="B19" s="157">
        <v>102</v>
      </c>
      <c r="C19" s="171" t="s">
        <v>642</v>
      </c>
      <c r="D19" s="179" t="s">
        <v>643</v>
      </c>
      <c r="E19" s="159" t="s">
        <v>644</v>
      </c>
      <c r="F19" s="161" t="s">
        <v>651</v>
      </c>
      <c r="G19" s="85">
        <v>15.87</v>
      </c>
      <c r="H19" s="72">
        <v>3.7</v>
      </c>
      <c r="I19" s="123" t="str">
        <f>IF(ISBLANK(G19),"",IF(G19&lt;=14.84,"KSM",IF(G19&lt;=16.04,"I A",IF(G19&lt;=17.44,"II A",IF(G19&lt;=18.84,"III A",IF(G19&lt;=20.24,"I JA",IF(G19&lt;=21.24,"II JA",IF(G19&lt;=22.24,"III JA"))))))))</f>
        <v>I A</v>
      </c>
      <c r="J19" s="160" t="s">
        <v>641</v>
      </c>
    </row>
    <row r="20" spans="1:11" ht="15.6">
      <c r="A20" s="34"/>
      <c r="B20" s="157">
        <v>33</v>
      </c>
      <c r="C20" s="171" t="s">
        <v>75</v>
      </c>
      <c r="D20" s="179" t="s">
        <v>485</v>
      </c>
      <c r="E20" s="159" t="s">
        <v>484</v>
      </c>
      <c r="F20" s="161" t="s">
        <v>34</v>
      </c>
      <c r="G20" s="85" t="s">
        <v>858</v>
      </c>
      <c r="H20" s="72"/>
      <c r="I20" s="123"/>
      <c r="J20" s="160"/>
      <c r="K20" s="80"/>
    </row>
    <row r="21" spans="1:11" ht="17.399999999999999">
      <c r="A21" s="1"/>
      <c r="B21" s="47" t="s">
        <v>29</v>
      </c>
      <c r="C21" s="47"/>
      <c r="D21" s="47" t="s">
        <v>32</v>
      </c>
      <c r="E21" s="1"/>
      <c r="F21" s="8"/>
    </row>
    <row r="22" spans="1:11">
      <c r="A22" s="31" t="s">
        <v>303</v>
      </c>
      <c r="B22" s="39" t="s">
        <v>21</v>
      </c>
      <c r="C22" s="23" t="s">
        <v>1</v>
      </c>
      <c r="D22" s="28" t="s">
        <v>2</v>
      </c>
      <c r="E22" s="25" t="s">
        <v>3</v>
      </c>
      <c r="F22" s="25" t="s">
        <v>4</v>
      </c>
      <c r="G22" s="25" t="s">
        <v>15</v>
      </c>
      <c r="H22" s="25" t="s">
        <v>6</v>
      </c>
      <c r="I22" s="107" t="s">
        <v>42</v>
      </c>
      <c r="J22" s="25" t="s">
        <v>7</v>
      </c>
    </row>
    <row r="23" spans="1:11" ht="15.6">
      <c r="A23" s="34" t="s">
        <v>859</v>
      </c>
      <c r="B23" s="157"/>
      <c r="C23" s="171" t="s">
        <v>211</v>
      </c>
      <c r="D23" s="179" t="s">
        <v>212</v>
      </c>
      <c r="E23" s="159" t="s">
        <v>477</v>
      </c>
      <c r="F23" s="161" t="s">
        <v>34</v>
      </c>
      <c r="G23" s="85">
        <v>15.13</v>
      </c>
      <c r="H23" s="72">
        <v>2.1</v>
      </c>
      <c r="I23" s="123" t="str">
        <f t="shared" ref="I23:I25" si="0">IF(ISBLANK(G23),"",IF(G23&gt;19.04,"",IF(G23&lt;=13.11,"TSM",IF(G23&lt;=14,"SM",IF(G23&lt;=15.04,"KSM",IF(G23&lt;=16.24,"I A",IF(G23&lt;=17.64,"II A",IF(G23&lt;=19.04,"III A"))))))))</f>
        <v>I A</v>
      </c>
      <c r="J23" s="160"/>
    </row>
    <row r="24" spans="1:11" ht="15.6">
      <c r="A24" s="34" t="s">
        <v>859</v>
      </c>
      <c r="B24" s="157"/>
      <c r="C24" s="171" t="s">
        <v>209</v>
      </c>
      <c r="D24" s="179" t="s">
        <v>210</v>
      </c>
      <c r="E24" s="159" t="s">
        <v>480</v>
      </c>
      <c r="F24" s="161" t="s">
        <v>34</v>
      </c>
      <c r="G24" s="85">
        <v>16.440000000000001</v>
      </c>
      <c r="H24" s="72">
        <v>2.1</v>
      </c>
      <c r="I24" s="123" t="str">
        <f t="shared" si="0"/>
        <v>II A</v>
      </c>
      <c r="J24" s="160"/>
      <c r="K24" s="80"/>
    </row>
    <row r="25" spans="1:11" ht="15.6">
      <c r="A25" s="34"/>
      <c r="B25" s="157"/>
      <c r="C25" s="171" t="s">
        <v>207</v>
      </c>
      <c r="D25" s="179" t="s">
        <v>208</v>
      </c>
      <c r="E25" s="159" t="s">
        <v>481</v>
      </c>
      <c r="F25" s="161" t="s">
        <v>34</v>
      </c>
      <c r="G25" s="85" t="s">
        <v>858</v>
      </c>
      <c r="H25" s="72"/>
      <c r="I25" s="123" t="str">
        <f t="shared" si="0"/>
        <v/>
      </c>
      <c r="J25" s="160" t="s">
        <v>40</v>
      </c>
    </row>
  </sheetData>
  <sortState xmlns:xlrd2="http://schemas.microsoft.com/office/spreadsheetml/2017/richdata2" ref="A17:K20">
    <sortCondition ref="G17:G20"/>
  </sortState>
  <phoneticPr fontId="45" type="noConversion"/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3215E-519B-4DE7-AAEB-5C852394C7DB}">
  <sheetPr codeName="Lapas21"/>
  <dimension ref="A1:I22"/>
  <sheetViews>
    <sheetView zoomScale="110" zoomScaleNormal="110" workbookViewId="0">
      <selection activeCell="D9" sqref="D9"/>
    </sheetView>
  </sheetViews>
  <sheetFormatPr defaultRowHeight="14.4"/>
  <cols>
    <col min="1" max="1" width="5.5546875" customWidth="1"/>
    <col min="2" max="2" width="6.88671875" customWidth="1"/>
    <col min="3" max="3" width="14.6640625" customWidth="1"/>
    <col min="4" max="4" width="12.21875" bestFit="1" customWidth="1"/>
    <col min="5" max="5" width="12.33203125" customWidth="1"/>
    <col min="6" max="6" width="14" bestFit="1" customWidth="1"/>
    <col min="8" max="8" width="8" customWidth="1"/>
    <col min="9" max="9" width="15.77734375" bestFit="1" customWidth="1"/>
    <col min="10" max="10" width="17.5546875" customWidth="1"/>
  </cols>
  <sheetData>
    <row r="1" spans="1:9" ht="21">
      <c r="A1" s="2"/>
      <c r="B1" s="2"/>
      <c r="C1" s="19" t="s">
        <v>9</v>
      </c>
      <c r="D1" s="15"/>
      <c r="E1" s="3"/>
      <c r="F1" s="4"/>
      <c r="G1" s="13"/>
      <c r="H1" s="13" t="s">
        <v>33</v>
      </c>
    </row>
    <row r="2" spans="1:9" ht="20.399999999999999">
      <c r="A2" s="7"/>
      <c r="B2" s="153" t="s">
        <v>876</v>
      </c>
      <c r="C2" s="7"/>
      <c r="D2" s="153" t="s">
        <v>31</v>
      </c>
      <c r="E2" s="1"/>
      <c r="F2" s="1"/>
      <c r="G2" s="13"/>
      <c r="H2" s="13" t="s">
        <v>808</v>
      </c>
    </row>
    <row r="3" spans="1:9">
      <c r="A3" s="29"/>
      <c r="B3" s="29"/>
      <c r="C3" s="42"/>
      <c r="D3" s="43"/>
      <c r="E3" s="29"/>
      <c r="F3" s="29"/>
      <c r="G3" s="29"/>
      <c r="I3" s="29"/>
    </row>
    <row r="4" spans="1:9">
      <c r="A4" s="31" t="s">
        <v>303</v>
      </c>
      <c r="B4" s="39" t="s">
        <v>21</v>
      </c>
      <c r="C4" s="23" t="s">
        <v>1</v>
      </c>
      <c r="D4" s="28" t="s">
        <v>2</v>
      </c>
      <c r="E4" s="25" t="s">
        <v>3</v>
      </c>
      <c r="F4" s="25" t="s">
        <v>4</v>
      </c>
      <c r="G4" s="25" t="s">
        <v>15</v>
      </c>
      <c r="H4" s="107" t="s">
        <v>42</v>
      </c>
      <c r="I4" s="25" t="s">
        <v>7</v>
      </c>
    </row>
    <row r="5" spans="1:9" ht="15.6">
      <c r="A5" s="26">
        <v>1</v>
      </c>
      <c r="B5" s="39" t="s">
        <v>546</v>
      </c>
      <c r="C5" s="51" t="s">
        <v>547</v>
      </c>
      <c r="D5" s="58" t="s">
        <v>548</v>
      </c>
      <c r="E5" s="52" t="s">
        <v>549</v>
      </c>
      <c r="F5" s="202" t="s">
        <v>34</v>
      </c>
      <c r="G5" s="140">
        <v>6.3981481481481485E-4</v>
      </c>
      <c r="H5" s="167" t="str">
        <f>IF(ISBLANK(G5),"",IF(G5&gt;0.000821759259259259,"",IF(G5&lt;=0.000576388888888889,"TSM",IF(G5&lt;=0.000606481481481481,"SM",IF(G5&lt;=0.000638888888888889,"KSM",IF(G5&lt;=0.00068287037037037,"I A",IF(G5&lt;=0.000752314814814815,"II A",IF(G5&lt;=0.000821759259259259,"III A"))))))))</f>
        <v>I A</v>
      </c>
      <c r="I5" s="57" t="s">
        <v>205</v>
      </c>
    </row>
    <row r="6" spans="1:9" ht="15.6">
      <c r="A6" s="26">
        <v>2</v>
      </c>
      <c r="B6" s="39">
        <v>89</v>
      </c>
      <c r="C6" s="51" t="s">
        <v>656</v>
      </c>
      <c r="D6" s="58" t="s">
        <v>657</v>
      </c>
      <c r="E6" s="52" t="s">
        <v>658</v>
      </c>
      <c r="F6" s="53" t="s">
        <v>848</v>
      </c>
      <c r="G6" s="140">
        <v>6.9780092592592593E-4</v>
      </c>
      <c r="H6" s="167" t="str">
        <f>IF(ISBLANK(G6),"",IF(G6&gt;0.000821759259259259,"",IF(G6&lt;=0.000576388888888889,"TSM",IF(G6&lt;=0.000606481481481481,"SM",IF(G6&lt;=0.000638888888888889,"KSM",IF(G6&lt;=0.00068287037037037,"I A",IF(G6&lt;=0.000752314814814815,"II A",IF(G6&lt;=0.000821759259259259,"III A"))))))))</f>
        <v>II A</v>
      </c>
      <c r="I6" s="168" t="s">
        <v>659</v>
      </c>
    </row>
    <row r="7" spans="1:9" ht="15.6">
      <c r="A7" s="1"/>
      <c r="B7" s="1"/>
      <c r="C7" s="1"/>
      <c r="D7" s="153" t="s">
        <v>309</v>
      </c>
      <c r="E7" s="152" t="s">
        <v>310</v>
      </c>
      <c r="F7" s="12"/>
      <c r="G7" s="12"/>
      <c r="I7" s="18"/>
    </row>
    <row r="8" spans="1:9">
      <c r="A8" s="29"/>
      <c r="B8" s="29"/>
      <c r="C8" s="42"/>
      <c r="D8" s="43"/>
      <c r="E8" s="29"/>
      <c r="F8" s="29"/>
      <c r="G8" s="29"/>
      <c r="I8" s="29"/>
    </row>
    <row r="9" spans="1:9">
      <c r="A9" s="31" t="s">
        <v>303</v>
      </c>
      <c r="B9" s="39" t="s">
        <v>21</v>
      </c>
      <c r="C9" s="23" t="s">
        <v>1</v>
      </c>
      <c r="D9" s="28" t="s">
        <v>2</v>
      </c>
      <c r="E9" s="25" t="s">
        <v>3</v>
      </c>
      <c r="F9" s="25" t="s">
        <v>4</v>
      </c>
      <c r="G9" s="25" t="s">
        <v>15</v>
      </c>
      <c r="H9" s="107" t="s">
        <v>42</v>
      </c>
      <c r="I9" s="25" t="s">
        <v>7</v>
      </c>
    </row>
    <row r="10" spans="1:9" ht="15.6">
      <c r="A10" s="26">
        <v>1</v>
      </c>
      <c r="B10" s="39">
        <v>153</v>
      </c>
      <c r="C10" s="51" t="s">
        <v>759</v>
      </c>
      <c r="D10" s="58" t="s">
        <v>760</v>
      </c>
      <c r="E10" s="52" t="s">
        <v>761</v>
      </c>
      <c r="F10" s="53" t="s">
        <v>793</v>
      </c>
      <c r="G10" s="140">
        <v>6.8912037037037032E-4</v>
      </c>
      <c r="H10" s="167" t="str">
        <f>IF(ISBLANK(G10),"",IF(G10&lt;=0.000627314814814815,"KSM",IF(G10&lt;=0.000659722222222222,"I A",IF(G10&lt;=0.000729166666666667,"II A",IF(G10&lt;=0.000798611111111111,"III A",IF(G10&lt;=0.00087962962962963,"I JA",IF(G10&lt;=0.000972222222222222,"II JA",IF(G10&lt;=0.00137731481481481,"III JA"))))))))</f>
        <v>II A</v>
      </c>
      <c r="I10" s="57" t="s">
        <v>792</v>
      </c>
    </row>
    <row r="11" spans="1:9" ht="15.6">
      <c r="A11" s="26">
        <v>2</v>
      </c>
      <c r="B11" s="39">
        <v>154</v>
      </c>
      <c r="C11" s="51" t="s">
        <v>762</v>
      </c>
      <c r="D11" s="58" t="s">
        <v>763</v>
      </c>
      <c r="E11" s="52" t="s">
        <v>764</v>
      </c>
      <c r="F11" s="53" t="s">
        <v>793</v>
      </c>
      <c r="G11" s="140">
        <v>7.0995370370370374E-4</v>
      </c>
      <c r="H11" s="167" t="str">
        <f>IF(ISBLANK(G11),"",IF(G11&lt;=0.000627314814814815,"KSM",IF(G11&lt;=0.000659722222222222,"I A",IF(G11&lt;=0.000729166666666667,"II A",IF(G11&lt;=0.000798611111111111,"III A",IF(G11&lt;=0.00087962962962963,"I JA",IF(G11&lt;=0.000972222222222222,"II JA",IF(G11&lt;=0.00137731481481481,"III JA"))))))))</f>
        <v>II A</v>
      </c>
      <c r="I11" s="160" t="s">
        <v>857</v>
      </c>
    </row>
    <row r="12" spans="1:9" ht="15.6">
      <c r="A12" s="26">
        <v>3</v>
      </c>
      <c r="B12" s="39">
        <v>157</v>
      </c>
      <c r="C12" s="51" t="s">
        <v>768</v>
      </c>
      <c r="D12" s="58" t="s">
        <v>769</v>
      </c>
      <c r="E12" s="52" t="s">
        <v>770</v>
      </c>
      <c r="F12" s="53" t="s">
        <v>793</v>
      </c>
      <c r="G12" s="140">
        <v>7.4467592592592597E-4</v>
      </c>
      <c r="H12" s="167" t="str">
        <f>IF(ISBLANK(G12),"",IF(G12&lt;=0.000627314814814815,"KSM",IF(G12&lt;=0.000659722222222222,"I A",IF(G12&lt;=0.000729166666666667,"II A",IF(G12&lt;=0.000798611111111111,"III A",IF(G12&lt;=0.00087962962962963,"I JA",IF(G12&lt;=0.000972222222222222,"II JA",IF(G12&lt;=0.00137731481481481,"III JA"))))))))</f>
        <v>III A</v>
      </c>
      <c r="I12" s="160" t="s">
        <v>857</v>
      </c>
    </row>
    <row r="13" spans="1:9" ht="15.6">
      <c r="A13" s="26"/>
      <c r="B13" s="39">
        <v>67</v>
      </c>
      <c r="C13" s="51" t="s">
        <v>236</v>
      </c>
      <c r="D13" s="58" t="s">
        <v>237</v>
      </c>
      <c r="E13" s="52" t="s">
        <v>537</v>
      </c>
      <c r="F13" s="202" t="s">
        <v>34</v>
      </c>
      <c r="G13" s="140" t="s">
        <v>858</v>
      </c>
      <c r="H13" s="167"/>
      <c r="I13" s="57" t="s">
        <v>232</v>
      </c>
    </row>
    <row r="14" spans="1:9" ht="15.6">
      <c r="A14" s="1"/>
      <c r="B14" s="1"/>
      <c r="C14" s="1"/>
      <c r="D14" s="153" t="s">
        <v>32</v>
      </c>
      <c r="E14" s="152"/>
      <c r="F14" s="12"/>
      <c r="G14" s="12"/>
      <c r="I14" s="18"/>
    </row>
    <row r="15" spans="1:9">
      <c r="A15" s="29"/>
      <c r="B15" s="29"/>
      <c r="C15" s="42"/>
      <c r="D15" s="43"/>
      <c r="E15" s="29"/>
      <c r="F15" s="29"/>
      <c r="G15" s="29"/>
      <c r="I15" s="29"/>
    </row>
    <row r="16" spans="1:9">
      <c r="A16" s="31" t="s">
        <v>303</v>
      </c>
      <c r="B16" s="39" t="s">
        <v>21</v>
      </c>
      <c r="C16" s="23" t="s">
        <v>1</v>
      </c>
      <c r="D16" s="28" t="s">
        <v>2</v>
      </c>
      <c r="E16" s="25" t="s">
        <v>3</v>
      </c>
      <c r="F16" s="25" t="s">
        <v>4</v>
      </c>
      <c r="G16" s="25" t="s">
        <v>15</v>
      </c>
      <c r="H16" s="107" t="s">
        <v>42</v>
      </c>
      <c r="I16" s="25" t="s">
        <v>7</v>
      </c>
    </row>
    <row r="17" spans="1:9" ht="15.6">
      <c r="A17" s="26">
        <v>1</v>
      </c>
      <c r="B17" s="157">
        <v>94</v>
      </c>
      <c r="C17" s="51" t="s">
        <v>450</v>
      </c>
      <c r="D17" s="58" t="s">
        <v>451</v>
      </c>
      <c r="E17" s="159" t="s">
        <v>447</v>
      </c>
      <c r="F17" s="161" t="s">
        <v>34</v>
      </c>
      <c r="G17" s="140">
        <v>7.788194444444445E-4</v>
      </c>
      <c r="H17" s="167" t="str">
        <f t="shared" ref="H17" si="0">IF(ISBLANK(G17),"",IF(G17&lt;=0.000730787037037037,"KSM",IF(G17&lt;=0.000788657407407407,"I A",IF(G17&lt;=0.000858101851851852,"II A",IF(G17&lt;=0.000950694444444444,"III A",IF(G17&lt;=0.00105486111111111,"I JA",IF(G17&lt;=0.00113587962962963,"II JA",IF(G17&lt;=0.00113599537037037,"III JA"))))))))</f>
        <v>I A</v>
      </c>
      <c r="I17" s="160" t="s">
        <v>448</v>
      </c>
    </row>
    <row r="18" spans="1:9" ht="15.6">
      <c r="A18" s="1"/>
      <c r="B18" s="1"/>
      <c r="C18" s="1"/>
      <c r="D18" s="153" t="s">
        <v>810</v>
      </c>
      <c r="E18" s="152"/>
      <c r="F18" s="12"/>
      <c r="G18" s="12"/>
      <c r="I18" s="18"/>
    </row>
    <row r="19" spans="1:9">
      <c r="A19" s="29"/>
      <c r="B19" s="29"/>
      <c r="C19" s="42"/>
      <c r="D19" s="43"/>
      <c r="E19" s="29"/>
      <c r="F19" s="29"/>
      <c r="G19" s="29"/>
      <c r="I19" s="29"/>
    </row>
    <row r="20" spans="1:9">
      <c r="A20" s="31" t="s">
        <v>303</v>
      </c>
      <c r="B20" s="39" t="s">
        <v>21</v>
      </c>
      <c r="C20" s="23" t="s">
        <v>1</v>
      </c>
      <c r="D20" s="28" t="s">
        <v>2</v>
      </c>
      <c r="E20" s="25" t="s">
        <v>3</v>
      </c>
      <c r="F20" s="25" t="s">
        <v>4</v>
      </c>
      <c r="G20" s="25" t="s">
        <v>15</v>
      </c>
      <c r="H20" s="107" t="s">
        <v>42</v>
      </c>
      <c r="I20" s="25" t="s">
        <v>7</v>
      </c>
    </row>
    <row r="21" spans="1:9" ht="15.6">
      <c r="A21" s="26">
        <v>1</v>
      </c>
      <c r="B21" s="157">
        <v>132</v>
      </c>
      <c r="C21" s="51" t="s">
        <v>101</v>
      </c>
      <c r="D21" s="58" t="s">
        <v>782</v>
      </c>
      <c r="E21" s="159" t="s">
        <v>783</v>
      </c>
      <c r="F21" s="161" t="s">
        <v>793</v>
      </c>
      <c r="G21" s="140">
        <v>7.6273148148148153E-4</v>
      </c>
      <c r="H21" s="167" t="str">
        <f>IF(ISBLANK(G21),"",IF(G21&lt;=0.000730787037037037,"KSM",IF(G21&lt;=0.000788657407407407,"I A",IF(G21&lt;=0.000858101851851852,"II A",IF(G21&lt;=0.000950694444444444,"III A",IF(G21&lt;=0.00105486111111111,"I JA",IF(G21&lt;=0.00113587962962963,"II JA",IF(G21&lt;=0.00113599537037037,"III JA"))))))))</f>
        <v>I A</v>
      </c>
      <c r="I21" s="160" t="s">
        <v>792</v>
      </c>
    </row>
    <row r="22" spans="1:9" ht="15.6">
      <c r="A22" s="26">
        <v>2</v>
      </c>
      <c r="B22" s="157">
        <v>102</v>
      </c>
      <c r="C22" s="51" t="s">
        <v>645</v>
      </c>
      <c r="D22" s="58" t="s">
        <v>643</v>
      </c>
      <c r="E22" s="159" t="s">
        <v>644</v>
      </c>
      <c r="F22" s="161" t="s">
        <v>651</v>
      </c>
      <c r="G22" s="140">
        <v>8.2222222222222213E-4</v>
      </c>
      <c r="H22" s="167" t="str">
        <f>IF(ISBLANK(G22),"",IF(G22&lt;=0.000730787037037037,"KSM",IF(G22&lt;=0.000788657407407407,"I A",IF(G22&lt;=0.000858101851851852,"II A",IF(G22&lt;=0.000950694444444444,"III A",IF(G22&lt;=0.00105486111111111,"I JA",IF(G22&lt;=0.00113587962962963,"II JA",IF(G22&lt;=0.00113599537037037,"III JA"))))))))</f>
        <v>II A</v>
      </c>
      <c r="I22" s="160" t="s">
        <v>641</v>
      </c>
    </row>
  </sheetData>
  <sortState xmlns:xlrd2="http://schemas.microsoft.com/office/spreadsheetml/2017/richdata2" ref="A10:I13">
    <sortCondition ref="G10:G13"/>
  </sortState>
  <phoneticPr fontId="45" type="noConversion"/>
  <pageMargins left="0.75" right="0.75" top="1" bottom="1" header="0.5" footer="0.5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2B26F-2C2F-43CE-BE0D-0C1670CEF87E}">
  <dimension ref="A2:X20"/>
  <sheetViews>
    <sheetView workbookViewId="0">
      <selection activeCell="D19" sqref="D19"/>
    </sheetView>
  </sheetViews>
  <sheetFormatPr defaultRowHeight="14.4"/>
  <cols>
    <col min="1" max="1" width="4" customWidth="1"/>
    <col min="2" max="2" width="5.44140625" customWidth="1"/>
    <col min="3" max="3" width="8.88671875" bestFit="1" customWidth="1"/>
    <col min="4" max="4" width="13.44140625" customWidth="1"/>
    <col min="5" max="5" width="11.88671875" customWidth="1"/>
    <col min="6" max="6" width="13.5546875" bestFit="1" customWidth="1"/>
    <col min="7" max="7" width="5.5546875" customWidth="1"/>
    <col min="8" max="8" width="5.44140625" customWidth="1"/>
    <col min="9" max="9" width="5.6640625" customWidth="1"/>
    <col min="10" max="10" width="5.44140625" customWidth="1"/>
    <col min="11" max="13" width="5.6640625" customWidth="1"/>
    <col min="14" max="14" width="5.88671875" customWidth="1"/>
    <col min="15" max="15" width="5.5546875" customWidth="1"/>
    <col min="16" max="16" width="5.6640625" customWidth="1"/>
    <col min="17" max="17" width="6.109375" hidden="1" customWidth="1"/>
    <col min="18" max="19" width="5.5546875" hidden="1" customWidth="1"/>
    <col min="20" max="20" width="5.109375" hidden="1" customWidth="1"/>
    <col min="21" max="21" width="6" hidden="1" customWidth="1"/>
    <col min="22" max="22" width="9.33203125" customWidth="1"/>
    <col min="23" max="23" width="7.109375" customWidth="1"/>
    <col min="24" max="24" width="15.5546875" bestFit="1" customWidth="1"/>
  </cols>
  <sheetData>
    <row r="2" spans="1:24" ht="17.399999999999999">
      <c r="A2" s="124" t="s">
        <v>9</v>
      </c>
      <c r="B2" s="124"/>
      <c r="C2" s="20"/>
      <c r="D2" s="124"/>
      <c r="E2" s="125"/>
      <c r="F2" s="124"/>
      <c r="G2" s="242"/>
      <c r="H2" s="242"/>
      <c r="I2" s="242"/>
    </row>
    <row r="3" spans="1:24" ht="21">
      <c r="A3" s="2"/>
      <c r="B3" s="126"/>
      <c r="C3" s="127"/>
      <c r="D3" s="128"/>
      <c r="E3" s="241"/>
      <c r="F3" s="128"/>
      <c r="G3" s="240"/>
      <c r="H3" s="240"/>
      <c r="I3" s="240"/>
      <c r="V3" s="13" t="s">
        <v>33</v>
      </c>
    </row>
    <row r="4" spans="1:24" ht="20.399999999999999">
      <c r="A4" s="239"/>
      <c r="B4" s="238"/>
      <c r="C4" s="1"/>
      <c r="D4" s="1"/>
      <c r="E4" s="1"/>
      <c r="F4" s="1"/>
      <c r="G4" s="1"/>
      <c r="H4" s="1"/>
      <c r="I4" s="13"/>
      <c r="V4" s="13" t="s">
        <v>808</v>
      </c>
    </row>
    <row r="5" spans="1:24" ht="15.6">
      <c r="A5" s="1"/>
      <c r="B5" s="47" t="s">
        <v>897</v>
      </c>
      <c r="C5" s="129"/>
      <c r="D5" s="47"/>
      <c r="E5" s="47" t="s">
        <v>17</v>
      </c>
      <c r="F5" s="1"/>
      <c r="H5" s="1"/>
      <c r="I5" s="13"/>
    </row>
    <row r="7" spans="1:24" ht="18.75" customHeight="1">
      <c r="B7" s="225"/>
      <c r="C7" s="224"/>
      <c r="D7" s="223"/>
      <c r="E7" s="223"/>
      <c r="F7" s="223"/>
      <c r="G7" s="222"/>
      <c r="H7" s="220"/>
      <c r="I7" s="220"/>
      <c r="J7" s="220"/>
      <c r="K7" s="221" t="s">
        <v>889</v>
      </c>
      <c r="L7" s="220"/>
      <c r="M7" s="220"/>
      <c r="N7" s="220"/>
      <c r="O7" s="220"/>
      <c r="P7" s="510"/>
      <c r="Q7" s="220"/>
      <c r="R7" s="219"/>
      <c r="S7" s="219"/>
      <c r="T7" s="219"/>
      <c r="U7" s="237"/>
    </row>
    <row r="8" spans="1:24" ht="16.5" customHeight="1">
      <c r="A8" s="213" t="s">
        <v>303</v>
      </c>
      <c r="B8" s="39" t="s">
        <v>21</v>
      </c>
      <c r="C8" s="526" t="s">
        <v>1</v>
      </c>
      <c r="D8" s="525" t="s">
        <v>2</v>
      </c>
      <c r="E8" s="213" t="s">
        <v>3</v>
      </c>
      <c r="F8" s="213" t="s">
        <v>4</v>
      </c>
      <c r="G8" s="50" t="s">
        <v>888</v>
      </c>
      <c r="H8" s="50" t="s">
        <v>887</v>
      </c>
      <c r="I8" s="230" t="s">
        <v>882</v>
      </c>
      <c r="J8" s="230" t="s">
        <v>886</v>
      </c>
      <c r="K8" s="230" t="s">
        <v>891</v>
      </c>
      <c r="L8" s="230" t="s">
        <v>892</v>
      </c>
      <c r="M8" s="213" t="s">
        <v>893</v>
      </c>
      <c r="N8" s="213" t="s">
        <v>895</v>
      </c>
      <c r="O8" s="236" t="s">
        <v>311</v>
      </c>
      <c r="P8" s="38" t="s">
        <v>194</v>
      </c>
      <c r="Q8" s="213"/>
      <c r="R8" s="38"/>
      <c r="S8" s="38"/>
      <c r="T8" s="213"/>
      <c r="U8" s="235"/>
      <c r="V8" s="214" t="s">
        <v>15</v>
      </c>
      <c r="W8" s="107" t="s">
        <v>42</v>
      </c>
      <c r="X8" s="213" t="s">
        <v>7</v>
      </c>
    </row>
    <row r="9" spans="1:24" ht="21" customHeight="1">
      <c r="A9" s="230" t="s">
        <v>10</v>
      </c>
      <c r="B9" s="169">
        <v>128</v>
      </c>
      <c r="C9" s="171" t="s">
        <v>802</v>
      </c>
      <c r="D9" s="487" t="s">
        <v>896</v>
      </c>
      <c r="E9" s="159" t="s">
        <v>803</v>
      </c>
      <c r="F9" s="173" t="s">
        <v>806</v>
      </c>
      <c r="G9" s="232"/>
      <c r="H9" s="232"/>
      <c r="I9" s="232"/>
      <c r="J9" s="234"/>
      <c r="K9" s="233"/>
      <c r="L9" s="232"/>
      <c r="M9" s="208" t="s">
        <v>885</v>
      </c>
      <c r="N9" s="208" t="s">
        <v>885</v>
      </c>
      <c r="O9" s="208" t="s">
        <v>894</v>
      </c>
      <c r="P9" s="208" t="s">
        <v>883</v>
      </c>
      <c r="Q9" s="208"/>
      <c r="R9" s="207"/>
      <c r="S9" s="207"/>
      <c r="T9" s="24"/>
      <c r="U9" s="24"/>
      <c r="V9" s="206">
        <v>1.75</v>
      </c>
      <c r="W9" s="205" t="str">
        <f t="shared" ref="W9:W14" si="0">IF(ISBLANK(V9),"",IF(V9&gt;=1.75,"KSM",IF(V9&gt;=1.65,"I A",IF(V9&gt;=1.5,"II A",IF(V9&gt;=1.39,"III A",IF(V9&gt;=1.3,"I JA",IF(V9&gt;=1.22,"II JA",IF(V9&gt;=1.15,"III JA"))))))))</f>
        <v>KSM</v>
      </c>
      <c r="X9" s="160" t="s">
        <v>804</v>
      </c>
    </row>
    <row r="10" spans="1:24" ht="20.25" customHeight="1">
      <c r="A10" s="230" t="s">
        <v>11</v>
      </c>
      <c r="B10" s="157">
        <v>65</v>
      </c>
      <c r="C10" s="171" t="s">
        <v>673</v>
      </c>
      <c r="D10" s="487" t="s">
        <v>674</v>
      </c>
      <c r="E10" s="170" t="s">
        <v>675</v>
      </c>
      <c r="F10" s="161" t="s">
        <v>677</v>
      </c>
      <c r="G10" s="208"/>
      <c r="H10" s="208"/>
      <c r="I10" s="208"/>
      <c r="J10" s="208"/>
      <c r="K10" s="208"/>
      <c r="L10" s="208" t="s">
        <v>885</v>
      </c>
      <c r="M10" s="209" t="s">
        <v>885</v>
      </c>
      <c r="N10" s="208" t="s">
        <v>885</v>
      </c>
      <c r="O10" s="211" t="s">
        <v>883</v>
      </c>
      <c r="P10" s="24"/>
      <c r="Q10" s="208"/>
      <c r="R10" s="24"/>
      <c r="S10" s="24"/>
      <c r="T10" s="231"/>
      <c r="U10" s="208"/>
      <c r="V10" s="206">
        <v>1.7</v>
      </c>
      <c r="W10" s="205" t="str">
        <f t="shared" si="0"/>
        <v>I A</v>
      </c>
      <c r="X10" s="160" t="s">
        <v>676</v>
      </c>
    </row>
    <row r="11" spans="1:24" ht="20.25" customHeight="1">
      <c r="A11" s="230" t="s">
        <v>12</v>
      </c>
      <c r="B11" s="169">
        <v>27</v>
      </c>
      <c r="C11" s="171" t="s">
        <v>471</v>
      </c>
      <c r="D11" s="488" t="s">
        <v>472</v>
      </c>
      <c r="E11" s="159" t="s">
        <v>473</v>
      </c>
      <c r="F11" s="161" t="s">
        <v>34</v>
      </c>
      <c r="G11" s="39"/>
      <c r="H11" s="39"/>
      <c r="I11" s="39"/>
      <c r="J11" s="211"/>
      <c r="K11" s="210"/>
      <c r="L11" s="39" t="s">
        <v>885</v>
      </c>
      <c r="M11" s="209" t="s">
        <v>894</v>
      </c>
      <c r="N11" s="208" t="s">
        <v>883</v>
      </c>
      <c r="O11" s="208"/>
      <c r="P11" s="208"/>
      <c r="Q11" s="208"/>
      <c r="R11" s="207"/>
      <c r="S11" s="207"/>
      <c r="T11" s="24"/>
      <c r="U11" s="24"/>
      <c r="V11" s="206">
        <v>1.65</v>
      </c>
      <c r="W11" s="205" t="str">
        <f t="shared" si="0"/>
        <v>I A</v>
      </c>
      <c r="X11" s="229" t="s">
        <v>474</v>
      </c>
    </row>
    <row r="12" spans="1:24" ht="20.25" customHeight="1">
      <c r="A12" s="212" t="s">
        <v>13</v>
      </c>
      <c r="B12" s="169">
        <v>32</v>
      </c>
      <c r="C12" s="171" t="s">
        <v>207</v>
      </c>
      <c r="D12" s="487" t="s">
        <v>208</v>
      </c>
      <c r="E12" s="159" t="s">
        <v>481</v>
      </c>
      <c r="F12" s="161" t="s">
        <v>34</v>
      </c>
      <c r="G12" s="39"/>
      <c r="H12" s="39"/>
      <c r="I12" s="39"/>
      <c r="J12" s="211" t="s">
        <v>885</v>
      </c>
      <c r="K12" s="211" t="s">
        <v>885</v>
      </c>
      <c r="L12" s="211" t="s">
        <v>884</v>
      </c>
      <c r="M12" s="209" t="s">
        <v>883</v>
      </c>
      <c r="N12" s="208"/>
      <c r="O12" s="208"/>
      <c r="P12" s="208"/>
      <c r="Q12" s="208"/>
      <c r="R12" s="207"/>
      <c r="S12" s="207"/>
      <c r="T12" s="24"/>
      <c r="U12" s="24"/>
      <c r="V12" s="206">
        <v>1.6</v>
      </c>
      <c r="W12" s="205" t="str">
        <f t="shared" si="0"/>
        <v>II A</v>
      </c>
      <c r="X12" s="160"/>
    </row>
    <row r="13" spans="1:24" ht="20.25" customHeight="1">
      <c r="A13" s="230" t="s">
        <v>8</v>
      </c>
      <c r="B13" s="169">
        <v>30</v>
      </c>
      <c r="C13" s="171" t="s">
        <v>211</v>
      </c>
      <c r="D13" s="487" t="s">
        <v>212</v>
      </c>
      <c r="E13" s="159" t="s">
        <v>477</v>
      </c>
      <c r="F13" s="161" t="s">
        <v>34</v>
      </c>
      <c r="G13" s="39"/>
      <c r="H13" s="39"/>
      <c r="I13" s="39"/>
      <c r="J13" s="211" t="s">
        <v>885</v>
      </c>
      <c r="K13" s="211" t="s">
        <v>884</v>
      </c>
      <c r="L13" s="211" t="s">
        <v>883</v>
      </c>
      <c r="M13" s="209"/>
      <c r="N13" s="208"/>
      <c r="O13" s="208"/>
      <c r="P13" s="208"/>
      <c r="Q13" s="208"/>
      <c r="R13" s="207"/>
      <c r="S13" s="207"/>
      <c r="T13" s="24"/>
      <c r="U13" s="24"/>
      <c r="V13" s="206">
        <v>1.55</v>
      </c>
      <c r="W13" s="205" t="str">
        <f t="shared" si="0"/>
        <v>II A</v>
      </c>
      <c r="X13" s="160" t="s">
        <v>478</v>
      </c>
    </row>
    <row r="14" spans="1:24" ht="20.25" customHeight="1">
      <c r="A14" s="230" t="s">
        <v>14</v>
      </c>
      <c r="B14" s="157">
        <v>31</v>
      </c>
      <c r="C14" s="486" t="s">
        <v>209</v>
      </c>
      <c r="D14" s="487" t="s">
        <v>210</v>
      </c>
      <c r="E14" s="170" t="s">
        <v>480</v>
      </c>
      <c r="F14" s="161" t="s">
        <v>34</v>
      </c>
      <c r="G14" s="39"/>
      <c r="H14" s="39"/>
      <c r="I14" s="211" t="s">
        <v>885</v>
      </c>
      <c r="J14" s="211" t="s">
        <v>885</v>
      </c>
      <c r="K14" s="211" t="s">
        <v>884</v>
      </c>
      <c r="L14" s="211" t="s">
        <v>883</v>
      </c>
      <c r="M14" s="209"/>
      <c r="N14" s="208"/>
      <c r="O14" s="208"/>
      <c r="P14" s="208"/>
      <c r="Q14" s="208"/>
      <c r="R14" s="207"/>
      <c r="S14" s="207"/>
      <c r="T14" s="24"/>
      <c r="U14" s="24"/>
      <c r="V14" s="206">
        <v>1.55</v>
      </c>
      <c r="W14" s="205" t="str">
        <f t="shared" si="0"/>
        <v>II A</v>
      </c>
      <c r="X14" s="229" t="s">
        <v>890</v>
      </c>
    </row>
    <row r="15" spans="1:24" ht="20.25" customHeight="1">
      <c r="A15" s="228"/>
      <c r="B15" s="180"/>
      <c r="C15" s="178"/>
      <c r="D15" s="178"/>
      <c r="E15" s="181"/>
      <c r="F15" s="182"/>
      <c r="G15" s="59"/>
      <c r="H15" s="59"/>
      <c r="I15" s="59"/>
      <c r="J15" s="470"/>
      <c r="K15" s="470"/>
      <c r="L15" s="59"/>
      <c r="M15" s="471"/>
      <c r="N15" s="471"/>
      <c r="O15" s="471"/>
      <c r="P15" s="471"/>
      <c r="Q15" s="471"/>
      <c r="R15" s="472"/>
      <c r="S15" s="472"/>
      <c r="T15" s="473"/>
      <c r="U15" s="473"/>
      <c r="V15" s="474"/>
      <c r="W15" s="476"/>
      <c r="X15" s="475"/>
    </row>
    <row r="16" spans="1:24" ht="17.25" customHeight="1">
      <c r="E16" s="93" t="s">
        <v>126</v>
      </c>
    </row>
    <row r="17" spans="1:24" ht="16.5" customHeight="1">
      <c r="A17" s="228"/>
      <c r="T17" s="227"/>
      <c r="U17" s="226"/>
    </row>
    <row r="18" spans="1:24" ht="17.25" customHeight="1">
      <c r="A18" s="225"/>
      <c r="C18" s="224"/>
      <c r="D18" s="223"/>
      <c r="E18" s="223"/>
      <c r="F18" s="223"/>
      <c r="G18" s="222"/>
      <c r="H18" s="220"/>
      <c r="I18" s="220"/>
      <c r="J18" s="220"/>
      <c r="K18" s="221" t="s">
        <v>889</v>
      </c>
      <c r="L18" s="220"/>
      <c r="M18" s="220"/>
      <c r="N18" s="220"/>
      <c r="O18" s="220"/>
      <c r="P18" s="510"/>
      <c r="Q18" s="220"/>
      <c r="R18" s="219"/>
      <c r="S18" s="219"/>
      <c r="T18" s="218"/>
      <c r="U18" s="217"/>
    </row>
    <row r="19" spans="1:24" ht="16.5" customHeight="1">
      <c r="A19" s="213" t="s">
        <v>303</v>
      </c>
      <c r="B19" s="39" t="s">
        <v>21</v>
      </c>
      <c r="C19" s="526" t="s">
        <v>1</v>
      </c>
      <c r="D19" s="525" t="s">
        <v>2</v>
      </c>
      <c r="E19" s="213" t="s">
        <v>3</v>
      </c>
      <c r="F19" s="213" t="s">
        <v>4</v>
      </c>
      <c r="G19" s="216" t="s">
        <v>888</v>
      </c>
      <c r="H19" s="216" t="s">
        <v>887</v>
      </c>
      <c r="I19" s="216" t="s">
        <v>882</v>
      </c>
      <c r="J19" s="216" t="s">
        <v>886</v>
      </c>
      <c r="K19" s="216"/>
      <c r="L19" s="216"/>
      <c r="M19" s="216"/>
      <c r="N19" s="216"/>
      <c r="O19" s="216"/>
      <c r="P19" s="216"/>
      <c r="Q19" s="216"/>
      <c r="R19" s="216"/>
      <c r="S19" s="216"/>
      <c r="T19" s="215"/>
      <c r="U19" s="215"/>
      <c r="V19" s="214" t="s">
        <v>15</v>
      </c>
      <c r="W19" s="107" t="s">
        <v>42</v>
      </c>
      <c r="X19" s="213" t="s">
        <v>7</v>
      </c>
    </row>
    <row r="20" spans="1:24" ht="20.25" customHeight="1">
      <c r="A20" s="212" t="s">
        <v>10</v>
      </c>
      <c r="B20" s="477" t="s">
        <v>479</v>
      </c>
      <c r="C20" s="478" t="s">
        <v>75</v>
      </c>
      <c r="D20" s="489" t="s">
        <v>483</v>
      </c>
      <c r="E20" s="479" t="s">
        <v>484</v>
      </c>
      <c r="F20" s="480" t="s">
        <v>34</v>
      </c>
      <c r="G20" s="481" t="s">
        <v>885</v>
      </c>
      <c r="H20" s="514" t="s">
        <v>884</v>
      </c>
      <c r="I20" s="514" t="s">
        <v>884</v>
      </c>
      <c r="J20" s="482" t="s">
        <v>883</v>
      </c>
      <c r="K20" s="483"/>
      <c r="L20" s="481"/>
      <c r="M20" s="484"/>
      <c r="N20" s="156"/>
      <c r="O20" s="156"/>
      <c r="P20" s="156"/>
      <c r="Q20" s="156"/>
      <c r="R20" s="482"/>
      <c r="S20" s="482"/>
      <c r="T20" s="53"/>
      <c r="U20" s="53"/>
      <c r="V20" s="206">
        <v>1.45</v>
      </c>
      <c r="W20" s="485" t="str">
        <f>IF(ISBLANK(V20),"",IF(V20&gt;=1.75,"KSM",IF(V20&gt;=1.65,"I A",IF(V20&gt;=1.5,"II A",IF(V20&gt;=1.39,"III A",IF(V20&gt;=1.3,"I JA",IF(V20&gt;=1.22,"II JA",IF(V20&gt;=1.15,"III JA"))))))))</f>
        <v>III A</v>
      </c>
      <c r="X20" s="480" t="s">
        <v>40</v>
      </c>
    </row>
  </sheetData>
  <pageMargins left="0.7" right="0.7" top="0.75" bottom="0.75" header="0.3" footer="0.3"/>
  <pageSetup paperSize="9" scale="7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0D292-AA7A-429D-97BC-C56B29CB09DD}">
  <dimension ref="A1:U20"/>
  <sheetViews>
    <sheetView workbookViewId="0">
      <selection activeCell="D16" sqref="D16"/>
    </sheetView>
  </sheetViews>
  <sheetFormatPr defaultRowHeight="14.4"/>
  <cols>
    <col min="1" max="1" width="4" customWidth="1"/>
    <col min="2" max="2" width="5.44140625" customWidth="1"/>
    <col min="3" max="3" width="10.5546875" customWidth="1"/>
    <col min="4" max="4" width="13.77734375" bestFit="1" customWidth="1"/>
    <col min="5" max="5" width="11.88671875" customWidth="1"/>
    <col min="6" max="6" width="16.109375" bestFit="1" customWidth="1"/>
    <col min="7" max="7" width="5.5546875" customWidth="1"/>
    <col min="8" max="8" width="5.44140625" customWidth="1"/>
    <col min="9" max="9" width="5.6640625" customWidth="1"/>
    <col min="10" max="10" width="5.44140625" customWidth="1"/>
    <col min="11" max="13" width="5.6640625" customWidth="1"/>
    <col min="14" max="14" width="5.88671875" customWidth="1"/>
    <col min="15" max="15" width="5.5546875" customWidth="1"/>
    <col min="16" max="16" width="5.6640625" customWidth="1"/>
    <col min="17" max="17" width="6.109375" customWidth="1"/>
    <col min="18" max="18" width="5.5546875" customWidth="1"/>
    <col min="19" max="19" width="9.33203125" customWidth="1"/>
    <col min="20" max="20" width="7.109375" customWidth="1"/>
    <col min="21" max="21" width="16.21875" bestFit="1" customWidth="1"/>
  </cols>
  <sheetData>
    <row r="1" spans="1:21" ht="17.399999999999999">
      <c r="A1" s="124" t="s">
        <v>9</v>
      </c>
      <c r="B1" s="124"/>
      <c r="C1" s="20"/>
      <c r="D1" s="124"/>
      <c r="E1" s="125"/>
      <c r="F1" s="124"/>
      <c r="G1" s="242"/>
      <c r="H1" s="242"/>
      <c r="I1" s="242"/>
    </row>
    <row r="2" spans="1:21" ht="21">
      <c r="A2" s="2"/>
      <c r="B2" s="126"/>
      <c r="C2" s="127"/>
      <c r="D2" s="128"/>
      <c r="E2" s="241"/>
      <c r="F2" s="128"/>
      <c r="G2" s="240"/>
      <c r="H2" s="240"/>
      <c r="I2" s="240"/>
      <c r="S2" s="13" t="s">
        <v>33</v>
      </c>
    </row>
    <row r="3" spans="1:21" ht="19.5" customHeight="1">
      <c r="B3" s="47" t="s">
        <v>897</v>
      </c>
      <c r="C3" s="129"/>
      <c r="E3" s="93" t="s">
        <v>16</v>
      </c>
      <c r="S3" s="13" t="s">
        <v>808</v>
      </c>
    </row>
    <row r="4" spans="1:21" ht="18.75" customHeight="1">
      <c r="B4" s="225"/>
      <c r="C4" s="224"/>
      <c r="D4" s="223"/>
      <c r="E4" s="223"/>
      <c r="F4" s="223"/>
      <c r="G4" s="222"/>
      <c r="H4" s="220"/>
      <c r="I4" s="220"/>
      <c r="J4" s="220"/>
      <c r="K4" s="221" t="s">
        <v>889</v>
      </c>
      <c r="L4" s="220"/>
      <c r="M4" s="220"/>
      <c r="N4" s="220"/>
      <c r="O4" s="220"/>
      <c r="P4" s="220"/>
      <c r="Q4" s="220"/>
      <c r="R4" s="237"/>
    </row>
    <row r="5" spans="1:21">
      <c r="A5" s="213" t="s">
        <v>303</v>
      </c>
      <c r="B5" s="38" t="s">
        <v>1000</v>
      </c>
      <c r="C5" s="524" t="s">
        <v>1</v>
      </c>
      <c r="D5" s="525" t="s">
        <v>2</v>
      </c>
      <c r="E5" s="213" t="s">
        <v>3</v>
      </c>
      <c r="F5" s="244" t="s">
        <v>4</v>
      </c>
      <c r="G5" s="216" t="s">
        <v>893</v>
      </c>
      <c r="H5" s="216" t="s">
        <v>895</v>
      </c>
      <c r="I5" s="216" t="s">
        <v>311</v>
      </c>
      <c r="J5" s="216" t="s">
        <v>194</v>
      </c>
      <c r="K5" s="216" t="s">
        <v>900</v>
      </c>
      <c r="L5" s="216" t="s">
        <v>898</v>
      </c>
      <c r="M5" s="216" t="s">
        <v>899</v>
      </c>
      <c r="N5" s="216" t="s">
        <v>193</v>
      </c>
      <c r="O5" s="216" t="s">
        <v>906</v>
      </c>
      <c r="P5" s="216" t="s">
        <v>905</v>
      </c>
      <c r="Q5" s="216" t="s">
        <v>903</v>
      </c>
      <c r="R5" s="216" t="s">
        <v>904</v>
      </c>
      <c r="S5" s="214" t="s">
        <v>15</v>
      </c>
      <c r="T5" s="107" t="s">
        <v>42</v>
      </c>
      <c r="U5" s="213" t="s">
        <v>7</v>
      </c>
    </row>
    <row r="6" spans="1:21" ht="16.5" customHeight="1">
      <c r="A6" s="212" t="s">
        <v>10</v>
      </c>
      <c r="B6" s="169">
        <v>45</v>
      </c>
      <c r="C6" s="171" t="s">
        <v>139</v>
      </c>
      <c r="D6" s="487" t="s">
        <v>191</v>
      </c>
      <c r="E6" s="170" t="s">
        <v>192</v>
      </c>
      <c r="F6" s="161" t="s">
        <v>34</v>
      </c>
      <c r="G6" s="243"/>
      <c r="H6" s="243"/>
      <c r="I6" s="243"/>
      <c r="J6" s="243"/>
      <c r="K6" s="243" t="s">
        <v>885</v>
      </c>
      <c r="L6" s="243" t="s">
        <v>885</v>
      </c>
      <c r="M6" s="243" t="s">
        <v>885</v>
      </c>
      <c r="N6" s="243" t="s">
        <v>885</v>
      </c>
      <c r="O6" s="243" t="s">
        <v>885</v>
      </c>
      <c r="P6" s="243" t="s">
        <v>885</v>
      </c>
      <c r="Q6" s="243" t="s">
        <v>894</v>
      </c>
      <c r="R6" s="37" t="s">
        <v>883</v>
      </c>
      <c r="S6" s="206">
        <v>2.08</v>
      </c>
      <c r="T6" s="205" t="str">
        <f t="shared" ref="T6:T12" si="0">IF(ISBLANK(S6),"",IF(S6&gt;=2.03,"KSM",IF(S6&gt;=1.9,"I A",IF(S6&gt;=1.75,"II A",IF(S6&gt;=1.6,"III A",IF(S6&gt;=1.47,"I JA",IF(S6&gt;=1.35,"II JA",IF(S6&gt;=1.25,"III JA"))))))))</f>
        <v>KSM</v>
      </c>
      <c r="U6" s="160" t="s">
        <v>470</v>
      </c>
    </row>
    <row r="7" spans="1:21" ht="19.5" customHeight="1">
      <c r="A7" s="212" t="s">
        <v>11</v>
      </c>
      <c r="B7" s="169">
        <v>52</v>
      </c>
      <c r="C7" s="171" t="s">
        <v>902</v>
      </c>
      <c r="D7" s="487" t="s">
        <v>496</v>
      </c>
      <c r="E7" s="170">
        <v>36308</v>
      </c>
      <c r="F7" s="161" t="s">
        <v>34</v>
      </c>
      <c r="G7" s="243"/>
      <c r="H7" s="243"/>
      <c r="I7" s="243"/>
      <c r="J7" s="243"/>
      <c r="K7" s="243" t="s">
        <v>885</v>
      </c>
      <c r="L7" s="243" t="s">
        <v>885</v>
      </c>
      <c r="M7" s="243" t="s">
        <v>885</v>
      </c>
      <c r="N7" s="243" t="s">
        <v>884</v>
      </c>
      <c r="O7" s="243" t="s">
        <v>883</v>
      </c>
      <c r="P7" s="243"/>
      <c r="Q7" s="243"/>
      <c r="R7" s="236"/>
      <c r="S7" s="206">
        <v>2</v>
      </c>
      <c r="T7" s="205" t="str">
        <f t="shared" si="0"/>
        <v>I A</v>
      </c>
      <c r="U7" s="160" t="s">
        <v>901</v>
      </c>
    </row>
    <row r="8" spans="1:21" ht="18" customHeight="1">
      <c r="A8" s="212" t="s">
        <v>12</v>
      </c>
      <c r="B8" s="169">
        <v>91</v>
      </c>
      <c r="C8" s="171" t="s">
        <v>65</v>
      </c>
      <c r="D8" s="487" t="s">
        <v>394</v>
      </c>
      <c r="E8" s="170" t="s">
        <v>395</v>
      </c>
      <c r="F8" s="161" t="s">
        <v>134</v>
      </c>
      <c r="G8" s="243"/>
      <c r="H8" s="243"/>
      <c r="I8" s="243"/>
      <c r="J8" s="243"/>
      <c r="K8" s="243" t="s">
        <v>885</v>
      </c>
      <c r="L8" s="243" t="s">
        <v>885</v>
      </c>
      <c r="M8" s="243" t="s">
        <v>884</v>
      </c>
      <c r="N8" s="243" t="s">
        <v>883</v>
      </c>
      <c r="O8" s="243"/>
      <c r="P8" s="243"/>
      <c r="Q8" s="243"/>
      <c r="R8" s="37"/>
      <c r="S8" s="206">
        <v>1.95</v>
      </c>
      <c r="T8" s="205" t="str">
        <f t="shared" si="0"/>
        <v>I A</v>
      </c>
      <c r="U8" s="249" t="s">
        <v>396</v>
      </c>
    </row>
    <row r="9" spans="1:21" ht="18" customHeight="1">
      <c r="A9" s="212" t="s">
        <v>13</v>
      </c>
      <c r="B9" s="169">
        <v>139</v>
      </c>
      <c r="C9" s="171" t="s">
        <v>278</v>
      </c>
      <c r="D9" s="487" t="s">
        <v>279</v>
      </c>
      <c r="E9" s="170" t="s">
        <v>281</v>
      </c>
      <c r="F9" s="247" t="s">
        <v>750</v>
      </c>
      <c r="G9" s="243"/>
      <c r="H9" s="243" t="s">
        <v>885</v>
      </c>
      <c r="I9" s="243" t="s">
        <v>884</v>
      </c>
      <c r="J9" s="243" t="s">
        <v>885</v>
      </c>
      <c r="K9" s="243" t="s">
        <v>885</v>
      </c>
      <c r="L9" s="243" t="s">
        <v>885</v>
      </c>
      <c r="M9" s="243" t="s">
        <v>883</v>
      </c>
      <c r="N9" s="243"/>
      <c r="O9" s="243"/>
      <c r="P9" s="243"/>
      <c r="Q9" s="243"/>
      <c r="R9" s="37"/>
      <c r="S9" s="206">
        <v>1.9</v>
      </c>
      <c r="T9" s="205" t="str">
        <f t="shared" si="0"/>
        <v>I A</v>
      </c>
      <c r="U9" s="160" t="s">
        <v>275</v>
      </c>
    </row>
    <row r="10" spans="1:21" ht="18" customHeight="1">
      <c r="A10" s="212" t="s">
        <v>8</v>
      </c>
      <c r="B10" s="169">
        <v>43</v>
      </c>
      <c r="C10" s="171" t="s">
        <v>467</v>
      </c>
      <c r="D10" s="487" t="s">
        <v>468</v>
      </c>
      <c r="E10" s="170" t="s">
        <v>469</v>
      </c>
      <c r="F10" s="161" t="s">
        <v>34</v>
      </c>
      <c r="G10" s="243"/>
      <c r="H10" s="243" t="s">
        <v>885</v>
      </c>
      <c r="I10" s="243" t="s">
        <v>885</v>
      </c>
      <c r="J10" s="243" t="s">
        <v>885</v>
      </c>
      <c r="K10" s="248" t="s">
        <v>883</v>
      </c>
      <c r="L10" s="243"/>
      <c r="M10" s="243"/>
      <c r="N10" s="243"/>
      <c r="O10" s="243"/>
      <c r="P10" s="243"/>
      <c r="Q10" s="243"/>
      <c r="R10" s="37"/>
      <c r="S10" s="206">
        <v>1.8</v>
      </c>
      <c r="T10" s="205" t="str">
        <f t="shared" si="0"/>
        <v>II A</v>
      </c>
      <c r="U10" s="160" t="s">
        <v>470</v>
      </c>
    </row>
    <row r="11" spans="1:21" ht="18" customHeight="1">
      <c r="A11" s="212" t="s">
        <v>14</v>
      </c>
      <c r="B11" s="169">
        <v>141</v>
      </c>
      <c r="C11" s="171" t="s">
        <v>120</v>
      </c>
      <c r="D11" s="487" t="s">
        <v>280</v>
      </c>
      <c r="E11" s="170" t="s">
        <v>281</v>
      </c>
      <c r="F11" s="247" t="s">
        <v>750</v>
      </c>
      <c r="G11" s="243" t="s">
        <v>885</v>
      </c>
      <c r="H11" s="243" t="s">
        <v>885</v>
      </c>
      <c r="I11" s="243" t="s">
        <v>885</v>
      </c>
      <c r="J11" s="243" t="s">
        <v>885</v>
      </c>
      <c r="K11" s="243" t="s">
        <v>883</v>
      </c>
      <c r="L11" s="243"/>
      <c r="M11" s="243"/>
      <c r="N11" s="243"/>
      <c r="O11" s="243"/>
      <c r="P11" s="243"/>
      <c r="Q11" s="243"/>
      <c r="R11" s="37"/>
      <c r="S11" s="206">
        <v>1.8</v>
      </c>
      <c r="T11" s="205" t="str">
        <f t="shared" si="0"/>
        <v>II A</v>
      </c>
      <c r="U11" s="160" t="s">
        <v>275</v>
      </c>
    </row>
    <row r="12" spans="1:21" ht="18" customHeight="1">
      <c r="A12" s="212" t="s">
        <v>688</v>
      </c>
      <c r="B12" s="169">
        <v>140</v>
      </c>
      <c r="C12" s="171" t="s">
        <v>48</v>
      </c>
      <c r="D12" s="487" t="s">
        <v>276</v>
      </c>
      <c r="E12" s="170" t="s">
        <v>277</v>
      </c>
      <c r="F12" s="247" t="s">
        <v>750</v>
      </c>
      <c r="G12" s="243"/>
      <c r="H12" s="243" t="s">
        <v>885</v>
      </c>
      <c r="I12" s="376" t="s">
        <v>41</v>
      </c>
      <c r="J12" s="243" t="s">
        <v>883</v>
      </c>
      <c r="K12" s="246"/>
      <c r="L12" s="243"/>
      <c r="M12" s="243"/>
      <c r="N12" s="243"/>
      <c r="O12" s="243"/>
      <c r="P12" s="243"/>
      <c r="Q12" s="243"/>
      <c r="R12" s="37"/>
      <c r="S12" s="206">
        <v>1.7</v>
      </c>
      <c r="T12" s="205" t="str">
        <f t="shared" si="0"/>
        <v>III A</v>
      </c>
      <c r="U12" s="160" t="s">
        <v>275</v>
      </c>
    </row>
    <row r="13" spans="1:21" ht="16.8" customHeight="1">
      <c r="A13" s="245"/>
    </row>
    <row r="14" spans="1:21" ht="18" customHeight="1">
      <c r="E14" s="93" t="s">
        <v>125</v>
      </c>
    </row>
    <row r="15" spans="1:21" ht="18" customHeight="1">
      <c r="B15" s="225"/>
      <c r="C15" s="224"/>
      <c r="D15" s="223"/>
      <c r="E15" s="223"/>
      <c r="F15" s="223"/>
      <c r="G15" s="222"/>
      <c r="H15" s="220"/>
      <c r="I15" s="220"/>
      <c r="J15" s="220"/>
      <c r="K15" s="221" t="s">
        <v>889</v>
      </c>
      <c r="L15" s="220"/>
      <c r="M15" s="220"/>
      <c r="N15" s="220"/>
      <c r="O15" s="220"/>
      <c r="P15" s="220"/>
      <c r="Q15" s="220"/>
      <c r="R15" s="237"/>
    </row>
    <row r="16" spans="1:21" ht="18" customHeight="1">
      <c r="A16" s="213" t="s">
        <v>303</v>
      </c>
      <c r="B16" s="38" t="s">
        <v>1000</v>
      </c>
      <c r="C16" s="524" t="s">
        <v>1</v>
      </c>
      <c r="D16" s="525" t="s">
        <v>2</v>
      </c>
      <c r="E16" s="213" t="s">
        <v>3</v>
      </c>
      <c r="F16" s="244" t="s">
        <v>4</v>
      </c>
      <c r="G16" s="216" t="s">
        <v>882</v>
      </c>
      <c r="H16" s="216" t="s">
        <v>886</v>
      </c>
      <c r="I16" s="216" t="s">
        <v>891</v>
      </c>
      <c r="J16" s="216" t="s">
        <v>893</v>
      </c>
      <c r="K16" s="216" t="s">
        <v>895</v>
      </c>
      <c r="L16" s="216" t="s">
        <v>311</v>
      </c>
      <c r="M16" s="216" t="s">
        <v>194</v>
      </c>
      <c r="N16" s="216" t="s">
        <v>900</v>
      </c>
      <c r="O16" s="216" t="s">
        <v>898</v>
      </c>
      <c r="P16" s="216" t="s">
        <v>899</v>
      </c>
      <c r="Q16" s="216"/>
      <c r="R16" s="216"/>
      <c r="S16" s="214" t="s">
        <v>15</v>
      </c>
      <c r="T16" s="107" t="s">
        <v>42</v>
      </c>
      <c r="U16" s="213" t="s">
        <v>7</v>
      </c>
    </row>
    <row r="17" spans="1:21" ht="18" customHeight="1">
      <c r="A17" s="39">
        <v>1</v>
      </c>
      <c r="B17" s="169">
        <v>47</v>
      </c>
      <c r="C17" s="171" t="s">
        <v>488</v>
      </c>
      <c r="D17" s="487" t="s">
        <v>489</v>
      </c>
      <c r="E17" s="170" t="s">
        <v>490</v>
      </c>
      <c r="F17" s="161" t="s">
        <v>34</v>
      </c>
      <c r="G17" s="243"/>
      <c r="H17" s="243"/>
      <c r="I17" s="243"/>
      <c r="J17" s="243"/>
      <c r="K17" s="243"/>
      <c r="L17" s="243"/>
      <c r="M17" s="243" t="s">
        <v>885</v>
      </c>
      <c r="N17" s="243" t="s">
        <v>884</v>
      </c>
      <c r="O17" s="243" t="s">
        <v>885</v>
      </c>
      <c r="P17" s="243" t="s">
        <v>883</v>
      </c>
      <c r="Q17" s="243"/>
      <c r="R17" s="236"/>
      <c r="S17" s="206">
        <v>1.9</v>
      </c>
      <c r="T17" s="205" t="str">
        <f>IF(ISBLANK(S17),"",IF(S17&gt;=2.03,"KSM",IF(S17&gt;=1.9,"I A",IF(S17&gt;=1.75,"II A",IF(S17&gt;=1.6,"III A",IF(S17&gt;=1.47,"I JA",IF(S17&gt;=1.35,"II JA",IF(S17&gt;=1.25,"III JA"))))))))</f>
        <v>I A</v>
      </c>
      <c r="U17" s="160" t="s">
        <v>40</v>
      </c>
    </row>
    <row r="18" spans="1:21" ht="18" customHeight="1">
      <c r="A18" s="39">
        <v>2</v>
      </c>
      <c r="B18" s="169">
        <v>74</v>
      </c>
      <c r="C18" s="171" t="s">
        <v>230</v>
      </c>
      <c r="D18" s="487" t="s">
        <v>563</v>
      </c>
      <c r="E18" s="170" t="s">
        <v>564</v>
      </c>
      <c r="F18" s="161" t="s">
        <v>34</v>
      </c>
      <c r="G18" s="243"/>
      <c r="H18" s="243"/>
      <c r="I18" s="243"/>
      <c r="J18" s="243"/>
      <c r="K18" s="243" t="s">
        <v>885</v>
      </c>
      <c r="L18" s="243" t="s">
        <v>884</v>
      </c>
      <c r="M18" s="243" t="s">
        <v>884</v>
      </c>
      <c r="N18" s="243" t="s">
        <v>883</v>
      </c>
      <c r="O18" s="243"/>
      <c r="P18" s="243"/>
      <c r="Q18" s="243"/>
      <c r="R18" s="236"/>
      <c r="S18" s="206">
        <v>1.8</v>
      </c>
      <c r="T18" s="205" t="str">
        <f>IF(ISBLANK(S18),"",IF(S18&gt;=2.03,"KSM",IF(S18&gt;=1.9,"I A",IF(S18&gt;=1.75,"II A",IF(S18&gt;=1.6,"III A",IF(S18&gt;=1.47,"I JA",IF(S18&gt;=1.35,"II JA",IF(S18&gt;=1.25,"III JA"))))))))</f>
        <v>II A</v>
      </c>
      <c r="U18" s="160" t="s">
        <v>557</v>
      </c>
    </row>
    <row r="19" spans="1:21" ht="18" customHeight="1">
      <c r="A19" s="39">
        <v>3</v>
      </c>
      <c r="B19" s="169">
        <v>147</v>
      </c>
      <c r="C19" s="171" t="s">
        <v>168</v>
      </c>
      <c r="D19" s="487" t="s">
        <v>272</v>
      </c>
      <c r="E19" s="170" t="s">
        <v>273</v>
      </c>
      <c r="F19" s="173" t="s">
        <v>750</v>
      </c>
      <c r="G19" s="243"/>
      <c r="H19" s="243"/>
      <c r="I19" s="243"/>
      <c r="J19" s="243" t="s">
        <v>885</v>
      </c>
      <c r="K19" s="243" t="s">
        <v>885</v>
      </c>
      <c r="L19" s="243" t="s">
        <v>885</v>
      </c>
      <c r="M19" s="243" t="s">
        <v>883</v>
      </c>
      <c r="N19" s="243"/>
      <c r="O19" s="243"/>
      <c r="P19" s="243"/>
      <c r="Q19" s="243"/>
      <c r="R19" s="236"/>
      <c r="S19" s="206">
        <v>1.75</v>
      </c>
      <c r="T19" s="205" t="str">
        <f>IF(ISBLANK(S19),"",IF(S19&gt;=2.03,"KSM",IF(S19&gt;=1.9,"I A",IF(S19&gt;=1.75,"II A",IF(S19&gt;=1.6,"III A",IF(S19&gt;=1.47,"I JA",IF(S19&gt;=1.35,"II JA",IF(S19&gt;=1.25,"III JA"))))))))</f>
        <v>II A</v>
      </c>
      <c r="U19" s="160" t="s">
        <v>267</v>
      </c>
    </row>
    <row r="20" spans="1:21" ht="18" customHeight="1">
      <c r="A20" s="39" t="s">
        <v>13</v>
      </c>
      <c r="B20" s="169">
        <v>97</v>
      </c>
      <c r="C20" s="171" t="s">
        <v>6</v>
      </c>
      <c r="D20" s="487" t="s">
        <v>318</v>
      </c>
      <c r="E20" s="170">
        <v>40565</v>
      </c>
      <c r="F20" s="161" t="s">
        <v>103</v>
      </c>
      <c r="G20" s="243" t="s">
        <v>885</v>
      </c>
      <c r="H20" s="243" t="s">
        <v>885</v>
      </c>
      <c r="I20" s="243" t="s">
        <v>883</v>
      </c>
      <c r="J20" s="243"/>
      <c r="K20" s="243"/>
      <c r="L20" s="243"/>
      <c r="M20" s="243"/>
      <c r="N20" s="243"/>
      <c r="O20" s="243"/>
      <c r="P20" s="243"/>
      <c r="Q20" s="243"/>
      <c r="R20" s="236"/>
      <c r="S20" s="206">
        <v>1.5</v>
      </c>
      <c r="T20" s="205" t="str">
        <f>IF(ISBLANK(S20),"",IF(S20&gt;=2.03,"KSM",IF(S20&gt;=1.9,"I A",IF(S20&gt;=1.75,"II A",IF(S20&gt;=1.6,"III A",IF(S20&gt;=1.47,"I JA",IF(S20&gt;=1.35,"II JA",IF(S20&gt;=1.25,"III JA"))))))))</f>
        <v>I JA</v>
      </c>
      <c r="U20" s="160" t="s">
        <v>365</v>
      </c>
    </row>
  </sheetData>
  <pageMargins left="0.7" right="0.7" top="0.75" bottom="0.75" header="0.3" footer="0.3"/>
  <pageSetup paperSize="9" scale="75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98175-5D31-4998-8820-BDB06FE9131E}">
  <dimension ref="A1:AE51"/>
  <sheetViews>
    <sheetView topLeftCell="A6" workbookViewId="0">
      <selection activeCell="W19" sqref="W19"/>
    </sheetView>
  </sheetViews>
  <sheetFormatPr defaultRowHeight="14.4"/>
  <cols>
    <col min="1" max="1" width="4.44140625" customWidth="1"/>
    <col min="2" max="2" width="5.21875" customWidth="1"/>
    <col min="3" max="3" width="14" customWidth="1"/>
    <col min="4" max="4" width="15.6640625" customWidth="1"/>
    <col min="5" max="5" width="12.44140625" customWidth="1"/>
    <col min="6" max="6" width="16.109375" customWidth="1"/>
    <col min="7" max="7" width="6.109375" customWidth="1"/>
    <col min="8" max="8" width="5.88671875" customWidth="1"/>
    <col min="9" max="9" width="5.33203125" customWidth="1"/>
    <col min="10" max="10" width="5.109375" hidden="1" customWidth="1"/>
    <col min="11" max="11" width="5.5546875" customWidth="1"/>
    <col min="12" max="12" width="5.44140625" customWidth="1"/>
    <col min="13" max="13" width="5.88671875" customWidth="1"/>
    <col min="14" max="14" width="8.6640625" customWidth="1"/>
    <col min="15" max="15" width="7.6640625" customWidth="1"/>
    <col min="16" max="16" width="16.77734375" customWidth="1"/>
  </cols>
  <sheetData>
    <row r="1" spans="1:31" ht="12" customHeight="1"/>
    <row r="2" spans="1:31" ht="17.399999999999999">
      <c r="A2" s="124" t="s">
        <v>9</v>
      </c>
      <c r="B2" s="124"/>
      <c r="C2" s="20"/>
      <c r="D2" s="124"/>
      <c r="E2" s="125"/>
      <c r="F2" s="124"/>
      <c r="G2" s="242"/>
      <c r="H2" s="242"/>
      <c r="I2" s="242"/>
    </row>
    <row r="3" spans="1:31" ht="16.5" customHeight="1">
      <c r="A3" s="2"/>
      <c r="B3" s="126"/>
      <c r="C3" s="127"/>
      <c r="D3" s="128"/>
      <c r="E3" s="241"/>
      <c r="F3" s="128"/>
      <c r="G3" s="240"/>
      <c r="H3" s="240"/>
      <c r="I3" s="240"/>
      <c r="O3" s="13" t="s">
        <v>33</v>
      </c>
    </row>
    <row r="4" spans="1:31" ht="15.75" customHeight="1">
      <c r="A4" s="239"/>
      <c r="B4" s="238"/>
      <c r="C4" s="1"/>
      <c r="D4" s="1"/>
      <c r="E4" s="1"/>
      <c r="F4" s="1"/>
      <c r="G4" s="1"/>
      <c r="H4" s="1"/>
      <c r="I4" s="13"/>
      <c r="O4" s="13" t="s">
        <v>807</v>
      </c>
    </row>
    <row r="5" spans="1:31" ht="15.6">
      <c r="A5" s="1"/>
      <c r="B5" s="129" t="s">
        <v>956</v>
      </c>
      <c r="C5" s="312"/>
      <c r="D5" s="47"/>
      <c r="E5" s="1"/>
      <c r="H5" s="1"/>
      <c r="I5" s="13"/>
    </row>
    <row r="6" spans="1:31" ht="11.25" customHeight="1"/>
    <row r="7" spans="1:31" ht="16.2" customHeight="1">
      <c r="A7" s="250"/>
      <c r="B7" s="64"/>
      <c r="C7" s="297"/>
      <c r="D7" s="497" t="s">
        <v>17</v>
      </c>
      <c r="F7" s="297"/>
      <c r="G7" s="311"/>
      <c r="H7" s="311"/>
      <c r="I7" s="311"/>
      <c r="J7" s="311"/>
      <c r="K7" s="311"/>
      <c r="L7" s="311"/>
      <c r="M7" s="310"/>
      <c r="N7" s="309"/>
      <c r="O7" s="308"/>
    </row>
    <row r="8" spans="1:31">
      <c r="A8" s="291"/>
      <c r="B8" s="291"/>
      <c r="C8" s="291"/>
      <c r="D8" s="292"/>
      <c r="E8" s="291"/>
      <c r="F8" s="290" t="s">
        <v>945</v>
      </c>
      <c r="G8" s="289"/>
      <c r="H8" s="288"/>
      <c r="I8" s="288"/>
      <c r="J8" s="288" t="s">
        <v>944</v>
      </c>
      <c r="K8" s="288"/>
      <c r="L8" s="287"/>
      <c r="M8" s="286"/>
      <c r="N8" s="285"/>
      <c r="O8" s="285"/>
    </row>
    <row r="9" spans="1:31" ht="16.2" thickBot="1">
      <c r="A9" s="213" t="s">
        <v>303</v>
      </c>
      <c r="B9" s="511" t="s">
        <v>21</v>
      </c>
      <c r="C9" s="523" t="s">
        <v>1</v>
      </c>
      <c r="D9" s="522" t="s">
        <v>2</v>
      </c>
      <c r="E9" s="283" t="s">
        <v>3</v>
      </c>
      <c r="F9" s="282" t="s">
        <v>4</v>
      </c>
      <c r="G9" s="281" t="s">
        <v>10</v>
      </c>
      <c r="H9" s="281" t="s">
        <v>11</v>
      </c>
      <c r="I9" s="281" t="s">
        <v>12</v>
      </c>
      <c r="J9" s="281" t="s">
        <v>943</v>
      </c>
      <c r="K9" s="281" t="s">
        <v>13</v>
      </c>
      <c r="L9" s="281" t="s">
        <v>8</v>
      </c>
      <c r="M9" s="281" t="s">
        <v>14</v>
      </c>
      <c r="N9" s="282" t="s">
        <v>15</v>
      </c>
      <c r="O9" s="281" t="s">
        <v>42</v>
      </c>
      <c r="P9" s="280" t="s">
        <v>7</v>
      </c>
    </row>
    <row r="10" spans="1:31" ht="13.5" customHeight="1">
      <c r="A10" s="277">
        <v>1</v>
      </c>
      <c r="B10" s="266">
        <v>120</v>
      </c>
      <c r="C10" s="265" t="s">
        <v>642</v>
      </c>
      <c r="D10" s="264" t="s">
        <v>746</v>
      </c>
      <c r="E10" s="263" t="s">
        <v>747</v>
      </c>
      <c r="F10" s="307" t="s">
        <v>750</v>
      </c>
      <c r="G10" s="260" t="s">
        <v>911</v>
      </c>
      <c r="H10" s="260">
        <v>6.35</v>
      </c>
      <c r="I10" s="260">
        <v>6.54</v>
      </c>
      <c r="J10" s="261"/>
      <c r="K10" s="260">
        <v>6.19</v>
      </c>
      <c r="L10" s="260">
        <v>6.41</v>
      </c>
      <c r="M10" s="260">
        <v>6.4</v>
      </c>
      <c r="N10" s="531">
        <f>MAX(G10:I10,K10:M10)</f>
        <v>6.54</v>
      </c>
      <c r="O10" s="503" t="str">
        <f>IF(ISBLANK(N10),"",IF(N10&gt;=6,"KSM",IF(N10&gt;=5.6,"I A",IF(N10&gt;=5.15,"II A",IF(N10&gt;=4.6,"III A",IF(N10&gt;=4.2,"I JA",IF(N10&gt;=3.85,"II JA",IF(N10&gt;=3.6,"III JA"))))))))</f>
        <v>KSM</v>
      </c>
      <c r="P10" s="259" t="s">
        <v>275</v>
      </c>
    </row>
    <row r="11" spans="1:31" ht="16.2" thickBot="1">
      <c r="A11" s="258"/>
      <c r="B11" s="257"/>
      <c r="C11" s="256"/>
      <c r="D11" s="255"/>
      <c r="E11" s="254"/>
      <c r="F11" s="254"/>
      <c r="G11" s="253" t="s">
        <v>955</v>
      </c>
      <c r="H11" s="253" t="s">
        <v>954</v>
      </c>
      <c r="I11" s="253" t="s">
        <v>951</v>
      </c>
      <c r="J11" s="253"/>
      <c r="K11" s="253" t="s">
        <v>952</v>
      </c>
      <c r="L11" s="253" t="s">
        <v>926</v>
      </c>
      <c r="M11" s="253" t="s">
        <v>913</v>
      </c>
      <c r="N11" s="532"/>
      <c r="O11" s="504"/>
      <c r="P11" s="251"/>
      <c r="R11" s="68"/>
      <c r="S11" s="44"/>
      <c r="T11" s="306"/>
      <c r="U11" s="76"/>
      <c r="V11" s="44"/>
      <c r="W11" s="68"/>
      <c r="X11" s="305"/>
      <c r="Y11" s="68"/>
      <c r="Z11" s="68"/>
      <c r="AA11" s="305"/>
      <c r="AB11" s="68"/>
      <c r="AC11" s="68"/>
      <c r="AD11" s="304"/>
      <c r="AE11" s="46"/>
    </row>
    <row r="12" spans="1:31" ht="13.5" customHeight="1">
      <c r="A12" s="299">
        <v>2</v>
      </c>
      <c r="B12" s="266">
        <v>62</v>
      </c>
      <c r="C12" s="265" t="s">
        <v>99</v>
      </c>
      <c r="D12" s="264" t="s">
        <v>216</v>
      </c>
      <c r="E12" s="263" t="s">
        <v>569</v>
      </c>
      <c r="F12" s="300" t="s">
        <v>34</v>
      </c>
      <c r="G12" s="260" t="s">
        <v>911</v>
      </c>
      <c r="H12" s="260">
        <v>5.71</v>
      </c>
      <c r="I12" s="260">
        <v>5.72</v>
      </c>
      <c r="J12" s="261"/>
      <c r="K12" s="260">
        <v>5.96</v>
      </c>
      <c r="L12" s="260">
        <v>6.08</v>
      </c>
      <c r="M12" s="260" t="s">
        <v>911</v>
      </c>
      <c r="N12" s="531">
        <f>MAX(G12:I12,K12:M12)</f>
        <v>6.08</v>
      </c>
      <c r="O12" s="503" t="str">
        <f>IF(ISBLANK(N12),"",IF(N12&gt;=6,"KSM",IF(N12&gt;=5.6,"I A",IF(N12&gt;=5.15,"II A",IF(N12&gt;=4.6,"III A",IF(N12&gt;=4.2,"I JA",IF(N12&gt;=3.85,"II JA",IF(N12&gt;=3.6,"III JA"))))))))</f>
        <v>KSM</v>
      </c>
      <c r="P12" s="302" t="s">
        <v>217</v>
      </c>
    </row>
    <row r="13" spans="1:31" ht="16.2" thickBot="1">
      <c r="A13" s="303"/>
      <c r="B13" s="257"/>
      <c r="C13" s="256"/>
      <c r="D13" s="255"/>
      <c r="E13" s="254"/>
      <c r="F13" s="254"/>
      <c r="G13" s="253" t="s">
        <v>940</v>
      </c>
      <c r="H13" s="253" t="s">
        <v>953</v>
      </c>
      <c r="I13" s="253" t="s">
        <v>917</v>
      </c>
      <c r="J13" s="253"/>
      <c r="K13" s="253" t="s">
        <v>951</v>
      </c>
      <c r="L13" s="253" t="s">
        <v>910</v>
      </c>
      <c r="M13" s="253" t="s">
        <v>928</v>
      </c>
      <c r="N13" s="532"/>
      <c r="O13" s="504"/>
      <c r="P13" s="301"/>
    </row>
    <row r="14" spans="1:31" ht="12" customHeight="1">
      <c r="A14" s="267">
        <v>3</v>
      </c>
      <c r="B14" s="266">
        <v>29</v>
      </c>
      <c r="C14" s="265" t="s">
        <v>202</v>
      </c>
      <c r="D14" s="264" t="s">
        <v>203</v>
      </c>
      <c r="E14" s="263" t="s">
        <v>476</v>
      </c>
      <c r="F14" s="300" t="s">
        <v>34</v>
      </c>
      <c r="G14" s="260">
        <v>5.24</v>
      </c>
      <c r="H14" s="260">
        <v>5.26</v>
      </c>
      <c r="I14" s="260">
        <v>3.59</v>
      </c>
      <c r="J14" s="261"/>
      <c r="K14" s="260">
        <v>5.64</v>
      </c>
      <c r="L14" s="260">
        <v>5.66</v>
      </c>
      <c r="M14" s="260">
        <v>5.53</v>
      </c>
      <c r="N14" s="531">
        <f>MAX(G14:I14,K14:M14)</f>
        <v>5.66</v>
      </c>
      <c r="O14" s="503" t="str">
        <f>IF(ISBLANK(N14),"",IF(N14&gt;=6,"KSM",IF(N14&gt;=5.6,"I A",IF(N14&gt;=5.15,"II A",IF(N14&gt;=4.6,"III A",IF(N14&gt;=4.2,"I JA",IF(N14&gt;=3.85,"II JA",IF(N14&gt;=3.6,"III JA"))))))))</f>
        <v>I A</v>
      </c>
      <c r="P14" s="259" t="s">
        <v>204</v>
      </c>
    </row>
    <row r="15" spans="1:31" ht="16.2" thickBot="1">
      <c r="A15" s="258"/>
      <c r="B15" s="257"/>
      <c r="C15" s="256"/>
      <c r="D15" s="255"/>
      <c r="E15" s="254"/>
      <c r="F15" s="254"/>
      <c r="G15" s="253" t="s">
        <v>953</v>
      </c>
      <c r="H15" s="253" t="s">
        <v>952</v>
      </c>
      <c r="I15" s="253" t="s">
        <v>935</v>
      </c>
      <c r="J15" s="253"/>
      <c r="K15" s="253" t="s">
        <v>910</v>
      </c>
      <c r="L15" s="253" t="s">
        <v>907</v>
      </c>
      <c r="M15" s="253" t="s">
        <v>912</v>
      </c>
      <c r="N15" s="532"/>
      <c r="O15" s="504"/>
      <c r="P15" s="251"/>
    </row>
    <row r="16" spans="1:31" ht="12.75" customHeight="1">
      <c r="A16" s="267">
        <v>4</v>
      </c>
      <c r="B16" s="266">
        <v>66</v>
      </c>
      <c r="C16" s="265" t="s">
        <v>362</v>
      </c>
      <c r="D16" s="264" t="s">
        <v>363</v>
      </c>
      <c r="E16" s="263">
        <v>37225</v>
      </c>
      <c r="F16" s="300" t="s">
        <v>364</v>
      </c>
      <c r="G16" s="260">
        <v>5.25</v>
      </c>
      <c r="H16" s="260">
        <v>5.54</v>
      </c>
      <c r="I16" s="260">
        <v>5.41</v>
      </c>
      <c r="J16" s="261"/>
      <c r="K16" s="260" t="s">
        <v>911</v>
      </c>
      <c r="L16" s="260">
        <v>5.32</v>
      </c>
      <c r="M16" s="260">
        <v>5.53</v>
      </c>
      <c r="N16" s="531">
        <f>MAX(G16:I16,K16:M16)</f>
        <v>5.54</v>
      </c>
      <c r="O16" s="503" t="str">
        <f>IF(ISBLANK(N16),"",IF(N16&gt;=6,"KSM",IF(N16&gt;=5.6,"I A",IF(N16&gt;=5.15,"II A",IF(N16&gt;=4.6,"III A",IF(N16&gt;=4.2,"I JA",IF(N16&gt;=3.85,"II JA",IF(N16&gt;=3.6,"III JA"))))))))</f>
        <v>II A</v>
      </c>
      <c r="P16" s="302" t="s">
        <v>370</v>
      </c>
    </row>
    <row r="17" spans="1:16" ht="16.2" thickBot="1">
      <c r="A17" s="258"/>
      <c r="B17" s="257"/>
      <c r="C17" s="256"/>
      <c r="D17" s="255"/>
      <c r="E17" s="254"/>
      <c r="F17" s="254"/>
      <c r="G17" s="253" t="s">
        <v>907</v>
      </c>
      <c r="H17" s="253" t="s">
        <v>907</v>
      </c>
      <c r="I17" s="253" t="s">
        <v>907</v>
      </c>
      <c r="J17" s="253"/>
      <c r="K17" s="253" t="s">
        <v>951</v>
      </c>
      <c r="L17" s="253" t="s">
        <v>950</v>
      </c>
      <c r="M17" s="253" t="s">
        <v>930</v>
      </c>
      <c r="N17" s="532"/>
      <c r="O17" s="504"/>
      <c r="P17" s="301"/>
    </row>
    <row r="18" spans="1:16" ht="12.75" customHeight="1">
      <c r="A18" s="267">
        <v>5</v>
      </c>
      <c r="B18" s="266">
        <v>63</v>
      </c>
      <c r="C18" s="265" t="s">
        <v>37</v>
      </c>
      <c r="D18" s="264" t="s">
        <v>222</v>
      </c>
      <c r="E18" s="263" t="s">
        <v>572</v>
      </c>
      <c r="F18" s="300" t="s">
        <v>34</v>
      </c>
      <c r="G18" s="260">
        <v>5.0199999999999996</v>
      </c>
      <c r="H18" s="260">
        <v>5.22</v>
      </c>
      <c r="I18" s="260" t="s">
        <v>911</v>
      </c>
      <c r="J18" s="261"/>
      <c r="K18" s="260">
        <v>5.15</v>
      </c>
      <c r="L18" s="260">
        <v>5.3</v>
      </c>
      <c r="M18" s="260">
        <v>5.31</v>
      </c>
      <c r="N18" s="531">
        <f>MAX(G18:I18,K18:M18)</f>
        <v>5.31</v>
      </c>
      <c r="O18" s="503" t="str">
        <f>IF(ISBLANK(N18),"",IF(N18&gt;=6,"KSM",IF(N18&gt;=5.6,"I A",IF(N18&gt;=5.15,"II A",IF(N18&gt;=4.6,"III A",IF(N18&gt;=4.2,"I JA",IF(N18&gt;=3.85,"II JA",IF(N18&gt;=3.6,"III JA"))))))))</f>
        <v>II A</v>
      </c>
      <c r="P18" s="259" t="s">
        <v>215</v>
      </c>
    </row>
    <row r="19" spans="1:16" ht="16.2" thickBot="1">
      <c r="A19" s="258"/>
      <c r="B19" s="257"/>
      <c r="C19" s="256"/>
      <c r="D19" s="255"/>
      <c r="E19" s="254"/>
      <c r="F19" s="254"/>
      <c r="G19" s="253" t="s">
        <v>912</v>
      </c>
      <c r="H19" s="253" t="s">
        <v>939</v>
      </c>
      <c r="I19" s="253" t="s">
        <v>913</v>
      </c>
      <c r="J19" s="253"/>
      <c r="K19" s="253" t="s">
        <v>939</v>
      </c>
      <c r="L19" s="253" t="s">
        <v>936</v>
      </c>
      <c r="M19" s="253" t="s">
        <v>908</v>
      </c>
      <c r="N19" s="532"/>
      <c r="O19" s="505"/>
      <c r="P19" s="251"/>
    </row>
    <row r="20" spans="1:16" ht="12.75" customHeight="1">
      <c r="A20" s="267">
        <v>6</v>
      </c>
      <c r="B20" s="266">
        <v>61</v>
      </c>
      <c r="C20" s="265" t="s">
        <v>554</v>
      </c>
      <c r="D20" s="264" t="s">
        <v>555</v>
      </c>
      <c r="E20" s="263" t="s">
        <v>556</v>
      </c>
      <c r="F20" s="300" t="s">
        <v>34</v>
      </c>
      <c r="G20" s="260">
        <v>4.9000000000000004</v>
      </c>
      <c r="H20" s="260">
        <v>5.0999999999999996</v>
      </c>
      <c r="I20" s="260">
        <v>4.87</v>
      </c>
      <c r="J20" s="261"/>
      <c r="K20" s="260">
        <v>5.19</v>
      </c>
      <c r="L20" s="260">
        <v>4.92</v>
      </c>
      <c r="M20" s="260">
        <v>4.5999999999999996</v>
      </c>
      <c r="N20" s="531">
        <f>MAX(G20:I20,K20:M20)</f>
        <v>5.19</v>
      </c>
      <c r="O20" s="503" t="str">
        <f>IF(ISBLANK(N20),"",IF(N20&gt;=6,"KSM",IF(N20&gt;=5.6,"I A",IF(N20&gt;=5.15,"II A",IF(N20&gt;=4.6,"III A",IF(N20&gt;=4.2,"I JA",IF(N20&gt;=3.85,"II JA",IF(N20&gt;=3.6,"III JA"))))))))</f>
        <v>II A</v>
      </c>
      <c r="P20" s="259" t="s">
        <v>557</v>
      </c>
    </row>
    <row r="21" spans="1:16" ht="16.2" thickBot="1">
      <c r="A21" s="258"/>
      <c r="B21" s="257"/>
      <c r="C21" s="256"/>
      <c r="D21" s="255"/>
      <c r="E21" s="254"/>
      <c r="F21" s="254"/>
      <c r="G21" s="253" t="s">
        <v>929</v>
      </c>
      <c r="H21" s="253" t="s">
        <v>930</v>
      </c>
      <c r="I21" s="253" t="s">
        <v>949</v>
      </c>
      <c r="J21" s="253"/>
      <c r="K21" s="253" t="s">
        <v>942</v>
      </c>
      <c r="L21" s="253" t="s">
        <v>907</v>
      </c>
      <c r="M21" s="253" t="s">
        <v>949</v>
      </c>
      <c r="N21" s="532"/>
      <c r="O21" s="504"/>
      <c r="P21" s="251"/>
    </row>
    <row r="22" spans="1:16" ht="13.5" customHeight="1">
      <c r="A22" s="267">
        <v>7</v>
      </c>
      <c r="B22" s="266">
        <v>32</v>
      </c>
      <c r="C22" s="265" t="s">
        <v>207</v>
      </c>
      <c r="D22" s="264" t="s">
        <v>482</v>
      </c>
      <c r="E22" s="263" t="s">
        <v>481</v>
      </c>
      <c r="F22" s="300" t="s">
        <v>34</v>
      </c>
      <c r="G22" s="260">
        <v>4.5999999999999996</v>
      </c>
      <c r="H22" s="260">
        <v>4.79</v>
      </c>
      <c r="I22" s="260" t="s">
        <v>911</v>
      </c>
      <c r="J22" s="261"/>
      <c r="K22" s="260">
        <v>4.99</v>
      </c>
      <c r="L22" s="260">
        <v>5.0999999999999996</v>
      </c>
      <c r="M22" s="252" t="s">
        <v>41</v>
      </c>
      <c r="N22" s="531">
        <f>MAX(G22:I22,K22:M22)</f>
        <v>5.0999999999999996</v>
      </c>
      <c r="O22" s="503" t="str">
        <f>IF(ISBLANK(N22),"",IF(N22&gt;=6,"KSM",IF(N22&gt;=5.6,"I A",IF(N22&gt;=5.15,"II A",IF(N22&gt;=4.6,"III A",IF(N22&gt;=4.2,"I JA",IF(N22&gt;=3.85,"II JA",IF(N22&gt;=3.6,"III JA"))))))))</f>
        <v>III A</v>
      </c>
      <c r="P22" s="259"/>
    </row>
    <row r="23" spans="1:16" ht="16.2" thickBot="1">
      <c r="A23" s="258"/>
      <c r="B23" s="257"/>
      <c r="C23" s="256"/>
      <c r="D23" s="255"/>
      <c r="E23" s="254"/>
      <c r="F23" s="254"/>
      <c r="G23" s="253" t="s">
        <v>948</v>
      </c>
      <c r="H23" s="253" t="s">
        <v>947</v>
      </c>
      <c r="I23" s="253" t="s">
        <v>935</v>
      </c>
      <c r="J23" s="253"/>
      <c r="K23" s="253" t="s">
        <v>917</v>
      </c>
      <c r="L23" s="253" t="s">
        <v>946</v>
      </c>
      <c r="M23" s="252" t="s">
        <v>41</v>
      </c>
      <c r="N23" s="532"/>
      <c r="O23" s="504"/>
      <c r="P23" s="251"/>
    </row>
    <row r="24" spans="1:16" ht="13.5" customHeight="1">
      <c r="A24" s="299"/>
    </row>
    <row r="25" spans="1:16">
      <c r="A25" s="250"/>
    </row>
    <row r="26" spans="1:16" ht="15.6">
      <c r="A26" s="250"/>
      <c r="B26" s="298"/>
      <c r="C26" s="297"/>
      <c r="D26" s="297"/>
      <c r="E26" s="297"/>
      <c r="F26" s="297"/>
      <c r="G26" s="296"/>
      <c r="H26" s="296"/>
      <c r="I26" s="296"/>
      <c r="J26" s="296"/>
      <c r="K26" s="296"/>
      <c r="L26" s="296"/>
      <c r="M26" s="296"/>
      <c r="N26" s="295"/>
      <c r="O26" s="295"/>
      <c r="P26" s="294"/>
    </row>
    <row r="27" spans="1:16" ht="15.6">
      <c r="B27" s="129" t="s">
        <v>956</v>
      </c>
      <c r="D27" s="293" t="s">
        <v>126</v>
      </c>
    </row>
    <row r="28" spans="1:16">
      <c r="A28" s="291"/>
      <c r="B28" s="291"/>
      <c r="C28" s="291"/>
      <c r="D28" s="292"/>
      <c r="E28" s="291"/>
      <c r="F28" s="290" t="s">
        <v>945</v>
      </c>
      <c r="G28" s="289"/>
      <c r="H28" s="288"/>
      <c r="I28" s="288"/>
      <c r="J28" s="288" t="s">
        <v>944</v>
      </c>
      <c r="K28" s="288"/>
      <c r="L28" s="287"/>
      <c r="M28" s="286"/>
      <c r="N28" s="285"/>
      <c r="O28" s="285"/>
    </row>
    <row r="29" spans="1:16" ht="16.2" thickBot="1">
      <c r="A29" s="213" t="s">
        <v>303</v>
      </c>
      <c r="B29" s="511" t="s">
        <v>21</v>
      </c>
      <c r="C29" s="523" t="s">
        <v>1</v>
      </c>
      <c r="D29" s="522" t="s">
        <v>2</v>
      </c>
      <c r="E29" s="283" t="s">
        <v>3</v>
      </c>
      <c r="F29" s="282" t="s">
        <v>4</v>
      </c>
      <c r="G29" s="281" t="s">
        <v>10</v>
      </c>
      <c r="H29" s="281" t="s">
        <v>11</v>
      </c>
      <c r="I29" s="281" t="s">
        <v>12</v>
      </c>
      <c r="J29" s="281" t="s">
        <v>943</v>
      </c>
      <c r="K29" s="281" t="s">
        <v>13</v>
      </c>
      <c r="L29" s="281" t="s">
        <v>8</v>
      </c>
      <c r="M29" s="281" t="s">
        <v>14</v>
      </c>
      <c r="N29" s="282" t="s">
        <v>15</v>
      </c>
      <c r="O29" s="281" t="s">
        <v>42</v>
      </c>
      <c r="P29" s="280" t="s">
        <v>7</v>
      </c>
    </row>
    <row r="30" spans="1:16" ht="13.5" customHeight="1">
      <c r="A30" s="277">
        <v>1</v>
      </c>
      <c r="B30" s="266">
        <v>52</v>
      </c>
      <c r="C30" s="265" t="s">
        <v>531</v>
      </c>
      <c r="D30" s="264" t="s">
        <v>233</v>
      </c>
      <c r="E30" s="263" t="s">
        <v>234</v>
      </c>
      <c r="F30" s="262" t="s">
        <v>34</v>
      </c>
      <c r="G30" s="278">
        <v>5.3</v>
      </c>
      <c r="H30" s="278">
        <v>5.0999999999999996</v>
      </c>
      <c r="I30" s="278">
        <v>5.32</v>
      </c>
      <c r="J30" s="279"/>
      <c r="K30" s="278" t="s">
        <v>911</v>
      </c>
      <c r="L30" s="278">
        <v>5.42</v>
      </c>
      <c r="M30" s="252" t="s">
        <v>41</v>
      </c>
      <c r="N30" s="533">
        <f>MAX(G30:I30,K30:M30)</f>
        <v>5.42</v>
      </c>
      <c r="O30" s="503" t="str">
        <f>IF(ISBLANK(N30),"",IF(N30&gt;=6,"KSM",IF(N30&gt;=5.6,"I A",IF(N30&gt;=5.15,"II A",IF(N30&gt;=4.6,"III A",IF(N30&gt;=4.2,"I JA",IF(N30&gt;=3.85,"II JA",IF(N30&gt;=3.6,"III JA"))))))))</f>
        <v>II A</v>
      </c>
      <c r="P30" s="259" t="s">
        <v>232</v>
      </c>
    </row>
    <row r="31" spans="1:16" ht="16.2" thickBot="1">
      <c r="A31" s="258"/>
      <c r="B31" s="257"/>
      <c r="C31" s="256"/>
      <c r="D31" s="255"/>
      <c r="E31" s="254"/>
      <c r="F31" s="254"/>
      <c r="G31" s="253" t="s">
        <v>926</v>
      </c>
      <c r="H31" s="253" t="s">
        <v>907</v>
      </c>
      <c r="I31" s="253" t="s">
        <v>927</v>
      </c>
      <c r="J31" s="253"/>
      <c r="K31" s="253" t="s">
        <v>907</v>
      </c>
      <c r="L31" s="253" t="s">
        <v>942</v>
      </c>
      <c r="M31" s="252" t="s">
        <v>41</v>
      </c>
      <c r="N31" s="534"/>
      <c r="O31" s="504"/>
      <c r="P31" s="251"/>
    </row>
    <row r="32" spans="1:16" ht="15.6">
      <c r="A32" s="277">
        <v>2</v>
      </c>
      <c r="B32" s="266">
        <v>33</v>
      </c>
      <c r="C32" s="265" t="s">
        <v>75</v>
      </c>
      <c r="D32" s="264" t="s">
        <v>483</v>
      </c>
      <c r="E32" s="263" t="s">
        <v>484</v>
      </c>
      <c r="F32" s="262" t="s">
        <v>34</v>
      </c>
      <c r="G32" s="260">
        <v>4.8499999999999996</v>
      </c>
      <c r="H32" s="260">
        <v>5.04</v>
      </c>
      <c r="I32" s="260">
        <v>5.2</v>
      </c>
      <c r="J32" s="261"/>
      <c r="K32" s="260">
        <v>4.8899999999999997</v>
      </c>
      <c r="L32" s="260">
        <v>4.5999999999999996</v>
      </c>
      <c r="M32" s="260">
        <v>5.0999999999999996</v>
      </c>
      <c r="N32" s="533">
        <f>MAX(G32:I32,K32:M32)</f>
        <v>5.2</v>
      </c>
      <c r="O32" s="503" t="str">
        <f>IF(ISBLANK(N32),"",IF(N32&gt;=6,"KSM",IF(N32&gt;=5.6,"I A",IF(N32&gt;=5.15,"II A",IF(N32&gt;=4.6,"III A",IF(N32&gt;=4.2,"I JA",IF(N32&gt;=3.85,"II JA",IF(N32&gt;=3.6,"III JA"))))))))</f>
        <v>II A</v>
      </c>
      <c r="P32" s="259"/>
    </row>
    <row r="33" spans="1:16" ht="16.2" thickBot="1">
      <c r="A33" s="258"/>
      <c r="B33" s="257"/>
      <c r="C33" s="256"/>
      <c r="D33" s="255"/>
      <c r="E33" s="254"/>
      <c r="F33" s="254"/>
      <c r="G33" s="253" t="s">
        <v>909</v>
      </c>
      <c r="H33" s="253" t="s">
        <v>907</v>
      </c>
      <c r="I33" s="253" t="s">
        <v>939</v>
      </c>
      <c r="J33" s="253"/>
      <c r="K33" s="253" t="s">
        <v>913</v>
      </c>
      <c r="L33" s="253" t="s">
        <v>931</v>
      </c>
      <c r="M33" s="253" t="s">
        <v>938</v>
      </c>
      <c r="N33" s="534"/>
      <c r="O33" s="504"/>
      <c r="P33" s="251"/>
    </row>
    <row r="34" spans="1:16" ht="15.6">
      <c r="A34" s="277">
        <v>3</v>
      </c>
      <c r="B34" s="266">
        <v>59</v>
      </c>
      <c r="C34" s="265" t="s">
        <v>50</v>
      </c>
      <c r="D34" s="264" t="s">
        <v>544</v>
      </c>
      <c r="E34" s="263" t="s">
        <v>545</v>
      </c>
      <c r="F34" s="262" t="s">
        <v>34</v>
      </c>
      <c r="G34" s="260">
        <v>4.84</v>
      </c>
      <c r="H34" s="260" t="s">
        <v>911</v>
      </c>
      <c r="I34" s="260">
        <v>5.16</v>
      </c>
      <c r="J34" s="261"/>
      <c r="K34" s="260">
        <v>4.9400000000000004</v>
      </c>
      <c r="L34" s="260" t="s">
        <v>911</v>
      </c>
      <c r="M34" s="260" t="s">
        <v>911</v>
      </c>
      <c r="N34" s="533">
        <f>MAX(G34:I34,K34:M34)</f>
        <v>5.16</v>
      </c>
      <c r="O34" s="503" t="str">
        <f>IF(ISBLANK(N34),"",IF(N34&gt;=6,"KSM",IF(N34&gt;=5.6,"I A",IF(N34&gt;=5.15,"II A",IF(N34&gt;=4.6,"III A",IF(N34&gt;=4.2,"I JA",IF(N34&gt;=3.85,"II JA",IF(N34&gt;=3.6,"III JA"))))))))</f>
        <v>II A</v>
      </c>
      <c r="P34" s="259" t="s">
        <v>232</v>
      </c>
    </row>
    <row r="35" spans="1:16" ht="16.2" thickBot="1">
      <c r="A35" s="277"/>
      <c r="B35" s="257"/>
      <c r="C35" s="256"/>
      <c r="D35" s="255"/>
      <c r="E35" s="254"/>
      <c r="F35" s="254"/>
      <c r="G35" s="253" t="s">
        <v>941</v>
      </c>
      <c r="H35" s="253" t="s">
        <v>910</v>
      </c>
      <c r="I35" s="253" t="s">
        <v>940</v>
      </c>
      <c r="J35" s="253"/>
      <c r="K35" s="253" t="s">
        <v>939</v>
      </c>
      <c r="L35" s="253" t="s">
        <v>927</v>
      </c>
      <c r="M35" s="253" t="s">
        <v>938</v>
      </c>
      <c r="N35" s="534"/>
      <c r="O35" s="504"/>
      <c r="P35" s="251"/>
    </row>
    <row r="36" spans="1:16" ht="13.5" customHeight="1">
      <c r="A36" s="267">
        <v>4</v>
      </c>
      <c r="B36" s="266">
        <v>54</v>
      </c>
      <c r="C36" s="265" t="s">
        <v>532</v>
      </c>
      <c r="D36" s="264" t="s">
        <v>533</v>
      </c>
      <c r="E36" s="263" t="s">
        <v>534</v>
      </c>
      <c r="F36" s="262" t="s">
        <v>34</v>
      </c>
      <c r="G36" s="260">
        <v>4.3</v>
      </c>
      <c r="H36" s="260" t="s">
        <v>911</v>
      </c>
      <c r="I36" s="260">
        <v>4.68</v>
      </c>
      <c r="J36" s="261"/>
      <c r="K36" s="260" t="s">
        <v>911</v>
      </c>
      <c r="L36" s="260">
        <v>4.7300000000000004</v>
      </c>
      <c r="M36" s="260">
        <v>4.88</v>
      </c>
      <c r="N36" s="533">
        <f>MAX(G36:I36,K36:M36)</f>
        <v>4.88</v>
      </c>
      <c r="O36" s="503" t="str">
        <f>IF(ISBLANK(N36),"",IF(N36&gt;=6,"KSM",IF(N36&gt;=5.6,"I A",IF(N36&gt;=5.15,"II A",IF(N36&gt;=4.6,"III A",IF(N36&gt;=4.2,"I JA",IF(N36&gt;=3.85,"II JA",IF(N36&gt;=3.6,"III JA"))))))))</f>
        <v>III A</v>
      </c>
      <c r="P36" s="259" t="s">
        <v>232</v>
      </c>
    </row>
    <row r="37" spans="1:16" ht="16.2" thickBot="1">
      <c r="A37" s="258"/>
      <c r="B37" s="257"/>
      <c r="C37" s="256"/>
      <c r="D37" s="255"/>
      <c r="E37" s="254"/>
      <c r="F37" s="254"/>
      <c r="G37" s="253" t="s">
        <v>937</v>
      </c>
      <c r="H37" s="253" t="s">
        <v>935</v>
      </c>
      <c r="I37" s="253" t="s">
        <v>936</v>
      </c>
      <c r="J37" s="253"/>
      <c r="K37" s="253" t="s">
        <v>935</v>
      </c>
      <c r="L37" s="253" t="s">
        <v>935</v>
      </c>
      <c r="M37" s="253" t="s">
        <v>934</v>
      </c>
      <c r="N37" s="534"/>
      <c r="O37" s="504"/>
      <c r="P37" s="251"/>
    </row>
    <row r="38" spans="1:16" ht="13.5" customHeight="1">
      <c r="A38" s="267">
        <v>5</v>
      </c>
      <c r="B38" s="266">
        <v>77</v>
      </c>
      <c r="C38" s="265" t="s">
        <v>254</v>
      </c>
      <c r="D38" s="264" t="s">
        <v>255</v>
      </c>
      <c r="E38" s="263">
        <v>41045</v>
      </c>
      <c r="F38" s="262" t="s">
        <v>103</v>
      </c>
      <c r="G38" s="260">
        <v>4.4000000000000004</v>
      </c>
      <c r="H38" s="260">
        <v>4.58</v>
      </c>
      <c r="I38" s="260">
        <v>4.49</v>
      </c>
      <c r="J38" s="261"/>
      <c r="K38" s="260">
        <v>4.72</v>
      </c>
      <c r="L38" s="260" t="s">
        <v>911</v>
      </c>
      <c r="M38" s="260">
        <v>4.54</v>
      </c>
      <c r="N38" s="533">
        <f>MAX(G38:I38,K38:M38)</f>
        <v>4.72</v>
      </c>
      <c r="O38" s="503" t="str">
        <f>IF(ISBLANK(N38),"",IF(N38&gt;=6,"KSM",IF(N38&gt;=5.6,"I A",IF(N38&gt;=5.15,"II A",IF(N38&gt;=4.6,"III A",IF(N38&gt;=4.2,"I JA",IF(N38&gt;=3.85,"II JA",IF(N38&gt;=3.6,"III JA"))))))))</f>
        <v>III A</v>
      </c>
      <c r="P38" s="259" t="s">
        <v>367</v>
      </c>
    </row>
    <row r="39" spans="1:16" ht="16.2" thickBot="1">
      <c r="A39" s="258"/>
      <c r="B39" s="257"/>
      <c r="C39" s="256"/>
      <c r="D39" s="255"/>
      <c r="E39" s="254"/>
      <c r="F39" s="254"/>
      <c r="G39" s="253" t="s">
        <v>933</v>
      </c>
      <c r="H39" s="253" t="s">
        <v>932</v>
      </c>
      <c r="I39" s="253" t="s">
        <v>928</v>
      </c>
      <c r="J39" s="253"/>
      <c r="K39" s="253" t="s">
        <v>907</v>
      </c>
      <c r="L39" s="253" t="s">
        <v>931</v>
      </c>
      <c r="M39" s="253" t="s">
        <v>930</v>
      </c>
      <c r="N39" s="534"/>
      <c r="O39" s="504"/>
      <c r="P39" s="251"/>
    </row>
    <row r="40" spans="1:16" ht="13.5" customHeight="1">
      <c r="A40" s="267">
        <v>6</v>
      </c>
      <c r="B40" s="266">
        <v>50</v>
      </c>
      <c r="C40" s="265" t="s">
        <v>239</v>
      </c>
      <c r="D40" s="264" t="s">
        <v>240</v>
      </c>
      <c r="E40" s="263" t="s">
        <v>241</v>
      </c>
      <c r="F40" s="262" t="s">
        <v>34</v>
      </c>
      <c r="G40" s="260">
        <v>4.59</v>
      </c>
      <c r="H40" s="260">
        <v>4.59</v>
      </c>
      <c r="I40" s="260">
        <v>4.6500000000000004</v>
      </c>
      <c r="J40" s="261"/>
      <c r="K40" s="260" t="s">
        <v>911</v>
      </c>
      <c r="L40" s="260">
        <v>4.66</v>
      </c>
      <c r="M40" s="260">
        <v>4.5999999999999996</v>
      </c>
      <c r="N40" s="533">
        <f>MAX(G40:I40,K40:M40)</f>
        <v>4.66</v>
      </c>
      <c r="O40" s="503" t="str">
        <f>IF(ISBLANK(N40),"",IF(N40&gt;=6,"KSM",IF(N40&gt;=5.6,"I A",IF(N40&gt;=5.15,"II A",IF(N40&gt;=4.6,"III A",IF(N40&gt;=4.2,"I JA",IF(N40&gt;=3.85,"II JA",IF(N40&gt;=3.6,"III JA"))))))))</f>
        <v>III A</v>
      </c>
      <c r="P40" s="259" t="s">
        <v>232</v>
      </c>
    </row>
    <row r="41" spans="1:16" ht="16.2" thickBot="1">
      <c r="A41" s="258"/>
      <c r="B41" s="257"/>
      <c r="C41" s="256"/>
      <c r="D41" s="255"/>
      <c r="E41" s="254"/>
      <c r="F41" s="254"/>
      <c r="G41" s="253" t="s">
        <v>929</v>
      </c>
      <c r="H41" s="253" t="s">
        <v>918</v>
      </c>
      <c r="I41" s="253" t="s">
        <v>928</v>
      </c>
      <c r="J41" s="253"/>
      <c r="K41" s="253" t="s">
        <v>927</v>
      </c>
      <c r="L41" s="253" t="s">
        <v>926</v>
      </c>
      <c r="M41" s="253" t="s">
        <v>925</v>
      </c>
      <c r="N41" s="534"/>
      <c r="O41" s="503" t="str">
        <f t="shared" ref="O41:O43" si="0">IF(ISBLANK(N41),"",IF(N41&gt;=6,"KSM",IF(N41&gt;=5.6,"I A",IF(N41&gt;=5.15,"II A",IF(N41&gt;=4.6,"III A",IF(N41&gt;=4.2,"I JA",IF(N41&gt;=3.85,"II JA",IF(N41&gt;=3.6,"III JA"))))))))</f>
        <v/>
      </c>
      <c r="P41" s="251"/>
    </row>
    <row r="42" spans="1:16" ht="13.5" customHeight="1">
      <c r="A42" s="267">
        <v>7</v>
      </c>
      <c r="B42" s="273">
        <v>139</v>
      </c>
      <c r="C42" s="272" t="s">
        <v>924</v>
      </c>
      <c r="D42" s="271" t="s">
        <v>829</v>
      </c>
      <c r="E42" s="270" t="s">
        <v>923</v>
      </c>
      <c r="F42" s="276" t="s">
        <v>996</v>
      </c>
      <c r="G42" s="275" t="s">
        <v>922</v>
      </c>
      <c r="H42" s="275" t="s">
        <v>921</v>
      </c>
      <c r="I42" s="275" t="s">
        <v>911</v>
      </c>
      <c r="J42" s="275"/>
      <c r="K42" s="275" t="s">
        <v>920</v>
      </c>
      <c r="L42" s="275" t="s">
        <v>919</v>
      </c>
      <c r="M42" s="269" t="s">
        <v>41</v>
      </c>
      <c r="N42" s="533">
        <v>4.6399999999999997</v>
      </c>
      <c r="O42" s="499" t="str">
        <f t="shared" si="0"/>
        <v>III A</v>
      </c>
      <c r="P42" s="274" t="s">
        <v>997</v>
      </c>
    </row>
    <row r="43" spans="1:16" ht="16.2" thickBot="1">
      <c r="A43" s="258"/>
      <c r="B43" s="273"/>
      <c r="C43" s="272"/>
      <c r="D43" s="271"/>
      <c r="E43" s="270"/>
      <c r="F43" s="270"/>
      <c r="G43" s="253" t="s">
        <v>907</v>
      </c>
      <c r="H43" s="253" t="s">
        <v>915</v>
      </c>
      <c r="I43" s="253" t="s">
        <v>918</v>
      </c>
      <c r="J43" s="253"/>
      <c r="K43" s="253" t="s">
        <v>918</v>
      </c>
      <c r="L43" s="253" t="s">
        <v>917</v>
      </c>
      <c r="M43" s="269" t="s">
        <v>41</v>
      </c>
      <c r="N43" s="534"/>
      <c r="O43" s="503" t="str">
        <f t="shared" si="0"/>
        <v/>
      </c>
      <c r="P43" s="268"/>
    </row>
    <row r="44" spans="1:16" ht="13.5" customHeight="1">
      <c r="A44" s="267">
        <v>8</v>
      </c>
      <c r="B44" s="266">
        <v>51</v>
      </c>
      <c r="C44" s="265" t="s">
        <v>224</v>
      </c>
      <c r="D44" s="264" t="s">
        <v>527</v>
      </c>
      <c r="E44" s="263" t="s">
        <v>235</v>
      </c>
      <c r="F44" s="262" t="s">
        <v>34</v>
      </c>
      <c r="G44" s="260">
        <v>4.38</v>
      </c>
      <c r="H44" s="260">
        <v>4.5999999999999996</v>
      </c>
      <c r="I44" s="260">
        <v>4.5199999999999996</v>
      </c>
      <c r="J44" s="261"/>
      <c r="K44" s="260">
        <v>4.57</v>
      </c>
      <c r="L44" s="260">
        <v>4.3600000000000003</v>
      </c>
      <c r="M44" s="252" t="s">
        <v>41</v>
      </c>
      <c r="N44" s="533">
        <f>MAX(G44:I44,K44:M44)</f>
        <v>4.5999999999999996</v>
      </c>
      <c r="O44" s="503" t="str">
        <f>IF(ISBLANK(N44),"",IF(N44&gt;=6,"KSM",IF(N44&gt;=5.6,"I A",IF(N44&gt;=5.15,"II A",IF(N44&gt;=4.6,"III A",IF(N44&gt;=4.2,"I JA",IF(N44&gt;=3.85,"II JA",IF(N44&gt;=3.6,"III JA"))))))))</f>
        <v>III A</v>
      </c>
      <c r="P44" s="259" t="s">
        <v>232</v>
      </c>
    </row>
    <row r="45" spans="1:16" ht="16.2" thickBot="1">
      <c r="A45" s="258"/>
      <c r="B45" s="257"/>
      <c r="C45" s="256"/>
      <c r="D45" s="255"/>
      <c r="E45" s="254"/>
      <c r="F45" s="254"/>
      <c r="G45" s="253" t="s">
        <v>916</v>
      </c>
      <c r="H45" s="253" t="s">
        <v>915</v>
      </c>
      <c r="I45" s="253" t="s">
        <v>914</v>
      </c>
      <c r="J45" s="253"/>
      <c r="K45" s="253" t="s">
        <v>913</v>
      </c>
      <c r="L45" s="253" t="s">
        <v>912</v>
      </c>
      <c r="M45" s="252" t="s">
        <v>41</v>
      </c>
      <c r="N45" s="534"/>
      <c r="O45" s="504"/>
      <c r="P45" s="251"/>
    </row>
    <row r="46" spans="1:16" ht="13.5" customHeight="1">
      <c r="A46" s="267">
        <v>9</v>
      </c>
      <c r="B46" s="266">
        <v>72</v>
      </c>
      <c r="C46" s="265" t="s">
        <v>295</v>
      </c>
      <c r="D46" s="264" t="s">
        <v>252</v>
      </c>
      <c r="E46" s="263">
        <v>40531</v>
      </c>
      <c r="F46" s="262" t="s">
        <v>103</v>
      </c>
      <c r="G46" s="260">
        <v>4.3099999999999996</v>
      </c>
      <c r="H46" s="260" t="s">
        <v>911</v>
      </c>
      <c r="I46" s="260">
        <v>4.3499999999999996</v>
      </c>
      <c r="J46" s="261"/>
      <c r="K46" s="260">
        <v>4.53</v>
      </c>
      <c r="L46" s="252" t="s">
        <v>41</v>
      </c>
      <c r="M46" s="252" t="s">
        <v>41</v>
      </c>
      <c r="N46" s="533">
        <f>MAX(G46:I46,K46:M46)</f>
        <v>4.53</v>
      </c>
      <c r="O46" s="503" t="str">
        <f>IF(ISBLANK(N46),"",IF(N46&gt;=6,"KSM",IF(N46&gt;=5.6,"I A",IF(N46&gt;=5.15,"II A",IF(N46&gt;=4.6,"III A",IF(N46&gt;=4.2,"I JA",IF(N46&gt;=3.85,"II JA",IF(N46&gt;=3.6,"III JA"))))))))</f>
        <v>I JA</v>
      </c>
      <c r="P46" s="259" t="s">
        <v>365</v>
      </c>
    </row>
    <row r="47" spans="1:16" ht="15.6">
      <c r="A47" s="258"/>
      <c r="B47" s="257"/>
      <c r="C47" s="256"/>
      <c r="D47" s="255"/>
      <c r="E47" s="254"/>
      <c r="F47" s="254"/>
      <c r="G47" s="253" t="s">
        <v>910</v>
      </c>
      <c r="H47" s="253" t="s">
        <v>909</v>
      </c>
      <c r="I47" s="253" t="s">
        <v>908</v>
      </c>
      <c r="J47" s="253"/>
      <c r="K47" s="253" t="s">
        <v>907</v>
      </c>
      <c r="L47" s="252" t="s">
        <v>41</v>
      </c>
      <c r="M47" s="252" t="s">
        <v>41</v>
      </c>
      <c r="N47" s="534"/>
      <c r="O47" s="504"/>
      <c r="P47" s="251"/>
    </row>
    <row r="48" spans="1:16">
      <c r="A48" s="250"/>
    </row>
    <row r="49" spans="1:1">
      <c r="A49" s="250"/>
    </row>
    <row r="50" spans="1:1" ht="13.5" customHeight="1">
      <c r="A50" s="250"/>
    </row>
    <row r="51" spans="1:1">
      <c r="A51" s="250"/>
    </row>
  </sheetData>
  <mergeCells count="16">
    <mergeCell ref="N10:N11"/>
    <mergeCell ref="N46:N47"/>
    <mergeCell ref="N44:N45"/>
    <mergeCell ref="N18:N19"/>
    <mergeCell ref="N36:N37"/>
    <mergeCell ref="N34:N35"/>
    <mergeCell ref="N38:N39"/>
    <mergeCell ref="N40:N41"/>
    <mergeCell ref="N32:N33"/>
    <mergeCell ref="N42:N43"/>
    <mergeCell ref="N22:N23"/>
    <mergeCell ref="N12:N13"/>
    <mergeCell ref="N16:N17"/>
    <mergeCell ref="N20:N21"/>
    <mergeCell ref="N30:N31"/>
    <mergeCell ref="N14:N15"/>
  </mergeCells>
  <pageMargins left="0.7" right="0.7" top="0.75" bottom="0.75" header="0.3" footer="0.3"/>
  <pageSetup paperSize="9" scale="9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E256E-9605-4282-9080-A4FC304FD048}">
  <dimension ref="A1:P59"/>
  <sheetViews>
    <sheetView topLeftCell="A4" workbookViewId="0">
      <selection activeCell="W32" sqref="W32"/>
    </sheetView>
  </sheetViews>
  <sheetFormatPr defaultRowHeight="14.4"/>
  <cols>
    <col min="1" max="1" width="5.109375" customWidth="1"/>
    <col min="2" max="2" width="4.33203125" customWidth="1"/>
    <col min="3" max="3" width="9.88671875" customWidth="1"/>
    <col min="4" max="4" width="13.33203125" bestFit="1" customWidth="1"/>
    <col min="5" max="5" width="12.109375" customWidth="1"/>
    <col min="6" max="6" width="15.21875" customWidth="1"/>
    <col min="7" max="7" width="6.5546875" customWidth="1"/>
    <col min="8" max="8" width="5.88671875" customWidth="1"/>
    <col min="9" max="9" width="6.33203125" customWidth="1"/>
    <col min="10" max="10" width="6.33203125" hidden="1" customWidth="1"/>
    <col min="11" max="11" width="6.33203125" customWidth="1"/>
    <col min="12" max="12" width="6.5546875" customWidth="1"/>
    <col min="13" max="13" width="7" customWidth="1"/>
    <col min="14" max="14" width="7.88671875" customWidth="1"/>
    <col min="15" max="15" width="8.6640625" customWidth="1"/>
    <col min="16" max="16" width="15.21875" bestFit="1" customWidth="1"/>
  </cols>
  <sheetData>
    <row r="1" spans="1:16" ht="17.399999999999999">
      <c r="A1" s="124" t="s">
        <v>9</v>
      </c>
      <c r="B1" s="124"/>
      <c r="C1" s="20"/>
      <c r="D1" s="124"/>
      <c r="E1" s="125"/>
      <c r="F1" s="124"/>
      <c r="G1" s="242"/>
      <c r="H1" s="242"/>
      <c r="I1" s="242"/>
      <c r="J1" s="242"/>
      <c r="K1" s="242"/>
    </row>
    <row r="2" spans="1:16" ht="12.75" customHeight="1">
      <c r="A2" s="2"/>
      <c r="B2" s="126"/>
      <c r="C2" s="127"/>
      <c r="D2" s="128"/>
      <c r="E2" s="241"/>
      <c r="F2" s="128"/>
      <c r="G2" s="240"/>
      <c r="H2" s="240"/>
      <c r="I2" s="240"/>
      <c r="J2" s="240"/>
      <c r="K2" s="240"/>
      <c r="O2" s="13" t="s">
        <v>33</v>
      </c>
    </row>
    <row r="3" spans="1:16" ht="12" customHeight="1">
      <c r="A3" s="239"/>
      <c r="B3" s="238"/>
      <c r="C3" s="1"/>
      <c r="D3" s="1"/>
      <c r="E3" s="1"/>
      <c r="F3" s="1"/>
      <c r="G3" s="1"/>
      <c r="H3" s="1"/>
      <c r="I3" s="13"/>
      <c r="J3" s="13"/>
      <c r="K3" s="13"/>
      <c r="O3" s="13" t="s">
        <v>807</v>
      </c>
    </row>
    <row r="4" spans="1:16" ht="15" customHeight="1">
      <c r="B4" s="129" t="s">
        <v>956</v>
      </c>
      <c r="C4" s="47"/>
      <c r="D4" s="47" t="s">
        <v>16</v>
      </c>
    </row>
    <row r="5" spans="1:16" ht="8.25" customHeight="1">
      <c r="A5" s="1"/>
      <c r="G5" s="1"/>
      <c r="H5" s="1"/>
      <c r="I5" s="13"/>
      <c r="J5" s="13"/>
      <c r="K5" s="13"/>
    </row>
    <row r="6" spans="1:16" ht="12.75" customHeight="1">
      <c r="B6" s="291"/>
      <c r="C6" s="291"/>
      <c r="D6" s="291"/>
      <c r="E6" s="292"/>
      <c r="F6" s="291"/>
      <c r="G6" s="284"/>
      <c r="H6" s="218"/>
      <c r="I6" s="289" t="s">
        <v>964</v>
      </c>
      <c r="J6" s="289"/>
      <c r="K6" s="289"/>
      <c r="L6" s="288"/>
      <c r="M6" s="286"/>
      <c r="N6" s="336"/>
    </row>
    <row r="7" spans="1:16" ht="16.2" thickBot="1">
      <c r="A7" s="213" t="s">
        <v>303</v>
      </c>
      <c r="B7" s="39" t="s">
        <v>21</v>
      </c>
      <c r="C7" s="521" t="s">
        <v>1</v>
      </c>
      <c r="D7" s="506" t="s">
        <v>2</v>
      </c>
      <c r="E7" s="332" t="s">
        <v>3</v>
      </c>
      <c r="F7" s="332" t="s">
        <v>4</v>
      </c>
      <c r="G7" s="335" t="s">
        <v>10</v>
      </c>
      <c r="H7" s="335" t="s">
        <v>11</v>
      </c>
      <c r="I7" s="335" t="s">
        <v>12</v>
      </c>
      <c r="J7" s="335" t="s">
        <v>943</v>
      </c>
      <c r="K7" s="335" t="s">
        <v>13</v>
      </c>
      <c r="L7" s="335" t="s">
        <v>8</v>
      </c>
      <c r="M7" s="232">
        <v>6</v>
      </c>
      <c r="N7" s="333" t="s">
        <v>15</v>
      </c>
      <c r="O7" s="281" t="s">
        <v>42</v>
      </c>
      <c r="P7" s="332" t="s">
        <v>7</v>
      </c>
    </row>
    <row r="8" spans="1:16" ht="15.6">
      <c r="A8" s="360" t="s">
        <v>10</v>
      </c>
      <c r="B8" s="359">
        <v>129</v>
      </c>
      <c r="C8" s="323" t="s">
        <v>678</v>
      </c>
      <c r="D8" s="516" t="s">
        <v>679</v>
      </c>
      <c r="E8" s="322" t="s">
        <v>680</v>
      </c>
      <c r="F8" s="67" t="s">
        <v>74</v>
      </c>
      <c r="G8" s="260" t="s">
        <v>911</v>
      </c>
      <c r="H8" s="260">
        <v>6.47</v>
      </c>
      <c r="I8" s="260" t="s">
        <v>911</v>
      </c>
      <c r="J8" s="260"/>
      <c r="K8" s="260">
        <v>6.3</v>
      </c>
      <c r="L8" s="260">
        <v>6.89</v>
      </c>
      <c r="M8" s="260">
        <v>7.03</v>
      </c>
      <c r="N8" s="533">
        <f>MAX(G8:I8,K8:M8)</f>
        <v>7.03</v>
      </c>
      <c r="O8" s="538" t="str">
        <f>IF(ISBLANK(N8),"",IF(N8&lt;5.6,"",IF(N8&gt;=8.05,"TSM",IF(N8&gt;=7.65,"SM",IF(N8&gt;=7.2,"KSM",IF(N8&gt;=6.7,"I A",IF(N8&gt;=6.2,"II A",IF(N8&gt;=5.6,"III A"))))))))</f>
        <v>I A</v>
      </c>
      <c r="P8" s="321" t="s">
        <v>407</v>
      </c>
    </row>
    <row r="9" spans="1:16" ht="16.2" thickBot="1">
      <c r="A9" s="358"/>
      <c r="B9" s="357"/>
      <c r="C9" s="256"/>
      <c r="D9" s="517"/>
      <c r="E9" s="317"/>
      <c r="F9" s="326"/>
      <c r="G9" s="253" t="s">
        <v>913</v>
      </c>
      <c r="H9" s="253" t="s">
        <v>930</v>
      </c>
      <c r="I9" s="253" t="s">
        <v>918</v>
      </c>
      <c r="J9" s="253"/>
      <c r="K9" s="253" t="s">
        <v>935</v>
      </c>
      <c r="L9" s="253" t="s">
        <v>942</v>
      </c>
      <c r="M9" s="253" t="s">
        <v>907</v>
      </c>
      <c r="N9" s="534"/>
      <c r="O9" s="539"/>
      <c r="P9" s="314"/>
    </row>
    <row r="10" spans="1:16" ht="15.6">
      <c r="A10" s="353">
        <v>2</v>
      </c>
      <c r="B10" s="324">
        <v>90</v>
      </c>
      <c r="C10" s="323" t="s">
        <v>287</v>
      </c>
      <c r="D10" s="516" t="s">
        <v>128</v>
      </c>
      <c r="E10" s="322" t="s">
        <v>129</v>
      </c>
      <c r="F10" s="174" t="s">
        <v>408</v>
      </c>
      <c r="G10" s="260">
        <v>6.85</v>
      </c>
      <c r="H10" s="260">
        <v>6.75</v>
      </c>
      <c r="I10" s="260">
        <v>6.84</v>
      </c>
      <c r="J10" s="260"/>
      <c r="K10" s="260">
        <v>6.66</v>
      </c>
      <c r="L10" s="260">
        <v>6.97</v>
      </c>
      <c r="M10" s="260">
        <v>6.73</v>
      </c>
      <c r="N10" s="533">
        <f>MAX(G10:I10,K10:M10)</f>
        <v>6.97</v>
      </c>
      <c r="O10" s="538" t="str">
        <f>IF(ISBLANK(N10),"",IF(N10&lt;5.6,"",IF(N10&gt;=8.05,"TSM",IF(N10&gt;=7.65,"SM",IF(N10&gt;=7.2,"KSM",IF(N10&gt;=6.7,"I A",IF(N10&gt;=6.2,"II A",IF(N10&gt;=5.6,"III A"))))))))</f>
        <v>I A</v>
      </c>
      <c r="P10" s="321" t="s">
        <v>407</v>
      </c>
    </row>
    <row r="11" spans="1:16" ht="16.2" thickBot="1">
      <c r="A11" s="320"/>
      <c r="B11" s="319"/>
      <c r="C11" s="256"/>
      <c r="D11" s="517"/>
      <c r="E11" s="317"/>
      <c r="F11" s="316"/>
      <c r="G11" s="253" t="s">
        <v>942</v>
      </c>
      <c r="H11" s="253" t="s">
        <v>961</v>
      </c>
      <c r="I11" s="253" t="s">
        <v>907</v>
      </c>
      <c r="J11" s="253"/>
      <c r="K11" s="253" t="s">
        <v>909</v>
      </c>
      <c r="L11" s="253" t="s">
        <v>970</v>
      </c>
      <c r="M11" s="253" t="s">
        <v>939</v>
      </c>
      <c r="N11" s="534"/>
      <c r="O11" s="539"/>
      <c r="P11" s="314"/>
    </row>
    <row r="12" spans="1:16" ht="15.6">
      <c r="A12" s="325">
        <v>3</v>
      </c>
      <c r="B12" s="324">
        <v>170</v>
      </c>
      <c r="C12" s="323" t="s">
        <v>835</v>
      </c>
      <c r="D12" s="516" t="s">
        <v>836</v>
      </c>
      <c r="E12" s="322" t="s">
        <v>837</v>
      </c>
      <c r="F12" s="174" t="s">
        <v>843</v>
      </c>
      <c r="G12" s="260">
        <v>6.96</v>
      </c>
      <c r="H12" s="260" t="s">
        <v>911</v>
      </c>
      <c r="I12" s="260">
        <v>6.74</v>
      </c>
      <c r="J12" s="260"/>
      <c r="K12" s="260" t="s">
        <v>911</v>
      </c>
      <c r="L12" s="356" t="s">
        <v>41</v>
      </c>
      <c r="M12" s="252" t="s">
        <v>41</v>
      </c>
      <c r="N12" s="533">
        <f>MAX(G12:I12,K12:M12)</f>
        <v>6.96</v>
      </c>
      <c r="O12" s="538" t="str">
        <f>IF(ISBLANK(N12),"",IF(N12&lt;5.6,"",IF(N12&gt;=8.05,"TSM",IF(N12&gt;=7.65,"SM",IF(N12&gt;=7.2,"KSM",IF(N12&gt;=6.7,"I A",IF(N12&gt;=6.2,"II A",IF(N12&gt;=5.6,"III A"))))))))</f>
        <v>I A</v>
      </c>
      <c r="P12" s="321" t="s">
        <v>838</v>
      </c>
    </row>
    <row r="13" spans="1:16" ht="16.2" thickBot="1">
      <c r="A13" s="320"/>
      <c r="B13" s="319"/>
      <c r="C13" s="256"/>
      <c r="D13" s="517"/>
      <c r="E13" s="317"/>
      <c r="F13" s="326"/>
      <c r="G13" s="253" t="s">
        <v>936</v>
      </c>
      <c r="H13" s="253" t="s">
        <v>940</v>
      </c>
      <c r="I13" s="253" t="s">
        <v>910</v>
      </c>
      <c r="J13" s="253"/>
      <c r="K13" s="253" t="s">
        <v>950</v>
      </c>
      <c r="L13" s="253" t="s">
        <v>969</v>
      </c>
      <c r="M13" s="252" t="s">
        <v>41</v>
      </c>
      <c r="N13" s="534"/>
      <c r="O13" s="539"/>
      <c r="P13" s="314"/>
    </row>
    <row r="14" spans="1:16" ht="15.6">
      <c r="A14" s="325">
        <v>4</v>
      </c>
      <c r="B14" s="324">
        <v>66</v>
      </c>
      <c r="C14" s="323" t="s">
        <v>535</v>
      </c>
      <c r="D14" s="516" t="s">
        <v>231</v>
      </c>
      <c r="E14" s="322" t="s">
        <v>536</v>
      </c>
      <c r="F14" s="67" t="s">
        <v>34</v>
      </c>
      <c r="G14" s="260">
        <v>6.84</v>
      </c>
      <c r="H14" s="260" t="s">
        <v>911</v>
      </c>
      <c r="I14" s="260" t="s">
        <v>911</v>
      </c>
      <c r="J14" s="260"/>
      <c r="K14" s="260">
        <v>6.57</v>
      </c>
      <c r="L14" s="252" t="s">
        <v>41</v>
      </c>
      <c r="M14" s="252" t="s">
        <v>41</v>
      </c>
      <c r="N14" s="533">
        <f>MAX(G14:I14,K14:M14)</f>
        <v>6.84</v>
      </c>
      <c r="O14" s="538" t="str">
        <f>IF(ISBLANK(N14),"",IF(N14&lt;5.6,"",IF(N14&gt;=8.05,"TSM",IF(N14&gt;=7.65,"SM",IF(N14&gt;=7.2,"KSM",IF(N14&gt;=6.7,"I A",IF(N14&gt;=6.2,"II A",IF(N14&gt;=5.6,"III A"))))))))</f>
        <v>I A</v>
      </c>
      <c r="P14" s="321" t="s">
        <v>232</v>
      </c>
    </row>
    <row r="15" spans="1:16" ht="16.2" thickBot="1">
      <c r="A15" s="320"/>
      <c r="B15" s="319"/>
      <c r="C15" s="256"/>
      <c r="D15" s="517"/>
      <c r="E15" s="317"/>
      <c r="F15" s="326"/>
      <c r="G15" s="253" t="s">
        <v>909</v>
      </c>
      <c r="H15" s="253" t="s">
        <v>968</v>
      </c>
      <c r="I15" s="253" t="s">
        <v>955</v>
      </c>
      <c r="J15" s="253"/>
      <c r="K15" s="253" t="s">
        <v>928</v>
      </c>
      <c r="L15" s="253" t="s">
        <v>910</v>
      </c>
      <c r="M15" s="252" t="s">
        <v>41</v>
      </c>
      <c r="N15" s="534"/>
      <c r="O15" s="539"/>
      <c r="P15" s="314"/>
    </row>
    <row r="16" spans="1:16" ht="15.6">
      <c r="A16" s="353">
        <v>5</v>
      </c>
      <c r="B16" s="324">
        <v>171</v>
      </c>
      <c r="C16" s="323" t="s">
        <v>117</v>
      </c>
      <c r="D16" s="516" t="s">
        <v>839</v>
      </c>
      <c r="E16" s="322" t="s">
        <v>840</v>
      </c>
      <c r="F16" s="174" t="s">
        <v>843</v>
      </c>
      <c r="G16" s="260">
        <v>6.34</v>
      </c>
      <c r="H16" s="260" t="s">
        <v>911</v>
      </c>
      <c r="I16" s="260">
        <v>6.49</v>
      </c>
      <c r="J16" s="260"/>
      <c r="K16" s="260">
        <v>6.78</v>
      </c>
      <c r="L16" s="252" t="s">
        <v>41</v>
      </c>
      <c r="M16" s="260" t="s">
        <v>911</v>
      </c>
      <c r="N16" s="533">
        <f>MAX(G16:I16,K16:M16)</f>
        <v>6.78</v>
      </c>
      <c r="O16" s="538" t="str">
        <f>IF(ISBLANK(N16),"",IF(N16&lt;5.6,"",IF(N16&gt;=8.05,"TSM",IF(N16&gt;=7.65,"SM",IF(N16&gt;=7.2,"KSM",IF(N16&gt;=6.7,"I A",IF(N16&gt;=6.2,"II A",IF(N16&gt;=5.6,"III A"))))))))</f>
        <v>I A</v>
      </c>
      <c r="P16" s="355" t="s">
        <v>841</v>
      </c>
    </row>
    <row r="17" spans="1:16" ht="16.2" thickBot="1">
      <c r="A17" s="320"/>
      <c r="B17" s="319"/>
      <c r="C17" s="256"/>
      <c r="D17" s="517"/>
      <c r="E17" s="317"/>
      <c r="F17" s="316"/>
      <c r="G17" s="253" t="s">
        <v>915</v>
      </c>
      <c r="H17" s="253" t="s">
        <v>959</v>
      </c>
      <c r="I17" s="253" t="s">
        <v>926</v>
      </c>
      <c r="J17" s="253"/>
      <c r="K17" s="253" t="s">
        <v>967</v>
      </c>
      <c r="L17" s="253" t="s">
        <v>941</v>
      </c>
      <c r="M17" s="253" t="s">
        <v>942</v>
      </c>
      <c r="N17" s="534"/>
      <c r="O17" s="539"/>
      <c r="P17" s="354"/>
    </row>
    <row r="18" spans="1:16" ht="15.6">
      <c r="A18" s="353">
        <v>6</v>
      </c>
      <c r="B18" s="324">
        <v>36</v>
      </c>
      <c r="C18" s="323" t="s">
        <v>452</v>
      </c>
      <c r="D18" s="516" t="s">
        <v>453</v>
      </c>
      <c r="E18" s="322">
        <v>39367</v>
      </c>
      <c r="F18" s="67" t="s">
        <v>34</v>
      </c>
      <c r="G18" s="260">
        <v>6.19</v>
      </c>
      <c r="H18" s="260">
        <v>6.63</v>
      </c>
      <c r="I18" s="260">
        <v>6.64</v>
      </c>
      <c r="J18" s="260"/>
      <c r="K18" s="260">
        <v>6.57</v>
      </c>
      <c r="L18" s="252" t="s">
        <v>41</v>
      </c>
      <c r="M18" s="252" t="s">
        <v>41</v>
      </c>
      <c r="N18" s="533">
        <f>MAX(G18:I18,K18:M18)</f>
        <v>6.64</v>
      </c>
      <c r="O18" s="538" t="str">
        <f>IF(ISBLANK(N18),"",IF(N18&lt;5.6,"",IF(N18&gt;=8.05,"TSM",IF(N18&gt;=7.65,"SM",IF(N18&gt;=7.2,"KSM",IF(N18&gt;=6.7,"I A",IF(N18&gt;=6.2,"II A",IF(N18&gt;=5.6,"III A"))))))))</f>
        <v>II A</v>
      </c>
      <c r="P18" s="321" t="s">
        <v>127</v>
      </c>
    </row>
    <row r="19" spans="1:16" ht="16.2" thickBot="1">
      <c r="A19" s="353"/>
      <c r="B19" s="319"/>
      <c r="C19" s="256"/>
      <c r="D19" s="517"/>
      <c r="E19" s="317"/>
      <c r="F19" s="326"/>
      <c r="G19" s="253" t="s">
        <v>912</v>
      </c>
      <c r="H19" s="253" t="s">
        <v>926</v>
      </c>
      <c r="I19" s="253" t="s">
        <v>960</v>
      </c>
      <c r="J19" s="253"/>
      <c r="K19" s="253" t="s">
        <v>938</v>
      </c>
      <c r="L19" s="252" t="s">
        <v>41</v>
      </c>
      <c r="M19" s="252" t="s">
        <v>41</v>
      </c>
      <c r="N19" s="534"/>
      <c r="O19" s="539"/>
      <c r="P19" s="314"/>
    </row>
    <row r="20" spans="1:16" ht="15.6">
      <c r="A20" s="325">
        <v>7</v>
      </c>
      <c r="B20" s="324">
        <v>71</v>
      </c>
      <c r="C20" s="323" t="s">
        <v>550</v>
      </c>
      <c r="D20" s="516" t="s">
        <v>551</v>
      </c>
      <c r="E20" s="322" t="s">
        <v>587</v>
      </c>
      <c r="F20" s="67" t="s">
        <v>34</v>
      </c>
      <c r="G20" s="260" t="s">
        <v>911</v>
      </c>
      <c r="H20" s="260">
        <v>4.82</v>
      </c>
      <c r="I20" s="260" t="s">
        <v>911</v>
      </c>
      <c r="J20" s="260"/>
      <c r="K20" s="260">
        <v>6.14</v>
      </c>
      <c r="L20" s="252" t="s">
        <v>41</v>
      </c>
      <c r="M20" s="252" t="s">
        <v>41</v>
      </c>
      <c r="N20" s="533">
        <f>MAX(G20:I20,K20:M20)</f>
        <v>6.14</v>
      </c>
      <c r="O20" s="538" t="str">
        <f>IF(ISBLANK(N20),"",IF(N20&lt;5.6,"",IF(N20&gt;=8.05,"TSM",IF(N20&gt;=7.65,"SM",IF(N20&gt;=7.2,"KSM",IF(N20&gt;=6.7,"I A",IF(N20&gt;=6.2,"II A",IF(N20&gt;=5.6,"III A"))))))))</f>
        <v>III A</v>
      </c>
      <c r="P20" s="321" t="s">
        <v>205</v>
      </c>
    </row>
    <row r="21" spans="1:16" ht="16.2" thickBot="1">
      <c r="A21" s="320"/>
      <c r="B21" s="319"/>
      <c r="C21" s="256"/>
      <c r="D21" s="517"/>
      <c r="E21" s="317"/>
      <c r="F21" s="326"/>
      <c r="G21" s="253" t="s">
        <v>935</v>
      </c>
      <c r="H21" s="253" t="s">
        <v>930</v>
      </c>
      <c r="I21" s="253" t="s">
        <v>926</v>
      </c>
      <c r="J21" s="253"/>
      <c r="K21" s="253" t="s">
        <v>912</v>
      </c>
      <c r="L21" s="253" t="s">
        <v>941</v>
      </c>
      <c r="M21" s="252" t="s">
        <v>41</v>
      </c>
      <c r="N21" s="534"/>
      <c r="O21" s="539"/>
      <c r="P21" s="314"/>
    </row>
    <row r="22" spans="1:16" ht="15.6">
      <c r="A22" s="325">
        <v>8</v>
      </c>
      <c r="B22" s="324">
        <v>77</v>
      </c>
      <c r="C22" s="323" t="s">
        <v>213</v>
      </c>
      <c r="D22" s="516" t="s">
        <v>214</v>
      </c>
      <c r="E22" s="322" t="s">
        <v>568</v>
      </c>
      <c r="F22" s="67" t="s">
        <v>34</v>
      </c>
      <c r="G22" s="260" t="s">
        <v>911</v>
      </c>
      <c r="H22" s="260" t="s">
        <v>911</v>
      </c>
      <c r="I22" s="260">
        <v>6.08</v>
      </c>
      <c r="J22" s="260"/>
      <c r="K22" s="260" t="s">
        <v>911</v>
      </c>
      <c r="L22" s="260">
        <v>6.13</v>
      </c>
      <c r="M22" s="252" t="s">
        <v>41</v>
      </c>
      <c r="N22" s="535">
        <f>MAX(G22:I22,K22:M22)</f>
        <v>6.13</v>
      </c>
      <c r="O22" s="538" t="str">
        <f>IF(ISBLANK(N22),"",IF(N22&lt;5.6,"",IF(N22&gt;=8.05,"TSM",IF(N22&gt;=7.65,"SM",IF(N22&gt;=7.2,"KSM",IF(N22&gt;=6.7,"I A",IF(N22&gt;=6.2,"II A",IF(N22&gt;=5.6,"III A"))))))))</f>
        <v>III A</v>
      </c>
      <c r="P22" s="321" t="s">
        <v>215</v>
      </c>
    </row>
    <row r="23" spans="1:16" ht="16.2" thickBot="1">
      <c r="A23" s="320"/>
      <c r="B23" s="341"/>
      <c r="C23" s="272"/>
      <c r="D23" s="518"/>
      <c r="E23" s="317"/>
      <c r="F23" s="326"/>
      <c r="G23" s="253" t="s">
        <v>966</v>
      </c>
      <c r="H23" s="253" t="s">
        <v>939</v>
      </c>
      <c r="I23" s="253" t="s">
        <v>935</v>
      </c>
      <c r="J23" s="253"/>
      <c r="K23" s="253" t="s">
        <v>954</v>
      </c>
      <c r="L23" s="253" t="s">
        <v>962</v>
      </c>
      <c r="M23" s="252" t="s">
        <v>41</v>
      </c>
      <c r="N23" s="536"/>
      <c r="O23" s="539"/>
      <c r="P23" s="314"/>
    </row>
    <row r="24" spans="1:16" ht="15.6">
      <c r="A24" s="325">
        <v>9</v>
      </c>
      <c r="B24" s="352">
        <v>37</v>
      </c>
      <c r="C24" s="323" t="s">
        <v>137</v>
      </c>
      <c r="D24" s="516" t="s">
        <v>138</v>
      </c>
      <c r="E24" s="322">
        <v>37928</v>
      </c>
      <c r="F24" s="67" t="s">
        <v>34</v>
      </c>
      <c r="G24" s="260">
        <v>5.91</v>
      </c>
      <c r="H24" s="260" t="s">
        <v>911</v>
      </c>
      <c r="I24" s="260" t="s">
        <v>911</v>
      </c>
      <c r="J24" s="260"/>
      <c r="K24" s="260" t="s">
        <v>911</v>
      </c>
      <c r="L24" s="252" t="s">
        <v>41</v>
      </c>
      <c r="M24" s="252" t="s">
        <v>41</v>
      </c>
      <c r="N24" s="533">
        <f>MAX(G24:I24,K24:M24)</f>
        <v>5.91</v>
      </c>
      <c r="O24" s="538" t="str">
        <f>IF(ISBLANK(N24),"",IF(N24&lt;5.6,"",IF(N24&gt;=8.05,"TSM",IF(N24&gt;=7.65,"SM",IF(N24&gt;=7.2,"KSM",IF(N24&gt;=6.7,"I A",IF(N24&gt;=6.2,"II A",IF(N24&gt;=5.6,"III A"))))))))</f>
        <v>III A</v>
      </c>
      <c r="P24" s="321" t="s">
        <v>127</v>
      </c>
    </row>
    <row r="25" spans="1:16" ht="16.2" thickBot="1">
      <c r="A25" s="320"/>
      <c r="B25" s="319"/>
      <c r="C25" s="256"/>
      <c r="D25" s="517"/>
      <c r="E25" s="317"/>
      <c r="F25" s="326"/>
      <c r="G25" s="253" t="s">
        <v>915</v>
      </c>
      <c r="H25" s="253" t="s">
        <v>907</v>
      </c>
      <c r="I25" s="253" t="s">
        <v>938</v>
      </c>
      <c r="J25" s="253"/>
      <c r="K25" s="253" t="s">
        <v>910</v>
      </c>
      <c r="L25" s="252" t="s">
        <v>41</v>
      </c>
      <c r="M25" s="252" t="s">
        <v>41</v>
      </c>
      <c r="N25" s="534"/>
      <c r="O25" s="539"/>
      <c r="P25" s="314"/>
    </row>
    <row r="26" spans="1:16" ht="15.6">
      <c r="A26" s="351">
        <v>10</v>
      </c>
      <c r="B26" s="350">
        <v>60</v>
      </c>
      <c r="C26" s="349" t="s">
        <v>965</v>
      </c>
      <c r="D26" s="519" t="s">
        <v>518</v>
      </c>
      <c r="E26" s="348">
        <v>39167</v>
      </c>
      <c r="F26" s="50" t="s">
        <v>34</v>
      </c>
      <c r="G26" s="347" t="s">
        <v>911</v>
      </c>
      <c r="H26" s="346">
        <v>5.69</v>
      </c>
      <c r="I26" s="345">
        <v>5.37</v>
      </c>
      <c r="J26" s="344"/>
      <c r="K26" s="252" t="s">
        <v>41</v>
      </c>
      <c r="L26" s="252" t="s">
        <v>41</v>
      </c>
      <c r="M26" s="252" t="s">
        <v>41</v>
      </c>
      <c r="N26" s="535">
        <f>MAX(G26:I26,K26:M26)</f>
        <v>5.69</v>
      </c>
      <c r="O26" s="343"/>
      <c r="P26" s="50" t="s">
        <v>844</v>
      </c>
    </row>
    <row r="27" spans="1:16" ht="16.2" thickBot="1">
      <c r="A27" s="342"/>
      <c r="B27" s="341"/>
      <c r="C27" s="256"/>
      <c r="D27" s="318"/>
      <c r="E27" s="317"/>
      <c r="F27" s="326"/>
      <c r="G27" s="253" t="s">
        <v>957</v>
      </c>
      <c r="H27" s="253" t="s">
        <v>940</v>
      </c>
      <c r="I27" s="253" t="s">
        <v>939</v>
      </c>
      <c r="J27" s="253"/>
      <c r="K27" s="252" t="s">
        <v>41</v>
      </c>
      <c r="L27" s="252" t="s">
        <v>41</v>
      </c>
      <c r="M27" s="252" t="s">
        <v>41</v>
      </c>
      <c r="N27" s="536"/>
      <c r="O27" s="340"/>
      <c r="P27" s="282"/>
    </row>
    <row r="30" spans="1:16" ht="15.6">
      <c r="A30" s="313"/>
    </row>
    <row r="31" spans="1:16" ht="15.6">
      <c r="A31" s="313"/>
      <c r="B31" s="129" t="s">
        <v>956</v>
      </c>
      <c r="C31" s="46"/>
      <c r="D31" s="339" t="s">
        <v>125</v>
      </c>
      <c r="E31" s="46"/>
      <c r="F31" s="46"/>
      <c r="G31" s="311"/>
      <c r="H31" s="311"/>
      <c r="I31" s="310"/>
      <c r="J31" s="310"/>
      <c r="K31" s="310"/>
      <c r="L31" s="311"/>
      <c r="M31" s="310"/>
      <c r="N31" s="304"/>
      <c r="P31" s="46"/>
    </row>
    <row r="32" spans="1:16" ht="13.2" customHeight="1">
      <c r="A32" s="291"/>
      <c r="B32" s="74"/>
      <c r="C32" s="291"/>
      <c r="D32" s="291"/>
      <c r="E32" s="292"/>
      <c r="F32" s="291"/>
      <c r="G32" s="338"/>
      <c r="H32" s="337"/>
      <c r="I32" s="337" t="s">
        <v>964</v>
      </c>
      <c r="J32" s="337"/>
      <c r="K32" s="337"/>
      <c r="L32" s="337"/>
      <c r="M32" s="286"/>
      <c r="N32" s="336"/>
    </row>
    <row r="33" spans="1:16" ht="14.4" customHeight="1" thickBot="1">
      <c r="A33" s="213" t="s">
        <v>303</v>
      </c>
      <c r="B33" s="412" t="s">
        <v>21</v>
      </c>
      <c r="C33" s="515" t="s">
        <v>1</v>
      </c>
      <c r="D33" s="506" t="s">
        <v>2</v>
      </c>
      <c r="E33" s="506" t="s">
        <v>3</v>
      </c>
      <c r="F33" s="332" t="s">
        <v>4</v>
      </c>
      <c r="G33" s="335" t="s">
        <v>10</v>
      </c>
      <c r="H33" s="335" t="s">
        <v>11</v>
      </c>
      <c r="I33" s="335" t="s">
        <v>12</v>
      </c>
      <c r="J33" s="335" t="s">
        <v>943</v>
      </c>
      <c r="K33" s="335" t="s">
        <v>13</v>
      </c>
      <c r="L33" s="335" t="s">
        <v>8</v>
      </c>
      <c r="M33" s="334">
        <v>6</v>
      </c>
      <c r="N33" s="333" t="s">
        <v>15</v>
      </c>
      <c r="O33" s="281" t="s">
        <v>42</v>
      </c>
      <c r="P33" s="332" t="s">
        <v>7</v>
      </c>
    </row>
    <row r="34" spans="1:16" ht="14.4" customHeight="1">
      <c r="A34" s="540" t="s">
        <v>10</v>
      </c>
      <c r="B34" s="324">
        <v>92</v>
      </c>
      <c r="C34" s="323" t="s">
        <v>67</v>
      </c>
      <c r="D34" s="520" t="s">
        <v>105</v>
      </c>
      <c r="E34" s="322">
        <v>39856</v>
      </c>
      <c r="F34" s="67" t="s">
        <v>103</v>
      </c>
      <c r="G34" s="260">
        <v>6.06</v>
      </c>
      <c r="H34" s="260">
        <v>6.27</v>
      </c>
      <c r="I34" s="260">
        <v>6.36</v>
      </c>
      <c r="J34" s="260"/>
      <c r="K34" s="260">
        <v>5.93</v>
      </c>
      <c r="L34" s="260">
        <v>6.2</v>
      </c>
      <c r="M34" s="260">
        <v>6.07</v>
      </c>
      <c r="N34" s="533">
        <f>MAX(G34:I34,K34:M34)</f>
        <v>6.36</v>
      </c>
      <c r="O34" s="542" t="str">
        <f>IF(ISBLANK(N34),"",IF(N34&gt;=7.2,"KSM",IF(N34&gt;=6.7,"I A",IF(N34&gt;=6.2,"II A",IF(N34&gt;=5.6,"III A",IF(N34&gt;=5,"I JA",IF(N34&gt;=4.45,"II JA",IF(N34&gt;=4,"III JA"))))))))</f>
        <v>II A</v>
      </c>
      <c r="P34" s="321" t="s">
        <v>849</v>
      </c>
    </row>
    <row r="35" spans="1:16" ht="14.4" customHeight="1" thickBot="1">
      <c r="A35" s="541"/>
      <c r="B35" s="319"/>
      <c r="C35" s="256"/>
      <c r="D35" s="517"/>
      <c r="E35" s="317"/>
      <c r="F35" s="326"/>
      <c r="G35" s="253" t="s">
        <v>912</v>
      </c>
      <c r="H35" s="253" t="s">
        <v>912</v>
      </c>
      <c r="I35" s="253" t="s">
        <v>942</v>
      </c>
      <c r="J35" s="253"/>
      <c r="K35" s="253" t="s">
        <v>963</v>
      </c>
      <c r="L35" s="253" t="s">
        <v>962</v>
      </c>
      <c r="M35" s="253" t="s">
        <v>907</v>
      </c>
      <c r="N35" s="534"/>
      <c r="O35" s="543"/>
      <c r="P35" s="314"/>
    </row>
    <row r="36" spans="1:16" ht="14.4" customHeight="1">
      <c r="A36" s="540" t="s">
        <v>11</v>
      </c>
      <c r="B36" s="324">
        <v>154</v>
      </c>
      <c r="C36" s="323" t="s">
        <v>762</v>
      </c>
      <c r="D36" s="516" t="s">
        <v>763</v>
      </c>
      <c r="E36" s="322" t="s">
        <v>764</v>
      </c>
      <c r="F36" s="67" t="s">
        <v>793</v>
      </c>
      <c r="G36" s="260">
        <v>6.14</v>
      </c>
      <c r="H36" s="260">
        <v>5.79</v>
      </c>
      <c r="I36" s="260">
        <v>5.88</v>
      </c>
      <c r="J36" s="260"/>
      <c r="K36" s="260">
        <v>6.02</v>
      </c>
      <c r="L36" s="260">
        <v>5.94</v>
      </c>
      <c r="M36" s="260">
        <v>6.11</v>
      </c>
      <c r="N36" s="533">
        <f>MAX(G36:I36,K36:M36)</f>
        <v>6.14</v>
      </c>
      <c r="O36" s="542" t="str">
        <f>IF(ISBLANK(N36),"",IF(N36&gt;=7.2,"KSM",IF(N36&gt;=6.7,"I A",IF(N36&gt;=6.2,"II A",IF(N36&gt;=5.6,"III A",IF(N36&gt;=5,"I JA",IF(N36&gt;=4.45,"II JA",IF(N36&gt;=4,"III JA"))))))))</f>
        <v>III A</v>
      </c>
      <c r="P36" s="321" t="s">
        <v>857</v>
      </c>
    </row>
    <row r="37" spans="1:16" ht="14.4" customHeight="1" thickBot="1">
      <c r="A37" s="541"/>
      <c r="B37" s="319"/>
      <c r="C37" s="256"/>
      <c r="D37" s="517"/>
      <c r="E37" s="317"/>
      <c r="F37" s="326"/>
      <c r="G37" s="253" t="s">
        <v>961</v>
      </c>
      <c r="H37" s="253" t="s">
        <v>928</v>
      </c>
      <c r="I37" s="253" t="s">
        <v>907</v>
      </c>
      <c r="J37" s="253"/>
      <c r="K37" s="253" t="s">
        <v>908</v>
      </c>
      <c r="L37" s="253" t="s">
        <v>936</v>
      </c>
      <c r="M37" s="253" t="s">
        <v>912</v>
      </c>
      <c r="N37" s="534"/>
      <c r="O37" s="543"/>
      <c r="P37" s="314"/>
    </row>
    <row r="38" spans="1:16" ht="14.4" customHeight="1">
      <c r="A38" s="328">
        <v>3</v>
      </c>
      <c r="B38" s="324">
        <v>63</v>
      </c>
      <c r="C38" s="331" t="s">
        <v>523</v>
      </c>
      <c r="D38" s="520" t="s">
        <v>524</v>
      </c>
      <c r="E38" s="322" t="s">
        <v>525</v>
      </c>
      <c r="F38" s="330" t="s">
        <v>34</v>
      </c>
      <c r="G38" s="260">
        <v>6.04</v>
      </c>
      <c r="H38" s="260" t="s">
        <v>911</v>
      </c>
      <c r="I38" s="260">
        <v>5.71</v>
      </c>
      <c r="J38" s="260"/>
      <c r="K38" s="260">
        <v>5.92</v>
      </c>
      <c r="L38" s="260">
        <v>5.85</v>
      </c>
      <c r="M38" s="260">
        <v>5.78</v>
      </c>
      <c r="N38" s="533">
        <f>MAX(G38:I38,K38:M38)</f>
        <v>6.04</v>
      </c>
      <c r="O38" s="542" t="str">
        <f>IF(ISBLANK(N38),"",IF(N38&gt;=7.2,"KSM",IF(N38&gt;=6.7,"I A",IF(N38&gt;=6.2,"II A",IF(N38&gt;=5.6,"III A",IF(N38&gt;=5,"I JA",IF(N38&gt;=4.45,"II JA",IF(N38&gt;=4,"III JA"))))))))</f>
        <v>III A</v>
      </c>
      <c r="P38" s="321" t="s">
        <v>526</v>
      </c>
    </row>
    <row r="39" spans="1:16" ht="13.5" customHeight="1" thickBot="1">
      <c r="A39" s="327"/>
      <c r="B39" s="319"/>
      <c r="C39" s="256"/>
      <c r="D39" s="517"/>
      <c r="E39" s="317"/>
      <c r="F39" s="329"/>
      <c r="G39" s="253" t="s">
        <v>912</v>
      </c>
      <c r="H39" s="253" t="s">
        <v>908</v>
      </c>
      <c r="I39" s="253" t="s">
        <v>953</v>
      </c>
      <c r="J39" s="253"/>
      <c r="K39" s="253" t="s">
        <v>959</v>
      </c>
      <c r="L39" s="253" t="s">
        <v>927</v>
      </c>
      <c r="M39" s="253" t="s">
        <v>929</v>
      </c>
      <c r="N39" s="534"/>
      <c r="O39" s="543"/>
      <c r="P39" s="314"/>
    </row>
    <row r="40" spans="1:16" ht="17.25" customHeight="1">
      <c r="A40" s="328">
        <v>4</v>
      </c>
      <c r="B40" s="324">
        <v>2</v>
      </c>
      <c r="C40" s="323" t="s">
        <v>319</v>
      </c>
      <c r="D40" s="516" t="s">
        <v>166</v>
      </c>
      <c r="E40" s="322">
        <v>40079</v>
      </c>
      <c r="F40" s="174" t="s">
        <v>361</v>
      </c>
      <c r="G40" s="260">
        <v>6.01</v>
      </c>
      <c r="H40" s="260">
        <v>5.64</v>
      </c>
      <c r="I40" s="260">
        <v>5.81</v>
      </c>
      <c r="J40" s="260"/>
      <c r="K40" s="260">
        <v>5.81</v>
      </c>
      <c r="L40" s="260" t="s">
        <v>911</v>
      </c>
      <c r="M40" s="260">
        <v>5.84</v>
      </c>
      <c r="N40" s="533">
        <f>MAX(G40:I40,K40:M40)</f>
        <v>6.01</v>
      </c>
      <c r="O40" s="542" t="str">
        <f>IF(ISBLANK(N40),"",IF(N40&gt;=7.2,"KSM",IF(N40&gt;=6.7,"I A",IF(N40&gt;=6.2,"II A",IF(N40&gt;=5.6,"III A",IF(N40&gt;=5,"I JA",IF(N40&gt;=4.45,"II JA",IF(N40&gt;=4,"III JA"))))))))</f>
        <v>III A</v>
      </c>
      <c r="P40" s="321" t="s">
        <v>850</v>
      </c>
    </row>
    <row r="41" spans="1:16" ht="16.2" thickBot="1">
      <c r="A41" s="327"/>
      <c r="B41" s="319"/>
      <c r="C41" s="256"/>
      <c r="D41" s="517"/>
      <c r="E41" s="317"/>
      <c r="F41" s="316"/>
      <c r="G41" s="253" t="s">
        <v>942</v>
      </c>
      <c r="H41" s="253" t="s">
        <v>915</v>
      </c>
      <c r="I41" s="253" t="s">
        <v>949</v>
      </c>
      <c r="J41" s="253"/>
      <c r="K41" s="253" t="s">
        <v>907</v>
      </c>
      <c r="L41" s="253" t="s">
        <v>933</v>
      </c>
      <c r="M41" s="253" t="s">
        <v>959</v>
      </c>
      <c r="N41" s="534"/>
      <c r="O41" s="543"/>
      <c r="P41" s="314"/>
    </row>
    <row r="42" spans="1:16" ht="15.6">
      <c r="A42" s="325">
        <v>5</v>
      </c>
      <c r="B42" s="324">
        <v>61</v>
      </c>
      <c r="C42" s="323" t="s">
        <v>199</v>
      </c>
      <c r="D42" s="516" t="s">
        <v>519</v>
      </c>
      <c r="E42" s="322">
        <v>40292</v>
      </c>
      <c r="F42" s="67" t="s">
        <v>34</v>
      </c>
      <c r="G42" s="260">
        <v>5.63</v>
      </c>
      <c r="H42" s="260">
        <v>5.51</v>
      </c>
      <c r="I42" s="260" t="s">
        <v>911</v>
      </c>
      <c r="J42" s="260"/>
      <c r="K42" s="260">
        <v>5.9</v>
      </c>
      <c r="L42" s="252" t="s">
        <v>41</v>
      </c>
      <c r="M42" s="252" t="s">
        <v>41</v>
      </c>
      <c r="N42" s="533">
        <f>MAX(G42:I42,K42:M42)</f>
        <v>5.9</v>
      </c>
      <c r="O42" s="542" t="str">
        <f>IF(ISBLANK(N42),"",IF(N42&gt;=7.2,"KSM",IF(N42&gt;=6.7,"I A",IF(N42&gt;=6.2,"II A",IF(N42&gt;=5.6,"III A",IF(N42&gt;=5,"I JA",IF(N42&gt;=4.45,"II JA",IF(N42&gt;=4,"III JA"))))))))</f>
        <v>III A</v>
      </c>
      <c r="P42" s="321" t="s">
        <v>510</v>
      </c>
    </row>
    <row r="43" spans="1:16" ht="13.5" customHeight="1" thickBot="1">
      <c r="A43" s="320"/>
      <c r="B43" s="319"/>
      <c r="C43" s="256"/>
      <c r="D43" s="517"/>
      <c r="E43" s="317"/>
      <c r="F43" s="326"/>
      <c r="G43" s="253" t="s">
        <v>931</v>
      </c>
      <c r="H43" s="253" t="s">
        <v>907</v>
      </c>
      <c r="I43" s="253" t="s">
        <v>946</v>
      </c>
      <c r="J43" s="253"/>
      <c r="K43" s="253" t="s">
        <v>960</v>
      </c>
      <c r="L43" s="252" t="s">
        <v>41</v>
      </c>
      <c r="M43" s="252" t="s">
        <v>41</v>
      </c>
      <c r="N43" s="534"/>
      <c r="O43" s="543"/>
      <c r="P43" s="314"/>
    </row>
    <row r="44" spans="1:16" ht="15.6">
      <c r="A44" s="328">
        <v>6</v>
      </c>
      <c r="B44" s="324">
        <v>156</v>
      </c>
      <c r="C44" s="323" t="s">
        <v>248</v>
      </c>
      <c r="D44" s="516" t="s">
        <v>249</v>
      </c>
      <c r="E44" s="322" t="s">
        <v>250</v>
      </c>
      <c r="F44" s="67" t="s">
        <v>793</v>
      </c>
      <c r="G44" s="260">
        <v>5.74</v>
      </c>
      <c r="H44" s="260">
        <v>5.52</v>
      </c>
      <c r="I44" s="260">
        <v>5.46</v>
      </c>
      <c r="J44" s="260"/>
      <c r="K44" s="260">
        <v>5.61</v>
      </c>
      <c r="L44" s="260">
        <v>5.88</v>
      </c>
      <c r="M44" s="260">
        <v>5.88</v>
      </c>
      <c r="N44" s="533">
        <f>MAX(G44:I44,K44:M44)</f>
        <v>5.88</v>
      </c>
      <c r="O44" s="542" t="str">
        <f>IF(ISBLANK(N44),"",IF(N44&gt;=7.2,"KSM",IF(N44&gt;=6.7,"I A",IF(N44&gt;=6.2,"II A",IF(N44&gt;=5.6,"III A",IF(N44&gt;=5,"I JA",IF(N44&gt;=4.45,"II JA",IF(N44&gt;=4,"III JA"))))))))</f>
        <v>III A</v>
      </c>
      <c r="P44" s="321" t="s">
        <v>857</v>
      </c>
    </row>
    <row r="45" spans="1:16" ht="14.25" customHeight="1" thickBot="1">
      <c r="A45" s="327"/>
      <c r="B45" s="319"/>
      <c r="C45" s="256"/>
      <c r="D45" s="517"/>
      <c r="E45" s="317"/>
      <c r="F45" s="326"/>
      <c r="G45" s="253" t="s">
        <v>939</v>
      </c>
      <c r="H45" s="253" t="s">
        <v>926</v>
      </c>
      <c r="I45" s="253" t="s">
        <v>907</v>
      </c>
      <c r="J45" s="253"/>
      <c r="K45" s="253" t="s">
        <v>959</v>
      </c>
      <c r="L45" s="253" t="s">
        <v>927</v>
      </c>
      <c r="M45" s="253" t="s">
        <v>936</v>
      </c>
      <c r="N45" s="534"/>
      <c r="O45" s="543"/>
      <c r="P45" s="314"/>
    </row>
    <row r="46" spans="1:16" ht="15.6">
      <c r="A46" s="328">
        <v>7</v>
      </c>
      <c r="B46" s="324">
        <v>42</v>
      </c>
      <c r="C46" s="323" t="s">
        <v>189</v>
      </c>
      <c r="D46" s="516" t="s">
        <v>466</v>
      </c>
      <c r="E46" s="322">
        <v>39681</v>
      </c>
      <c r="F46" s="67" t="s">
        <v>34</v>
      </c>
      <c r="G46" s="260" t="s">
        <v>911</v>
      </c>
      <c r="H46" s="260">
        <v>5.38</v>
      </c>
      <c r="I46" s="260" t="s">
        <v>911</v>
      </c>
      <c r="J46" s="260"/>
      <c r="K46" s="260" t="s">
        <v>911</v>
      </c>
      <c r="L46" s="260">
        <v>5.62</v>
      </c>
      <c r="M46" s="252" t="s">
        <v>41</v>
      </c>
      <c r="N46" s="533">
        <f>MAX(G46:I46,K46:M46)</f>
        <v>5.62</v>
      </c>
      <c r="O46" s="542" t="str">
        <f>IF(ISBLANK(N46),"",IF(N46&gt;=7.2,"KSM",IF(N46&gt;=6.7,"I A",IF(N46&gt;=6.2,"II A",IF(N46&gt;=5.6,"III A",IF(N46&gt;=5,"I JA",IF(N46&gt;=4.45,"II JA",IF(N46&gt;=4,"III JA"))))))))</f>
        <v>III A</v>
      </c>
      <c r="P46" s="321" t="s">
        <v>127</v>
      </c>
    </row>
    <row r="47" spans="1:16" ht="14.25" customHeight="1" thickBot="1">
      <c r="A47" s="327"/>
      <c r="B47" s="319"/>
      <c r="C47" s="256"/>
      <c r="D47" s="517"/>
      <c r="E47" s="317"/>
      <c r="F47" s="326"/>
      <c r="G47" s="253" t="s">
        <v>931</v>
      </c>
      <c r="H47" s="253" t="s">
        <v>959</v>
      </c>
      <c r="I47" s="253" t="s">
        <v>942</v>
      </c>
      <c r="J47" s="253"/>
      <c r="K47" s="253" t="s">
        <v>930</v>
      </c>
      <c r="L47" s="253" t="s">
        <v>942</v>
      </c>
      <c r="M47" s="252" t="s">
        <v>41</v>
      </c>
      <c r="N47" s="534"/>
      <c r="O47" s="543"/>
      <c r="P47" s="314"/>
    </row>
    <row r="48" spans="1:16" ht="15.6">
      <c r="A48" s="328">
        <v>8</v>
      </c>
      <c r="B48" s="324">
        <v>96</v>
      </c>
      <c r="C48" s="323" t="s">
        <v>68</v>
      </c>
      <c r="D48" s="516" t="s">
        <v>317</v>
      </c>
      <c r="E48" s="322">
        <v>40755</v>
      </c>
      <c r="F48" s="67" t="s">
        <v>103</v>
      </c>
      <c r="G48" s="260">
        <v>5.54</v>
      </c>
      <c r="H48" s="260">
        <v>5.31</v>
      </c>
      <c r="I48" s="260">
        <v>5.56</v>
      </c>
      <c r="J48" s="260"/>
      <c r="K48" s="260">
        <v>5.58</v>
      </c>
      <c r="L48" s="260">
        <v>5.18</v>
      </c>
      <c r="M48" s="252" t="s">
        <v>41</v>
      </c>
      <c r="N48" s="535">
        <f>MAX(G48:I48,K48:M48)</f>
        <v>5.58</v>
      </c>
      <c r="O48" s="542" t="str">
        <f>IF(ISBLANK(N48),"",IF(N48&gt;=7.2,"KSM",IF(N48&gt;=6.7,"I A",IF(N48&gt;=6.2,"II A",IF(N48&gt;=5.6,"III A",IF(N48&gt;=5,"I JA",IF(N48&gt;=4.45,"II JA",IF(N48&gt;=4,"III JA"))))))))</f>
        <v>I JA</v>
      </c>
      <c r="P48" s="321" t="s">
        <v>849</v>
      </c>
    </row>
    <row r="49" spans="1:16" ht="15" customHeight="1" thickBot="1">
      <c r="A49" s="327"/>
      <c r="B49" s="319"/>
      <c r="C49" s="256"/>
      <c r="D49" s="517"/>
      <c r="E49" s="317"/>
      <c r="F49" s="326"/>
      <c r="G49" s="253" t="s">
        <v>942</v>
      </c>
      <c r="H49" s="253" t="s">
        <v>936</v>
      </c>
      <c r="I49" s="253" t="s">
        <v>909</v>
      </c>
      <c r="J49" s="253"/>
      <c r="K49" s="253" t="s">
        <v>958</v>
      </c>
      <c r="L49" s="253" t="s">
        <v>907</v>
      </c>
      <c r="M49" s="252" t="s">
        <v>41</v>
      </c>
      <c r="N49" s="537"/>
      <c r="O49" s="543"/>
      <c r="P49" s="314"/>
    </row>
    <row r="50" spans="1:16" ht="15.6">
      <c r="A50" s="328">
        <v>9</v>
      </c>
      <c r="B50" s="324">
        <v>159</v>
      </c>
      <c r="C50" s="323" t="s">
        <v>773</v>
      </c>
      <c r="D50" s="516" t="s">
        <v>774</v>
      </c>
      <c r="E50" s="322" t="s">
        <v>775</v>
      </c>
      <c r="F50" s="67" t="s">
        <v>793</v>
      </c>
      <c r="G50" s="260" t="s">
        <v>911</v>
      </c>
      <c r="H50" s="260">
        <v>5.19</v>
      </c>
      <c r="I50" s="260" t="s">
        <v>911</v>
      </c>
      <c r="J50" s="260"/>
      <c r="K50" s="260" t="s">
        <v>911</v>
      </c>
      <c r="L50" s="252" t="s">
        <v>41</v>
      </c>
      <c r="M50" s="252" t="s">
        <v>41</v>
      </c>
      <c r="N50" s="533">
        <f>MAX(G50:I50,K50:M50)</f>
        <v>5.19</v>
      </c>
      <c r="O50" s="542" t="str">
        <f>IF(ISBLANK(N50),"",IF(N50&gt;=7.2,"KSM",IF(N50&gt;=6.7,"I A",IF(N50&gt;=6.2,"II A",IF(N50&gt;=5.6,"III A",IF(N50&gt;=5,"I JA",IF(N50&gt;=4.45,"II JA",IF(N50&gt;=4,"III JA"))))))))</f>
        <v>I JA</v>
      </c>
      <c r="P50" s="321" t="s">
        <v>857</v>
      </c>
    </row>
    <row r="51" spans="1:16" ht="14.25" customHeight="1" thickBot="1">
      <c r="A51" s="327"/>
      <c r="B51" s="319"/>
      <c r="C51" s="256"/>
      <c r="D51" s="517"/>
      <c r="E51" s="317"/>
      <c r="F51" s="326"/>
      <c r="G51" s="253" t="s">
        <v>907</v>
      </c>
      <c r="H51" s="253" t="s">
        <v>910</v>
      </c>
      <c r="I51" s="253" t="s">
        <v>948</v>
      </c>
      <c r="J51" s="253"/>
      <c r="K51" s="253" t="s">
        <v>908</v>
      </c>
      <c r="L51" s="252" t="s">
        <v>41</v>
      </c>
      <c r="M51" s="252" t="s">
        <v>41</v>
      </c>
      <c r="N51" s="534"/>
      <c r="O51" s="543"/>
      <c r="P51" s="314"/>
    </row>
    <row r="52" spans="1:16" ht="15.6">
      <c r="A52" s="328">
        <v>10</v>
      </c>
      <c r="B52" s="324">
        <v>158</v>
      </c>
      <c r="C52" s="323" t="s">
        <v>766</v>
      </c>
      <c r="D52" s="516" t="s">
        <v>771</v>
      </c>
      <c r="E52" s="322" t="s">
        <v>772</v>
      </c>
      <c r="F52" s="67" t="s">
        <v>793</v>
      </c>
      <c r="G52" s="260" t="s">
        <v>911</v>
      </c>
      <c r="H52" s="260" t="s">
        <v>911</v>
      </c>
      <c r="I52" s="260">
        <v>3.8</v>
      </c>
      <c r="J52" s="260"/>
      <c r="K52" s="260">
        <v>3.74</v>
      </c>
      <c r="L52" s="252" t="s">
        <v>41</v>
      </c>
      <c r="M52" s="252" t="s">
        <v>41</v>
      </c>
      <c r="N52" s="533">
        <f>MAX(G52:I52,K52:M52)</f>
        <v>3.8</v>
      </c>
      <c r="O52" s="542"/>
      <c r="P52" s="321" t="s">
        <v>857</v>
      </c>
    </row>
    <row r="53" spans="1:16" ht="16.2" thickBot="1">
      <c r="A53" s="327"/>
      <c r="B53" s="319"/>
      <c r="C53" s="256"/>
      <c r="D53" s="517"/>
      <c r="E53" s="317"/>
      <c r="F53" s="326"/>
      <c r="G53" s="253" t="s">
        <v>957</v>
      </c>
      <c r="H53" s="253" t="s">
        <v>940</v>
      </c>
      <c r="I53" s="253" t="s">
        <v>931</v>
      </c>
      <c r="J53" s="253"/>
      <c r="K53" s="253" t="s">
        <v>930</v>
      </c>
      <c r="L53" s="252" t="s">
        <v>41</v>
      </c>
      <c r="M53" s="252" t="s">
        <v>41</v>
      </c>
      <c r="N53" s="534"/>
      <c r="O53" s="543"/>
      <c r="P53" s="314"/>
    </row>
    <row r="54" spans="1:16" ht="15.6">
      <c r="A54" s="325">
        <v>11</v>
      </c>
      <c r="B54" s="324">
        <v>166</v>
      </c>
      <c r="C54" s="323" t="s">
        <v>304</v>
      </c>
      <c r="D54" s="516" t="s">
        <v>827</v>
      </c>
      <c r="E54" s="322">
        <v>39693</v>
      </c>
      <c r="F54" s="174" t="s">
        <v>842</v>
      </c>
      <c r="G54" s="252" t="s">
        <v>41</v>
      </c>
      <c r="H54" s="260" t="s">
        <v>911</v>
      </c>
      <c r="I54" s="260" t="s">
        <v>911</v>
      </c>
      <c r="J54" s="260"/>
      <c r="K54" s="252" t="s">
        <v>41</v>
      </c>
      <c r="L54" s="252" t="s">
        <v>41</v>
      </c>
      <c r="M54" s="315" t="s">
        <v>41</v>
      </c>
      <c r="N54" s="535" t="s">
        <v>41</v>
      </c>
      <c r="O54" s="542"/>
      <c r="P54" s="321" t="s">
        <v>828</v>
      </c>
    </row>
    <row r="55" spans="1:16" ht="16.2" thickBot="1">
      <c r="A55" s="320"/>
      <c r="B55" s="319"/>
      <c r="C55" s="256"/>
      <c r="D55" s="318"/>
      <c r="E55" s="317"/>
      <c r="F55" s="316"/>
      <c r="G55" s="253" t="s">
        <v>917</v>
      </c>
      <c r="H55" s="253" t="s">
        <v>950</v>
      </c>
      <c r="I55" s="253" t="s">
        <v>907</v>
      </c>
      <c r="J55" s="253"/>
      <c r="K55" s="252" t="s">
        <v>41</v>
      </c>
      <c r="L55" s="252" t="s">
        <v>41</v>
      </c>
      <c r="M55" s="315" t="s">
        <v>41</v>
      </c>
      <c r="N55" s="536"/>
      <c r="O55" s="543"/>
      <c r="P55" s="314"/>
    </row>
    <row r="56" spans="1:16" ht="15.6">
      <c r="A56" s="313"/>
    </row>
    <row r="57" spans="1:16" ht="15.6">
      <c r="A57" s="313"/>
    </row>
    <row r="58" spans="1:16" ht="15.6">
      <c r="A58" s="313"/>
    </row>
    <row r="59" spans="1:16" ht="15.6">
      <c r="A59" s="313"/>
    </row>
  </sheetData>
  <mergeCells count="43">
    <mergeCell ref="N14:N15"/>
    <mergeCell ref="N34:N35"/>
    <mergeCell ref="N26:N27"/>
    <mergeCell ref="N16:N17"/>
    <mergeCell ref="O38:O39"/>
    <mergeCell ref="N38:N39"/>
    <mergeCell ref="N36:N37"/>
    <mergeCell ref="N22:N23"/>
    <mergeCell ref="N18:N19"/>
    <mergeCell ref="O54:O55"/>
    <mergeCell ref="O40:O41"/>
    <mergeCell ref="O36:O37"/>
    <mergeCell ref="O34:O35"/>
    <mergeCell ref="O46:O47"/>
    <mergeCell ref="O44:O45"/>
    <mergeCell ref="O48:O49"/>
    <mergeCell ref="O42:O43"/>
    <mergeCell ref="O50:O51"/>
    <mergeCell ref="O52:O53"/>
    <mergeCell ref="O8:O9"/>
    <mergeCell ref="O20:O21"/>
    <mergeCell ref="O16:O17"/>
    <mergeCell ref="A34:A35"/>
    <mergeCell ref="A36:A37"/>
    <mergeCell ref="O24:O25"/>
    <mergeCell ref="N8:N9"/>
    <mergeCell ref="N24:N25"/>
    <mergeCell ref="O22:O23"/>
    <mergeCell ref="O18:O19"/>
    <mergeCell ref="O14:O15"/>
    <mergeCell ref="N10:N11"/>
    <mergeCell ref="N12:N13"/>
    <mergeCell ref="O10:O11"/>
    <mergeCell ref="O12:O13"/>
    <mergeCell ref="N20:N21"/>
    <mergeCell ref="N54:N55"/>
    <mergeCell ref="N40:N41"/>
    <mergeCell ref="N46:N47"/>
    <mergeCell ref="N44:N45"/>
    <mergeCell ref="N48:N49"/>
    <mergeCell ref="N42:N43"/>
    <mergeCell ref="N50:N51"/>
    <mergeCell ref="N52:N53"/>
  </mergeCells>
  <pageMargins left="0.7" right="0.7" top="0.75" bottom="0.75" header="0.3" footer="0.3"/>
  <pageSetup paperSize="9" scale="9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59E47-2693-40E1-BAFA-C34A86C2CA8E}">
  <dimension ref="A2:P43"/>
  <sheetViews>
    <sheetView topLeftCell="A6" workbookViewId="0">
      <selection activeCell="E4" sqref="E4"/>
    </sheetView>
  </sheetViews>
  <sheetFormatPr defaultRowHeight="14.4"/>
  <cols>
    <col min="1" max="1" width="3.88671875" customWidth="1"/>
    <col min="2" max="2" width="4.33203125" customWidth="1"/>
    <col min="3" max="3" width="9.5546875" customWidth="1"/>
    <col min="4" max="4" width="15.88671875" customWidth="1"/>
    <col min="5" max="5" width="11.88671875" customWidth="1"/>
    <col min="6" max="6" width="14.33203125" bestFit="1" customWidth="1"/>
    <col min="7" max="7" width="5.6640625" customWidth="1"/>
    <col min="8" max="8" width="5.88671875" customWidth="1"/>
    <col min="9" max="9" width="5.6640625" customWidth="1"/>
    <col min="10" max="10" width="4.33203125" hidden="1" customWidth="1"/>
    <col min="11" max="11" width="5.44140625" customWidth="1"/>
    <col min="12" max="12" width="6.6640625" customWidth="1"/>
    <col min="13" max="13" width="5.88671875" customWidth="1"/>
    <col min="14" max="14" width="9.77734375" customWidth="1"/>
    <col min="15" max="15" width="7.44140625" customWidth="1"/>
    <col min="16" max="16" width="17.33203125" bestFit="1" customWidth="1"/>
  </cols>
  <sheetData>
    <row r="2" spans="1:16" ht="13.5" customHeight="1">
      <c r="A2" s="124" t="s">
        <v>9</v>
      </c>
      <c r="B2" s="126"/>
      <c r="C2" s="127"/>
      <c r="D2" s="128"/>
      <c r="E2" s="241"/>
      <c r="F2" s="128"/>
      <c r="G2" s="240"/>
      <c r="H2" s="240"/>
      <c r="I2" s="240"/>
      <c r="N2" s="13" t="s">
        <v>33</v>
      </c>
    </row>
    <row r="3" spans="1:16" ht="13.5" customHeight="1">
      <c r="A3" s="124"/>
      <c r="B3" s="126"/>
      <c r="C3" s="127"/>
      <c r="D3" s="128"/>
      <c r="E3" s="241"/>
      <c r="F3" s="128"/>
      <c r="G3" s="240"/>
      <c r="H3" s="240"/>
      <c r="I3" s="240"/>
      <c r="N3" s="13"/>
    </row>
    <row r="4" spans="1:16" ht="16.5" customHeight="1">
      <c r="A4" s="1"/>
      <c r="B4" s="129" t="s">
        <v>22</v>
      </c>
      <c r="C4" s="312"/>
      <c r="D4" s="312" t="s">
        <v>17</v>
      </c>
      <c r="E4" s="130"/>
      <c r="F4" s="22"/>
      <c r="G4" s="1"/>
      <c r="H4" s="1"/>
      <c r="I4" s="13"/>
      <c r="N4" s="13" t="s">
        <v>808</v>
      </c>
    </row>
    <row r="5" spans="1:16">
      <c r="B5" s="393"/>
      <c r="C5" s="393"/>
      <c r="D5" s="393"/>
      <c r="E5" s="394"/>
      <c r="F5" s="393"/>
      <c r="G5" s="392"/>
      <c r="H5" s="390"/>
      <c r="I5" s="390" t="s">
        <v>974</v>
      </c>
      <c r="J5" s="390" t="s">
        <v>974</v>
      </c>
      <c r="K5" s="390"/>
      <c r="L5" s="218"/>
      <c r="M5" s="389"/>
      <c r="N5" s="388"/>
    </row>
    <row r="6" spans="1:16" ht="18" customHeight="1" thickBot="1">
      <c r="A6" s="213" t="s">
        <v>303</v>
      </c>
      <c r="B6" s="39" t="s">
        <v>21</v>
      </c>
      <c r="C6" s="492" t="s">
        <v>1</v>
      </c>
      <c r="D6" s="495" t="s">
        <v>2</v>
      </c>
      <c r="E6" s="495" t="s">
        <v>3</v>
      </c>
      <c r="F6" s="383" t="s">
        <v>4</v>
      </c>
      <c r="G6" s="386" t="s">
        <v>10</v>
      </c>
      <c r="H6" s="386" t="s">
        <v>11</v>
      </c>
      <c r="I6" s="386" t="s">
        <v>12</v>
      </c>
      <c r="J6" s="386" t="s">
        <v>943</v>
      </c>
      <c r="K6" s="386" t="s">
        <v>13</v>
      </c>
      <c r="L6" s="399" t="s">
        <v>8</v>
      </c>
      <c r="M6" s="232">
        <v>6</v>
      </c>
      <c r="N6" s="398" t="s">
        <v>15</v>
      </c>
      <c r="O6" s="397" t="s">
        <v>42</v>
      </c>
      <c r="P6" s="383" t="s">
        <v>7</v>
      </c>
    </row>
    <row r="7" spans="1:16" ht="18.600000000000001" customHeight="1">
      <c r="A7" s="267">
        <v>1</v>
      </c>
      <c r="B7" s="379">
        <v>28</v>
      </c>
      <c r="C7" s="378" t="s">
        <v>195</v>
      </c>
      <c r="D7" s="513" t="s">
        <v>196</v>
      </c>
      <c r="E7" s="263" t="s">
        <v>72</v>
      </c>
      <c r="F7" s="377" t="s">
        <v>34</v>
      </c>
      <c r="G7" s="260">
        <v>11.75</v>
      </c>
      <c r="H7" s="260" t="s">
        <v>911</v>
      </c>
      <c r="I7" s="260">
        <v>11.62</v>
      </c>
      <c r="J7" s="261"/>
      <c r="K7" s="260" t="s">
        <v>911</v>
      </c>
      <c r="L7" s="260">
        <v>11.67</v>
      </c>
      <c r="M7" s="260">
        <v>11.78</v>
      </c>
      <c r="N7" s="533">
        <f>MAX(G7:I7,K7:M7)</f>
        <v>11.78</v>
      </c>
      <c r="O7" s="501" t="str">
        <f>IF(ISBLANK(N7),"",IF(N7&gt;=12.8,"KSM",IF(N7&gt;=12,"I A",IF(N7&gt;=11.2,"II A",IF(N7&gt;=10.4,"III A",IF(N7&gt;=9.65,"I JA",IF(N7&gt;=9,"II JA",IF(N7&gt;=8.5,"III JA"))))))))</f>
        <v>II A</v>
      </c>
      <c r="P7" s="396" t="s">
        <v>475</v>
      </c>
    </row>
    <row r="8" spans="1:16" ht="15" customHeight="1" thickBot="1">
      <c r="A8" s="258"/>
      <c r="B8" s="373"/>
      <c r="C8" s="256"/>
      <c r="D8" s="491"/>
      <c r="E8" s="254"/>
      <c r="F8" s="371"/>
      <c r="G8" s="253" t="s">
        <v>907</v>
      </c>
      <c r="H8" s="253" t="s">
        <v>927</v>
      </c>
      <c r="I8" s="253" t="s">
        <v>915</v>
      </c>
      <c r="J8" s="253"/>
      <c r="K8" s="253" t="s">
        <v>971</v>
      </c>
      <c r="L8" s="253" t="s">
        <v>953</v>
      </c>
      <c r="M8" s="253" t="s">
        <v>962</v>
      </c>
      <c r="N8" s="534"/>
      <c r="O8" s="502"/>
      <c r="P8" s="395"/>
    </row>
    <row r="9" spans="1:16" ht="15.6">
      <c r="A9" s="267">
        <v>2</v>
      </c>
      <c r="B9" s="379">
        <v>25</v>
      </c>
      <c r="C9" s="378" t="s">
        <v>197</v>
      </c>
      <c r="D9" s="490" t="s">
        <v>198</v>
      </c>
      <c r="E9" s="263" t="s">
        <v>70</v>
      </c>
      <c r="F9" s="377" t="s">
        <v>34</v>
      </c>
      <c r="G9" s="260" t="s">
        <v>911</v>
      </c>
      <c r="H9" s="260" t="s">
        <v>911</v>
      </c>
      <c r="I9" s="260" t="s">
        <v>911</v>
      </c>
      <c r="J9" s="261"/>
      <c r="K9" s="260" t="s">
        <v>911</v>
      </c>
      <c r="L9" s="260" t="s">
        <v>911</v>
      </c>
      <c r="M9" s="260">
        <v>11.22</v>
      </c>
      <c r="N9" s="533">
        <f>MAX(G9:I9,K9:M9)</f>
        <v>11.22</v>
      </c>
      <c r="O9" s="501" t="str">
        <f>IF(ISBLANK(N9),"",IF(N9&gt;=12.8,"KSM",IF(N9&gt;=12,"I A",IF(N9&gt;=11.2,"II A",IF(N9&gt;=10.4,"III A",IF(N9&gt;=9.65,"I JA",IF(N9&gt;=9,"II JA",IF(N9&gt;=8.5,"III JA"))))))))</f>
        <v>II A</v>
      </c>
      <c r="P9" s="374" t="s">
        <v>470</v>
      </c>
    </row>
    <row r="10" spans="1:16" ht="13.5" customHeight="1" thickBot="1">
      <c r="A10" s="258"/>
      <c r="B10" s="373"/>
      <c r="C10" s="256"/>
      <c r="D10" s="491"/>
      <c r="E10" s="254"/>
      <c r="F10" s="371" t="s">
        <v>977</v>
      </c>
      <c r="G10" s="253" t="s">
        <v>957</v>
      </c>
      <c r="H10" s="253" t="s">
        <v>908</v>
      </c>
      <c r="I10" s="253" t="s">
        <v>907</v>
      </c>
      <c r="J10" s="253"/>
      <c r="K10" s="253" t="s">
        <v>910</v>
      </c>
      <c r="L10" s="253" t="s">
        <v>907</v>
      </c>
      <c r="M10" s="253" t="s">
        <v>907</v>
      </c>
      <c r="N10" s="534"/>
      <c r="O10" s="502"/>
      <c r="P10" s="314"/>
    </row>
    <row r="11" spans="1:16" ht="17.399999999999999" customHeight="1">
      <c r="A11" s="267">
        <v>3</v>
      </c>
      <c r="B11" s="379">
        <v>53</v>
      </c>
      <c r="C11" s="378" t="s">
        <v>242</v>
      </c>
      <c r="D11" s="490" t="s">
        <v>243</v>
      </c>
      <c r="E11" s="263" t="s">
        <v>244</v>
      </c>
      <c r="F11" s="377" t="s">
        <v>34</v>
      </c>
      <c r="G11" s="260">
        <v>9.9700000000000006</v>
      </c>
      <c r="H11" s="260">
        <v>10.130000000000001</v>
      </c>
      <c r="I11" s="260" t="s">
        <v>911</v>
      </c>
      <c r="J11" s="261"/>
      <c r="K11" s="260" t="s">
        <v>911</v>
      </c>
      <c r="L11" s="260" t="s">
        <v>911</v>
      </c>
      <c r="M11" s="260" t="s">
        <v>911</v>
      </c>
      <c r="N11" s="533">
        <f>MAX(G11:I11,K11:M11)</f>
        <v>10.130000000000001</v>
      </c>
      <c r="O11" s="501" t="str">
        <f>IF(ISBLANK(N11),"",IF(N11&gt;=12.8,"KSM",IF(N11&gt;=12,"I A",IF(N11&gt;=11.2,"II A",IF(N11&gt;=10.4,"III A",IF(N11&gt;=9.65,"I JA",IF(N11&gt;=9,"II JA",IF(N11&gt;=8.5,"III JA"))))))))</f>
        <v>I JA</v>
      </c>
      <c r="P11" s="374" t="s">
        <v>232</v>
      </c>
    </row>
    <row r="12" spans="1:16" ht="13.5" customHeight="1">
      <c r="A12" s="258"/>
      <c r="B12" s="373"/>
      <c r="C12" s="256"/>
      <c r="D12" s="372"/>
      <c r="E12" s="254"/>
      <c r="F12" s="371"/>
      <c r="G12" s="253" t="s">
        <v>976</v>
      </c>
      <c r="H12" s="253" t="s">
        <v>952</v>
      </c>
      <c r="I12" s="253" t="s">
        <v>938</v>
      </c>
      <c r="J12" s="253"/>
      <c r="K12" s="253" t="s">
        <v>961</v>
      </c>
      <c r="L12" s="253" t="s">
        <v>957</v>
      </c>
      <c r="M12" s="253" t="s">
        <v>917</v>
      </c>
      <c r="N12" s="534"/>
      <c r="O12" s="502"/>
      <c r="P12" s="314"/>
    </row>
    <row r="13" spans="1:16">
      <c r="A13" s="250"/>
    </row>
    <row r="14" spans="1:16" ht="13.5" customHeight="1">
      <c r="A14" s="250"/>
    </row>
    <row r="15" spans="1:16" ht="13.5" customHeight="1">
      <c r="B15" s="129" t="s">
        <v>22</v>
      </c>
      <c r="C15" s="312"/>
      <c r="D15" s="312" t="s">
        <v>975</v>
      </c>
    </row>
    <row r="16" spans="1:16">
      <c r="A16" s="393"/>
      <c r="C16" s="393"/>
      <c r="D16" s="393"/>
      <c r="E16" s="394"/>
      <c r="F16" s="393"/>
      <c r="G16" s="392"/>
      <c r="H16" s="390"/>
      <c r="I16" s="391" t="s">
        <v>974</v>
      </c>
      <c r="J16" s="390" t="s">
        <v>974</v>
      </c>
      <c r="K16" s="390"/>
      <c r="L16" s="390"/>
      <c r="M16" s="389"/>
      <c r="N16" s="388"/>
    </row>
    <row r="17" spans="1:16" ht="16.2" customHeight="1" thickBot="1">
      <c r="A17" s="213" t="s">
        <v>303</v>
      </c>
      <c r="B17" s="39" t="s">
        <v>21</v>
      </c>
      <c r="C17" s="530" t="s">
        <v>1</v>
      </c>
      <c r="D17" s="493" t="s">
        <v>2</v>
      </c>
      <c r="E17" s="383" t="s">
        <v>3</v>
      </c>
      <c r="F17" s="383" t="s">
        <v>4</v>
      </c>
      <c r="G17" s="386" t="s">
        <v>10</v>
      </c>
      <c r="H17" s="386" t="s">
        <v>11</v>
      </c>
      <c r="I17" s="386" t="s">
        <v>12</v>
      </c>
      <c r="J17" s="386" t="s">
        <v>943</v>
      </c>
      <c r="K17" s="386" t="s">
        <v>13</v>
      </c>
      <c r="L17" s="386" t="s">
        <v>8</v>
      </c>
      <c r="M17" s="232">
        <v>6</v>
      </c>
      <c r="N17" s="385" t="s">
        <v>15</v>
      </c>
      <c r="O17" s="384" t="s">
        <v>42</v>
      </c>
      <c r="P17" s="383" t="s">
        <v>7</v>
      </c>
    </row>
    <row r="18" spans="1:16" ht="16.2" customHeight="1">
      <c r="A18" s="360" t="s">
        <v>10</v>
      </c>
      <c r="B18" s="382">
        <v>52</v>
      </c>
      <c r="C18" s="378" t="s">
        <v>531</v>
      </c>
      <c r="D18" s="490" t="s">
        <v>233</v>
      </c>
      <c r="E18" s="263" t="s">
        <v>234</v>
      </c>
      <c r="F18" s="377" t="s">
        <v>34</v>
      </c>
      <c r="G18" s="260" t="s">
        <v>911</v>
      </c>
      <c r="H18" s="260">
        <v>11.58</v>
      </c>
      <c r="I18" s="260">
        <v>11.59</v>
      </c>
      <c r="J18" s="261"/>
      <c r="K18" s="260" t="s">
        <v>911</v>
      </c>
      <c r="L18" s="260" t="s">
        <v>911</v>
      </c>
      <c r="M18" s="376" t="s">
        <v>41</v>
      </c>
      <c r="N18" s="533">
        <f>MAX(G18:I18,K18:M18)</f>
        <v>11.59</v>
      </c>
      <c r="O18" s="501" t="str">
        <f>IF(ISBLANK(N18),"",IF(N18&gt;=12.8,"KSM",IF(N18&gt;=12,"I A",IF(N18&gt;=11.2,"II A",IF(N18&gt;=10.4,"III A",IF(N18&gt;=9.65,"I JA",IF(N18&gt;=9,"II JA",IF(N18&gt;=8.5,"III JA"))))))))</f>
        <v>II A</v>
      </c>
      <c r="P18" s="374" t="s">
        <v>232</v>
      </c>
    </row>
    <row r="19" spans="1:16" ht="12.75" customHeight="1" thickBot="1">
      <c r="A19" s="381"/>
      <c r="B19" s="373"/>
      <c r="C19" s="256"/>
      <c r="D19" s="491"/>
      <c r="E19" s="254"/>
      <c r="F19" s="371"/>
      <c r="G19" s="253" t="s">
        <v>931</v>
      </c>
      <c r="H19" s="253" t="s">
        <v>928</v>
      </c>
      <c r="I19" s="253" t="s">
        <v>917</v>
      </c>
      <c r="J19" s="253"/>
      <c r="K19" s="253" t="s">
        <v>928</v>
      </c>
      <c r="L19" s="253" t="s">
        <v>952</v>
      </c>
      <c r="M19" s="380" t="s">
        <v>41</v>
      </c>
      <c r="N19" s="534"/>
      <c r="O19" s="502"/>
      <c r="P19" s="314"/>
    </row>
    <row r="20" spans="1:16" ht="18.600000000000001" customHeight="1">
      <c r="A20" s="267">
        <v>2</v>
      </c>
      <c r="B20" s="379">
        <v>69</v>
      </c>
      <c r="C20" s="378" t="s">
        <v>71</v>
      </c>
      <c r="D20" s="490" t="s">
        <v>104</v>
      </c>
      <c r="E20" s="263">
        <v>39617</v>
      </c>
      <c r="F20" s="377" t="s">
        <v>103</v>
      </c>
      <c r="G20" s="260">
        <v>10.75</v>
      </c>
      <c r="H20" s="260">
        <v>10.92</v>
      </c>
      <c r="I20" s="260">
        <v>10.87</v>
      </c>
      <c r="J20" s="261"/>
      <c r="K20" s="260">
        <v>10.92</v>
      </c>
      <c r="L20" s="260">
        <v>10.94</v>
      </c>
      <c r="M20" s="260" t="s">
        <v>911</v>
      </c>
      <c r="N20" s="533">
        <f>MAX(G20:I20,K20:M20)</f>
        <v>10.94</v>
      </c>
      <c r="O20" s="501" t="str">
        <f>IF(ISBLANK(N20),"",IF(N20&gt;=12.8,"KSM",IF(N20&gt;=12,"I A",IF(N20&gt;=11.2,"II A",IF(N20&gt;=10.4,"III A",IF(N20&gt;=9.65,"I JA",IF(N20&gt;=9,"II JA",IF(N20&gt;=8.5,"III JA"))))))))</f>
        <v>III A</v>
      </c>
      <c r="P20" s="374" t="s">
        <v>365</v>
      </c>
    </row>
    <row r="21" spans="1:16" ht="16.2" thickBot="1">
      <c r="A21" s="258"/>
      <c r="B21" s="373"/>
      <c r="C21" s="256"/>
      <c r="D21" s="491"/>
      <c r="E21" s="254"/>
      <c r="F21" s="371"/>
      <c r="G21" s="253" t="s">
        <v>935</v>
      </c>
      <c r="H21" s="253" t="s">
        <v>915</v>
      </c>
      <c r="I21" s="253" t="s">
        <v>913</v>
      </c>
      <c r="J21" s="253"/>
      <c r="K21" s="253" t="s">
        <v>948</v>
      </c>
      <c r="L21" s="253" t="s">
        <v>909</v>
      </c>
      <c r="M21" s="253" t="s">
        <v>907</v>
      </c>
      <c r="N21" s="534"/>
      <c r="O21" s="502"/>
      <c r="P21" s="314"/>
    </row>
    <row r="22" spans="1:16" ht="15.6">
      <c r="A22" s="267">
        <v>3</v>
      </c>
      <c r="B22" s="379">
        <v>70</v>
      </c>
      <c r="C22" s="378" t="s">
        <v>315</v>
      </c>
      <c r="D22" s="490" t="s">
        <v>316</v>
      </c>
      <c r="E22" s="263">
        <v>40401</v>
      </c>
      <c r="F22" s="377" t="s">
        <v>103</v>
      </c>
      <c r="G22" s="260">
        <v>10.18</v>
      </c>
      <c r="H22" s="260" t="s">
        <v>911</v>
      </c>
      <c r="I22" s="260" t="s">
        <v>911</v>
      </c>
      <c r="J22" s="261"/>
      <c r="K22" s="260">
        <v>10.029999999999999</v>
      </c>
      <c r="L22" s="260">
        <v>10.54</v>
      </c>
      <c r="M22" s="260">
        <v>10.65</v>
      </c>
      <c r="N22" s="533">
        <f>MAX(G22:I22,K22:M22)</f>
        <v>10.65</v>
      </c>
      <c r="O22" s="501" t="str">
        <f>IF(ISBLANK(N22),"",IF(N22&gt;=12.8,"KSM",IF(N22&gt;=12,"I A",IF(N22&gt;=11.2,"II A",IF(N22&gt;=10.4,"III A",IF(N22&gt;=9.65,"I JA",IF(N22&gt;=9,"II JA",IF(N22&gt;=8.5,"III JA"))))))))</f>
        <v>III A</v>
      </c>
      <c r="P22" s="374" t="s">
        <v>365</v>
      </c>
    </row>
    <row r="23" spans="1:16" ht="16.2" thickBot="1">
      <c r="A23" s="258"/>
      <c r="B23" s="373"/>
      <c r="C23" s="256"/>
      <c r="D23" s="491"/>
      <c r="E23" s="254"/>
      <c r="F23" s="371"/>
      <c r="G23" s="253" t="s">
        <v>948</v>
      </c>
      <c r="H23" s="253" t="s">
        <v>907</v>
      </c>
      <c r="I23" s="253" t="s">
        <v>907</v>
      </c>
      <c r="J23" s="253"/>
      <c r="K23" s="253" t="s">
        <v>962</v>
      </c>
      <c r="L23" s="253" t="s">
        <v>926</v>
      </c>
      <c r="M23" s="253" t="s">
        <v>942</v>
      </c>
      <c r="N23" s="534"/>
      <c r="O23" s="502"/>
      <c r="P23" s="314"/>
    </row>
    <row r="24" spans="1:16" ht="18" customHeight="1">
      <c r="A24" s="267">
        <v>4</v>
      </c>
      <c r="B24" s="379">
        <v>59</v>
      </c>
      <c r="C24" s="378" t="s">
        <v>50</v>
      </c>
      <c r="D24" s="490" t="s">
        <v>544</v>
      </c>
      <c r="E24" s="263" t="s">
        <v>545</v>
      </c>
      <c r="F24" s="377" t="s">
        <v>34</v>
      </c>
      <c r="G24" s="260">
        <v>10.37</v>
      </c>
      <c r="H24" s="260">
        <v>10.16</v>
      </c>
      <c r="I24" s="260">
        <v>10.18</v>
      </c>
      <c r="J24" s="261"/>
      <c r="K24" s="260" t="s">
        <v>911</v>
      </c>
      <c r="L24" s="260">
        <v>10.45</v>
      </c>
      <c r="M24" s="260" t="s">
        <v>911</v>
      </c>
      <c r="N24" s="533">
        <f>MAX(G24:I24,K24:M24)</f>
        <v>10.45</v>
      </c>
      <c r="O24" s="501" t="str">
        <f>IF(ISBLANK(N24),"",IF(N24&gt;=12.8,"KSM",IF(N24&gt;=12,"I A",IF(N24&gt;=11.2,"II A",IF(N24&gt;=10.4,"III A",IF(N24&gt;=9.65,"I JA",IF(N24&gt;=9,"II JA",IF(N24&gt;=8.5,"III JA"))))))))</f>
        <v>III A</v>
      </c>
      <c r="P24" s="374" t="s">
        <v>232</v>
      </c>
    </row>
    <row r="25" spans="1:16" ht="16.2" thickBot="1">
      <c r="A25" s="258"/>
      <c r="B25" s="373"/>
      <c r="C25" s="256"/>
      <c r="D25" s="491"/>
      <c r="E25" s="254"/>
      <c r="F25" s="371"/>
      <c r="G25" s="253" t="s">
        <v>907</v>
      </c>
      <c r="H25" s="253" t="s">
        <v>926</v>
      </c>
      <c r="I25" s="253" t="s">
        <v>907</v>
      </c>
      <c r="J25" s="253"/>
      <c r="K25" s="253" t="s">
        <v>907</v>
      </c>
      <c r="L25" s="253" t="s">
        <v>963</v>
      </c>
      <c r="M25" s="376" t="s">
        <v>41</v>
      </c>
      <c r="N25" s="534"/>
      <c r="O25" s="502"/>
      <c r="P25" s="314"/>
    </row>
    <row r="26" spans="1:16" ht="17.399999999999999" customHeight="1">
      <c r="A26" s="267">
        <v>5</v>
      </c>
      <c r="B26" s="379">
        <v>54</v>
      </c>
      <c r="C26" s="378" t="s">
        <v>532</v>
      </c>
      <c r="D26" s="490" t="s">
        <v>533</v>
      </c>
      <c r="E26" s="263" t="s">
        <v>534</v>
      </c>
      <c r="F26" s="377" t="s">
        <v>34</v>
      </c>
      <c r="G26" s="260">
        <v>9.92</v>
      </c>
      <c r="H26" s="260">
        <v>9.9700000000000006</v>
      </c>
      <c r="I26" s="260">
        <v>9.58</v>
      </c>
      <c r="J26" s="261"/>
      <c r="K26" s="260">
        <v>9.56</v>
      </c>
      <c r="L26" s="260">
        <v>10.35</v>
      </c>
      <c r="M26" s="260" t="s">
        <v>911</v>
      </c>
      <c r="N26" s="533">
        <f>MAX(G26:I26,K26:M26)</f>
        <v>10.35</v>
      </c>
      <c r="O26" s="501" t="str">
        <f>IF(ISBLANK(N26),"",IF(N26&gt;=12.8,"KSM",IF(N26&gt;=12,"I A",IF(N26&gt;=11.2,"II A",IF(N26&gt;=10.4,"III A",IF(N26&gt;=9.65,"I JA",IF(N26&gt;=9,"II JA",IF(N26&gt;=8.5,"III JA"))))))))</f>
        <v>I JA</v>
      </c>
      <c r="P26" s="374" t="s">
        <v>232</v>
      </c>
    </row>
    <row r="27" spans="1:16" ht="16.2" thickBot="1">
      <c r="A27" s="258"/>
      <c r="B27" s="373"/>
      <c r="C27" s="256"/>
      <c r="D27" s="491"/>
      <c r="E27" s="254"/>
      <c r="F27" s="371"/>
      <c r="G27" s="253" t="s">
        <v>907</v>
      </c>
      <c r="H27" s="253" t="s">
        <v>961</v>
      </c>
      <c r="I27" s="253" t="s">
        <v>971</v>
      </c>
      <c r="J27" s="253"/>
      <c r="K27" s="253" t="s">
        <v>952</v>
      </c>
      <c r="L27" s="253" t="s">
        <v>973</v>
      </c>
      <c r="M27" s="253" t="s">
        <v>938</v>
      </c>
      <c r="N27" s="534"/>
      <c r="O27" s="502"/>
      <c r="P27" s="314"/>
    </row>
    <row r="28" spans="1:16" ht="15.6">
      <c r="A28" s="267">
        <v>6</v>
      </c>
      <c r="B28" s="379">
        <v>72</v>
      </c>
      <c r="C28" s="378" t="s">
        <v>295</v>
      </c>
      <c r="D28" s="490" t="s">
        <v>252</v>
      </c>
      <c r="E28" s="263">
        <v>40531</v>
      </c>
      <c r="F28" s="377" t="s">
        <v>103</v>
      </c>
      <c r="G28" s="260" t="s">
        <v>911</v>
      </c>
      <c r="H28" s="260">
        <v>9.86</v>
      </c>
      <c r="I28" s="260" t="s">
        <v>911</v>
      </c>
      <c r="J28" s="261"/>
      <c r="K28" s="260" t="s">
        <v>911</v>
      </c>
      <c r="L28" s="260">
        <v>9.73</v>
      </c>
      <c r="M28" s="260">
        <v>9.57</v>
      </c>
      <c r="N28" s="533">
        <f>MAX(G28:I28,K28:M28)</f>
        <v>9.86</v>
      </c>
      <c r="O28" s="501" t="str">
        <f>IF(ISBLANK(N28),"",IF(N28&gt;=12.8,"KSM",IF(N28&gt;=12,"I A",IF(N28&gt;=11.2,"II A",IF(N28&gt;=10.4,"III A",IF(N28&gt;=9.65,"I JA",IF(N28&gt;=9,"II JA",IF(N28&gt;=8.5,"III JA"))))))))</f>
        <v>I JA</v>
      </c>
      <c r="P28" s="374" t="s">
        <v>365</v>
      </c>
    </row>
    <row r="29" spans="1:16" ht="16.2" thickBot="1">
      <c r="A29" s="258"/>
      <c r="B29" s="373"/>
      <c r="C29" s="256"/>
      <c r="D29" s="491"/>
      <c r="E29" s="254"/>
      <c r="F29" s="371"/>
      <c r="G29" s="253" t="s">
        <v>907</v>
      </c>
      <c r="H29" s="253" t="s">
        <v>973</v>
      </c>
      <c r="I29" s="253" t="s">
        <v>907</v>
      </c>
      <c r="J29" s="253"/>
      <c r="K29" s="253" t="s">
        <v>907</v>
      </c>
      <c r="L29" s="253" t="s">
        <v>939</v>
      </c>
      <c r="M29" s="253" t="s">
        <v>942</v>
      </c>
      <c r="N29" s="534"/>
      <c r="O29" s="502"/>
      <c r="P29" s="314"/>
    </row>
    <row r="30" spans="1:16" ht="15.6">
      <c r="A30" s="267">
        <v>7</v>
      </c>
      <c r="B30" s="379">
        <v>50</v>
      </c>
      <c r="C30" s="378" t="s">
        <v>239</v>
      </c>
      <c r="D30" s="490" t="s">
        <v>240</v>
      </c>
      <c r="E30" s="263" t="s">
        <v>241</v>
      </c>
      <c r="F30" s="377" t="s">
        <v>34</v>
      </c>
      <c r="G30" s="260" t="s">
        <v>911</v>
      </c>
      <c r="H30" s="260" t="s">
        <v>911</v>
      </c>
      <c r="I30" s="260">
        <v>9.6300000000000008</v>
      </c>
      <c r="J30" s="261"/>
      <c r="K30" s="260" t="s">
        <v>911</v>
      </c>
      <c r="L30" s="260" t="s">
        <v>911</v>
      </c>
      <c r="M30" s="376" t="s">
        <v>41</v>
      </c>
      <c r="N30" s="533">
        <f>MAX(G30:I30,K30:M30)</f>
        <v>9.6300000000000008</v>
      </c>
      <c r="O30" s="501" t="str">
        <f>IF(ISBLANK(N30),"",IF(N30&gt;=12.8,"KSM",IF(N30&gt;=12,"I A",IF(N30&gt;=11.2,"II A",IF(N30&gt;=10.4,"III A",IF(N30&gt;=9.65,"I JA",IF(N30&gt;=9,"II JA",IF(N30&gt;=8.5,"III JA"))))))))</f>
        <v>II JA</v>
      </c>
      <c r="P30" s="374" t="s">
        <v>232</v>
      </c>
    </row>
    <row r="31" spans="1:16" ht="16.2" thickBot="1">
      <c r="A31" s="258"/>
      <c r="B31" s="373"/>
      <c r="C31" s="256"/>
      <c r="D31" s="491"/>
      <c r="E31" s="254"/>
      <c r="F31" s="371"/>
      <c r="G31" s="253" t="s">
        <v>931</v>
      </c>
      <c r="H31" s="253" t="s">
        <v>913</v>
      </c>
      <c r="I31" s="253" t="s">
        <v>972</v>
      </c>
      <c r="J31" s="253"/>
      <c r="K31" s="253" t="s">
        <v>962</v>
      </c>
      <c r="L31" s="253" t="s">
        <v>927</v>
      </c>
      <c r="M31" s="376" t="s">
        <v>41</v>
      </c>
      <c r="N31" s="534"/>
      <c r="O31" s="502"/>
      <c r="P31" s="314"/>
    </row>
    <row r="32" spans="1:16" ht="15.6">
      <c r="A32" s="267">
        <v>8</v>
      </c>
      <c r="B32" s="379">
        <v>51</v>
      </c>
      <c r="C32" s="378" t="s">
        <v>224</v>
      </c>
      <c r="D32" s="490" t="s">
        <v>528</v>
      </c>
      <c r="E32" s="263" t="s">
        <v>235</v>
      </c>
      <c r="F32" s="377" t="s">
        <v>34</v>
      </c>
      <c r="G32" s="260" t="s">
        <v>911</v>
      </c>
      <c r="H32" s="260">
        <v>9.41</v>
      </c>
      <c r="I32" s="252" t="s">
        <v>41</v>
      </c>
      <c r="J32" s="261"/>
      <c r="K32" s="376" t="s">
        <v>41</v>
      </c>
      <c r="L32" s="375" t="s">
        <v>41</v>
      </c>
      <c r="M32" s="375" t="s">
        <v>41</v>
      </c>
      <c r="N32" s="533">
        <f>MAX(G32:I32,K32:M32)</f>
        <v>9.41</v>
      </c>
      <c r="O32" s="501" t="str">
        <f>IF(ISBLANK(N32),"",IF(N32&gt;=12.8,"KSM",IF(N32&gt;=12,"I A",IF(N32&gt;=11.2,"II A",IF(N32&gt;=10.4,"III A",IF(N32&gt;=9.65,"I JA",IF(N32&gt;=9,"II JA",IF(N32&gt;=8.5,"III JA"))))))))</f>
        <v>II JA</v>
      </c>
      <c r="P32" s="374" t="s">
        <v>232</v>
      </c>
    </row>
    <row r="33" spans="1:16" ht="15.6">
      <c r="A33" s="258"/>
      <c r="B33" s="373"/>
      <c r="C33" s="256"/>
      <c r="D33" s="372"/>
      <c r="E33" s="254"/>
      <c r="F33" s="371"/>
      <c r="G33" s="253" t="s">
        <v>948</v>
      </c>
      <c r="H33" s="253" t="s">
        <v>971</v>
      </c>
      <c r="I33" s="370" t="s">
        <v>41</v>
      </c>
      <c r="J33" s="253"/>
      <c r="K33" s="369" t="s">
        <v>41</v>
      </c>
      <c r="L33" s="368" t="s">
        <v>41</v>
      </c>
      <c r="M33" s="368" t="s">
        <v>41</v>
      </c>
      <c r="N33" s="534"/>
      <c r="O33" s="502"/>
      <c r="P33" s="314"/>
    </row>
    <row r="35" spans="1:16" ht="14.25" customHeight="1"/>
    <row r="37" spans="1:16" ht="14.25" customHeight="1"/>
    <row r="39" spans="1:16" ht="13.5" customHeight="1"/>
    <row r="40" spans="1:16" ht="15.6">
      <c r="A40" s="365"/>
      <c r="H40" s="366"/>
      <c r="I40" s="366"/>
      <c r="J40" s="367"/>
      <c r="K40" s="366"/>
      <c r="L40" s="366"/>
      <c r="M40" s="366"/>
      <c r="N40" s="544"/>
      <c r="O40" s="545"/>
      <c r="P40" s="46"/>
    </row>
    <row r="41" spans="1:16" ht="15.6">
      <c r="A41" s="365"/>
      <c r="H41" s="366"/>
      <c r="I41" s="366"/>
      <c r="J41" s="367"/>
      <c r="K41" s="366"/>
      <c r="L41" s="366"/>
      <c r="M41" s="366"/>
      <c r="N41" s="544"/>
      <c r="O41" s="545"/>
      <c r="P41" s="46"/>
    </row>
    <row r="42" spans="1:16" ht="15.6">
      <c r="A42" s="365"/>
      <c r="H42" s="364"/>
      <c r="I42" s="364"/>
      <c r="J42" s="364"/>
      <c r="K42" s="364"/>
      <c r="L42" s="364"/>
      <c r="M42" s="364"/>
      <c r="N42" s="544"/>
      <c r="O42" s="545"/>
      <c r="P42" s="308"/>
    </row>
    <row r="43" spans="1:16" ht="15.6">
      <c r="A43" s="365"/>
      <c r="H43" s="364"/>
      <c r="I43" s="364"/>
      <c r="J43" s="364"/>
      <c r="K43" s="364"/>
      <c r="L43" s="364"/>
      <c r="M43" s="364"/>
      <c r="N43" s="363"/>
      <c r="O43" s="362"/>
      <c r="P43" s="308"/>
    </row>
  </sheetData>
  <mergeCells count="13">
    <mergeCell ref="N32:N33"/>
    <mergeCell ref="N40:N42"/>
    <mergeCell ref="O40:O42"/>
    <mergeCell ref="N7:N8"/>
    <mergeCell ref="N11:N12"/>
    <mergeCell ref="N9:N10"/>
    <mergeCell ref="N22:N23"/>
    <mergeCell ref="N30:N31"/>
    <mergeCell ref="N24:N25"/>
    <mergeCell ref="N20:N21"/>
    <mergeCell ref="N26:N27"/>
    <mergeCell ref="N18:N19"/>
    <mergeCell ref="N28:N29"/>
  </mergeCells>
  <pageMargins left="0.7" right="0.7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F6592-524C-4385-A1EB-D3A4D25E16CD}">
  <dimension ref="A1:P32"/>
  <sheetViews>
    <sheetView topLeftCell="A6" workbookViewId="0">
      <selection activeCell="V18" sqref="V18"/>
    </sheetView>
  </sheetViews>
  <sheetFormatPr defaultRowHeight="14.4"/>
  <cols>
    <col min="1" max="1" width="3.88671875" customWidth="1"/>
    <col min="2" max="2" width="4.33203125" style="74" customWidth="1"/>
    <col min="3" max="3" width="9.5546875" customWidth="1"/>
    <col min="4" max="4" width="14.44140625" bestFit="1" customWidth="1"/>
    <col min="5" max="5" width="11.88671875" customWidth="1"/>
    <col min="6" max="6" width="16.6640625" customWidth="1"/>
    <col min="7" max="7" width="5.6640625" customWidth="1"/>
    <col min="8" max="8" width="5.88671875" customWidth="1"/>
    <col min="9" max="9" width="5.6640625" customWidth="1"/>
    <col min="10" max="10" width="5.6640625" hidden="1" customWidth="1"/>
    <col min="11" max="11" width="5.6640625" customWidth="1"/>
    <col min="12" max="12" width="6.6640625" customWidth="1"/>
    <col min="13" max="13" width="5.88671875" customWidth="1"/>
    <col min="14" max="14" width="6.44140625" customWidth="1"/>
    <col min="15" max="15" width="7.44140625" customWidth="1"/>
    <col min="16" max="16" width="15.109375" bestFit="1" customWidth="1"/>
  </cols>
  <sheetData>
    <row r="1" spans="1:16" ht="17.25" customHeight="1">
      <c r="B1" s="124"/>
      <c r="C1" s="20"/>
      <c r="D1" s="124"/>
      <c r="E1" s="125"/>
      <c r="F1" s="124"/>
      <c r="G1" s="242"/>
      <c r="H1" s="242"/>
      <c r="I1" s="242"/>
      <c r="J1" s="242"/>
      <c r="K1" s="242"/>
    </row>
    <row r="2" spans="1:16" ht="13.5" customHeight="1">
      <c r="A2" s="124" t="s">
        <v>9</v>
      </c>
      <c r="B2" s="419"/>
      <c r="C2" s="127"/>
      <c r="D2" s="128"/>
      <c r="E2" s="241"/>
      <c r="F2" s="128"/>
      <c r="G2" s="240"/>
      <c r="H2" s="240"/>
      <c r="I2" s="240"/>
      <c r="J2" s="240"/>
      <c r="K2" s="240"/>
      <c r="N2" s="13" t="s">
        <v>33</v>
      </c>
    </row>
    <row r="3" spans="1:16" ht="13.5" customHeight="1">
      <c r="A3" s="124"/>
      <c r="B3" s="419"/>
      <c r="C3" s="127"/>
      <c r="D3" s="128"/>
      <c r="E3" s="241"/>
      <c r="F3" s="128"/>
      <c r="G3" s="240"/>
      <c r="H3" s="240"/>
      <c r="I3" s="240"/>
      <c r="J3" s="240"/>
      <c r="K3" s="240"/>
      <c r="N3" s="13" t="s">
        <v>808</v>
      </c>
    </row>
    <row r="4" spans="1:16" ht="16.5" customHeight="1">
      <c r="A4" s="1"/>
      <c r="B4" s="129" t="s">
        <v>22</v>
      </c>
      <c r="C4" s="312"/>
      <c r="D4" s="312" t="s">
        <v>979</v>
      </c>
      <c r="E4" s="130"/>
      <c r="F4" s="22"/>
      <c r="G4" s="1"/>
      <c r="H4" s="1"/>
      <c r="I4" s="13"/>
      <c r="J4" s="13"/>
      <c r="K4" s="13"/>
    </row>
    <row r="5" spans="1:16">
      <c r="B5" s="418"/>
      <c r="C5" s="393"/>
      <c r="D5" s="393"/>
      <c r="E5" s="394"/>
      <c r="F5" s="393"/>
      <c r="G5" s="392"/>
      <c r="H5" s="390"/>
      <c r="I5" s="390" t="s">
        <v>974</v>
      </c>
      <c r="J5" s="390" t="s">
        <v>974</v>
      </c>
      <c r="K5" s="390"/>
      <c r="L5" s="218"/>
      <c r="M5" s="389"/>
      <c r="N5" s="388"/>
    </row>
    <row r="6" spans="1:16" ht="18" customHeight="1" thickBot="1">
      <c r="A6" s="213" t="s">
        <v>303</v>
      </c>
      <c r="B6" s="412" t="s">
        <v>21</v>
      </c>
      <c r="C6" s="440" t="s">
        <v>1</v>
      </c>
      <c r="D6" s="400" t="s">
        <v>2</v>
      </c>
      <c r="E6" s="495" t="s">
        <v>3</v>
      </c>
      <c r="F6" s="383" t="s">
        <v>4</v>
      </c>
      <c r="G6" s="386" t="s">
        <v>10</v>
      </c>
      <c r="H6" s="386" t="s">
        <v>11</v>
      </c>
      <c r="I6" s="386" t="s">
        <v>12</v>
      </c>
      <c r="J6" s="386" t="s">
        <v>943</v>
      </c>
      <c r="K6" s="386" t="s">
        <v>13</v>
      </c>
      <c r="L6" s="399" t="s">
        <v>8</v>
      </c>
      <c r="M6" s="232">
        <v>6</v>
      </c>
      <c r="N6" s="417" t="s">
        <v>15</v>
      </c>
      <c r="O6" s="397" t="s">
        <v>42</v>
      </c>
      <c r="P6" s="383" t="s">
        <v>7</v>
      </c>
    </row>
    <row r="7" spans="1:16" ht="15.6">
      <c r="A7" s="267">
        <v>1</v>
      </c>
      <c r="B7" s="408">
        <v>8</v>
      </c>
      <c r="C7" s="407" t="s">
        <v>45</v>
      </c>
      <c r="D7" s="512" t="s">
        <v>46</v>
      </c>
      <c r="E7" s="405" t="s">
        <v>286</v>
      </c>
      <c r="F7" s="404" t="s">
        <v>633</v>
      </c>
      <c r="G7" s="260">
        <v>12.88</v>
      </c>
      <c r="H7" s="260" t="s">
        <v>911</v>
      </c>
      <c r="I7" s="260" t="s">
        <v>911</v>
      </c>
      <c r="J7" s="260"/>
      <c r="K7" s="260">
        <v>11.97</v>
      </c>
      <c r="L7" s="380" t="s">
        <v>41</v>
      </c>
      <c r="M7" s="260">
        <v>12.71</v>
      </c>
      <c r="N7" s="533">
        <f>MAX(G7:I7,K7:M7)</f>
        <v>12.88</v>
      </c>
      <c r="O7" s="415" t="str">
        <f>IF(ISBLANK(N7),"",IF(N7&gt;=15.2,"KSM",IF(N7&gt;=14.2,"I A",IF(N7&gt;=13.2,"II A",IF(N7&gt;=12.2,"III A",IF(N7&gt;=11.2,"I JA",IF(N7&gt;=10.3,"II JA",IF(N7&gt;=9.7,"III JA"))))))))</f>
        <v>III A</v>
      </c>
      <c r="P7" s="374" t="s">
        <v>43</v>
      </c>
    </row>
    <row r="8" spans="1:16" ht="14.25" customHeight="1" thickBot="1">
      <c r="A8" s="258"/>
      <c r="B8" s="403"/>
      <c r="C8" s="402"/>
      <c r="D8" s="255"/>
      <c r="E8" s="326"/>
      <c r="F8" s="329"/>
      <c r="G8" s="253" t="s">
        <v>963</v>
      </c>
      <c r="H8" s="253" t="s">
        <v>907</v>
      </c>
      <c r="I8" s="253" t="s">
        <v>948</v>
      </c>
      <c r="J8" s="253"/>
      <c r="K8" s="253" t="s">
        <v>907</v>
      </c>
      <c r="L8" s="253" t="s">
        <v>913</v>
      </c>
      <c r="M8" s="253" t="s">
        <v>907</v>
      </c>
      <c r="N8" s="534"/>
      <c r="O8" s="414"/>
      <c r="P8" s="314"/>
    </row>
    <row r="9" spans="1:16" ht="15.6">
      <c r="A9" s="267">
        <v>2</v>
      </c>
      <c r="B9" s="408">
        <v>92</v>
      </c>
      <c r="C9" s="407" t="s">
        <v>67</v>
      </c>
      <c r="D9" s="406" t="s">
        <v>105</v>
      </c>
      <c r="E9" s="405">
        <v>39856</v>
      </c>
      <c r="F9" s="409" t="s">
        <v>103</v>
      </c>
      <c r="G9" s="260" t="s">
        <v>911</v>
      </c>
      <c r="H9" s="260">
        <v>12.79</v>
      </c>
      <c r="I9" s="260">
        <v>12.53</v>
      </c>
      <c r="J9" s="260"/>
      <c r="K9" s="260">
        <v>12.81</v>
      </c>
      <c r="L9" s="260" t="s">
        <v>911</v>
      </c>
      <c r="M9" s="260">
        <v>12.38</v>
      </c>
      <c r="N9" s="533">
        <f>MAX(G9:I9,K9:M9)</f>
        <v>12.81</v>
      </c>
      <c r="O9" s="415" t="str">
        <f>IF(ISBLANK(N9),"",IF(N9&gt;=15.2,"KSM",IF(N9&gt;=14.2,"I A",IF(N9&gt;=13.2,"II A",IF(N9&gt;=12.2,"III A",IF(N9&gt;=11.2,"I JA",IF(N9&gt;=10.3,"II JA",IF(N9&gt;=9.7,"III JA"))))))))</f>
        <v>III A</v>
      </c>
      <c r="P9" s="374" t="s">
        <v>849</v>
      </c>
    </row>
    <row r="10" spans="1:16" ht="14.25" customHeight="1" thickBot="1">
      <c r="A10" s="258"/>
      <c r="B10" s="403"/>
      <c r="C10" s="402"/>
      <c r="D10" s="255"/>
      <c r="E10" s="326"/>
      <c r="F10" s="329"/>
      <c r="G10" s="253" t="s">
        <v>948</v>
      </c>
      <c r="H10" s="253" t="s">
        <v>952</v>
      </c>
      <c r="I10" s="253" t="s">
        <v>950</v>
      </c>
      <c r="J10" s="253"/>
      <c r="K10" s="253" t="s">
        <v>966</v>
      </c>
      <c r="L10" s="253" t="s">
        <v>930</v>
      </c>
      <c r="M10" s="253" t="s">
        <v>973</v>
      </c>
      <c r="N10" s="534"/>
      <c r="O10" s="414"/>
      <c r="P10" s="314"/>
    </row>
    <row r="11" spans="1:16" ht="15.6">
      <c r="A11" s="416">
        <v>3</v>
      </c>
      <c r="B11" s="408">
        <v>63</v>
      </c>
      <c r="C11" s="407" t="s">
        <v>523</v>
      </c>
      <c r="D11" s="406" t="s">
        <v>524</v>
      </c>
      <c r="E11" s="405" t="s">
        <v>525</v>
      </c>
      <c r="F11" s="409" t="s">
        <v>34</v>
      </c>
      <c r="G11" s="260">
        <v>12.49</v>
      </c>
      <c r="H11" s="260">
        <v>11.97</v>
      </c>
      <c r="I11" s="252" t="s">
        <v>41</v>
      </c>
      <c r="J11" s="260"/>
      <c r="K11" s="260">
        <v>12.65</v>
      </c>
      <c r="L11" s="260">
        <v>12.52</v>
      </c>
      <c r="M11" s="380" t="s">
        <v>41</v>
      </c>
      <c r="N11" s="533">
        <f>MAX(G11:I11,K11:M11)</f>
        <v>12.65</v>
      </c>
      <c r="O11" s="415" t="str">
        <f>IF(ISBLANK(N11),"",IF(N11&gt;=15.2,"KSM",IF(N11&gt;=14.2,"I A",IF(N11&gt;=13.2,"II A",IF(N11&gt;=12.2,"III A",IF(N11&gt;=11.2,"I JA",IF(N11&gt;=10.3,"II JA",IF(N11&gt;=9.7,"III JA"))))))))</f>
        <v>III A</v>
      </c>
      <c r="P11" s="374" t="s">
        <v>526</v>
      </c>
    </row>
    <row r="12" spans="1:16" ht="14.25" customHeight="1" thickBot="1">
      <c r="A12" s="215"/>
      <c r="B12" s="403"/>
      <c r="C12" s="402"/>
      <c r="D12" s="255"/>
      <c r="E12" s="326"/>
      <c r="F12" s="329"/>
      <c r="G12" s="253" t="s">
        <v>950</v>
      </c>
      <c r="H12" s="253" t="s">
        <v>952</v>
      </c>
      <c r="I12" s="380" t="s">
        <v>41</v>
      </c>
      <c r="J12" s="253"/>
      <c r="K12" s="253" t="s">
        <v>958</v>
      </c>
      <c r="L12" s="253" t="s">
        <v>907</v>
      </c>
      <c r="M12" s="253" t="s">
        <v>917</v>
      </c>
      <c r="N12" s="534"/>
      <c r="O12" s="414"/>
      <c r="P12" s="314"/>
    </row>
    <row r="13" spans="1:16" ht="15.6">
      <c r="A13" s="267">
        <v>4</v>
      </c>
      <c r="B13" s="408">
        <v>156</v>
      </c>
      <c r="C13" s="407" t="s">
        <v>248</v>
      </c>
      <c r="D13" s="406" t="s">
        <v>249</v>
      </c>
      <c r="E13" s="405" t="s">
        <v>250</v>
      </c>
      <c r="F13" s="409" t="s">
        <v>793</v>
      </c>
      <c r="G13" s="260">
        <v>12.3</v>
      </c>
      <c r="H13" s="260">
        <v>11</v>
      </c>
      <c r="I13" s="260">
        <v>11.78</v>
      </c>
      <c r="J13" s="260"/>
      <c r="K13" s="260">
        <v>12.18</v>
      </c>
      <c r="L13" s="260">
        <v>12.59</v>
      </c>
      <c r="M13" s="260">
        <v>12.22</v>
      </c>
      <c r="N13" s="533">
        <f>MAX(G13:I13,K13:M13)</f>
        <v>12.59</v>
      </c>
      <c r="O13" s="415" t="str">
        <f>IF(ISBLANK(N13),"",IF(N13&gt;=15.2,"KSM",IF(N13&gt;=14.2,"I A",IF(N13&gt;=13.2,"II A",IF(N13&gt;=12.2,"III A",IF(N13&gt;=11.2,"I JA",IF(N13&gt;=10.3,"II JA",IF(N13&gt;=9.7,"III JA"))))))))</f>
        <v>III A</v>
      </c>
      <c r="P13" s="374" t="s">
        <v>857</v>
      </c>
    </row>
    <row r="14" spans="1:16" ht="14.25" customHeight="1" thickBot="1">
      <c r="A14" s="258"/>
      <c r="B14" s="403"/>
      <c r="C14" s="402"/>
      <c r="D14" s="255"/>
      <c r="E14" s="326"/>
      <c r="F14" s="329"/>
      <c r="G14" s="253" t="s">
        <v>961</v>
      </c>
      <c r="H14" s="253" t="s">
        <v>907</v>
      </c>
      <c r="I14" s="253" t="s">
        <v>936</v>
      </c>
      <c r="J14" s="253"/>
      <c r="K14" s="253" t="s">
        <v>952</v>
      </c>
      <c r="L14" s="253" t="s">
        <v>915</v>
      </c>
      <c r="M14" s="253" t="s">
        <v>941</v>
      </c>
      <c r="N14" s="534"/>
      <c r="O14" s="414"/>
      <c r="P14" s="314"/>
    </row>
    <row r="15" spans="1:16" ht="15.6">
      <c r="A15" s="267">
        <v>5</v>
      </c>
      <c r="B15" s="408">
        <v>96</v>
      </c>
      <c r="C15" s="407" t="s">
        <v>68</v>
      </c>
      <c r="D15" s="406" t="s">
        <v>317</v>
      </c>
      <c r="E15" s="405">
        <v>40755</v>
      </c>
      <c r="F15" s="409" t="s">
        <v>103</v>
      </c>
      <c r="G15" s="260">
        <v>12.12</v>
      </c>
      <c r="H15" s="260" t="s">
        <v>911</v>
      </c>
      <c r="I15" s="260" t="s">
        <v>911</v>
      </c>
      <c r="J15" s="260"/>
      <c r="K15" s="260">
        <v>11.61</v>
      </c>
      <c r="L15" s="260">
        <v>12.36</v>
      </c>
      <c r="M15" s="260">
        <v>12.37</v>
      </c>
      <c r="N15" s="533">
        <f>MAX(G15:I15,K15:M15)</f>
        <v>12.37</v>
      </c>
      <c r="O15" s="415" t="str">
        <f>IF(ISBLANK(N15),"",IF(N15&gt;=15.2,"KSM",IF(N15&gt;=14.2,"I A",IF(N15&gt;=13.2,"II A",IF(N15&gt;=12.2,"III A",IF(N15&gt;=11.2,"I JA",IF(N15&gt;=10.3,"II JA",IF(N15&gt;=9.7,"III JA"))))))))</f>
        <v>III A</v>
      </c>
      <c r="P15" s="374" t="s">
        <v>849</v>
      </c>
    </row>
    <row r="16" spans="1:16" ht="14.25" customHeight="1" thickBot="1">
      <c r="A16" s="258"/>
      <c r="B16" s="403"/>
      <c r="C16" s="402"/>
      <c r="D16" s="255"/>
      <c r="E16" s="326"/>
      <c r="F16" s="329"/>
      <c r="G16" s="253" t="s">
        <v>927</v>
      </c>
      <c r="H16" s="253" t="s">
        <v>907</v>
      </c>
      <c r="I16" s="253" t="s">
        <v>928</v>
      </c>
      <c r="J16" s="253"/>
      <c r="K16" s="253" t="s">
        <v>913</v>
      </c>
      <c r="L16" s="253" t="s">
        <v>936</v>
      </c>
      <c r="M16" s="253" t="s">
        <v>907</v>
      </c>
      <c r="N16" s="534"/>
      <c r="O16" s="414"/>
      <c r="P16" s="314"/>
    </row>
    <row r="17" spans="1:16" ht="15.6">
      <c r="A17" s="267">
        <v>6</v>
      </c>
      <c r="B17" s="408">
        <v>159</v>
      </c>
      <c r="C17" s="407" t="s">
        <v>773</v>
      </c>
      <c r="D17" s="406" t="s">
        <v>774</v>
      </c>
      <c r="E17" s="405" t="s">
        <v>775</v>
      </c>
      <c r="F17" s="409" t="s">
        <v>793</v>
      </c>
      <c r="G17" s="260">
        <v>11.21</v>
      </c>
      <c r="H17" s="260">
        <v>11.16</v>
      </c>
      <c r="I17" s="260">
        <v>11.02</v>
      </c>
      <c r="J17" s="260"/>
      <c r="K17" s="260">
        <v>11.03</v>
      </c>
      <c r="L17" s="260" t="s">
        <v>911</v>
      </c>
      <c r="M17" s="260">
        <v>11.2</v>
      </c>
      <c r="N17" s="533">
        <f>MAX(G17:I17,K17:M17)</f>
        <v>11.21</v>
      </c>
      <c r="O17" s="415" t="str">
        <f>IF(ISBLANK(N17),"",IF(N17&gt;=15.2,"KSM",IF(N17&gt;=14.2,"I A",IF(N17&gt;=13.2,"II A",IF(N17&gt;=12.2,"III A",IF(N17&gt;=11.2,"I JA",IF(N17&gt;=10.3,"II JA",IF(N17&gt;=9.7,"III JA"))))))))</f>
        <v>I JA</v>
      </c>
      <c r="P17" s="374" t="s">
        <v>857</v>
      </c>
    </row>
    <row r="18" spans="1:16" ht="14.25" customHeight="1">
      <c r="A18" s="258"/>
      <c r="B18" s="403"/>
      <c r="C18" s="402"/>
      <c r="D18" s="255"/>
      <c r="E18" s="326"/>
      <c r="F18" s="329"/>
      <c r="G18" s="253" t="s">
        <v>962</v>
      </c>
      <c r="H18" s="253" t="s">
        <v>948</v>
      </c>
      <c r="I18" s="253" t="s">
        <v>952</v>
      </c>
      <c r="J18" s="253"/>
      <c r="K18" s="253" t="s">
        <v>958</v>
      </c>
      <c r="L18" s="253" t="s">
        <v>966</v>
      </c>
      <c r="M18" s="253" t="s">
        <v>927</v>
      </c>
      <c r="N18" s="534"/>
      <c r="O18" s="414"/>
      <c r="P18" s="314"/>
    </row>
    <row r="19" spans="1:16">
      <c r="A19" s="250"/>
    </row>
    <row r="20" spans="1:16" ht="14.25" customHeight="1">
      <c r="A20" s="250"/>
    </row>
    <row r="21" spans="1:16" ht="14.25" customHeight="1">
      <c r="A21" s="250"/>
      <c r="B21" s="304"/>
      <c r="C21" s="68"/>
      <c r="D21" s="297"/>
      <c r="E21" s="306"/>
      <c r="F21" s="306"/>
      <c r="G21" s="296"/>
      <c r="H21" s="296"/>
      <c r="I21" s="296"/>
      <c r="J21" s="296"/>
      <c r="K21" s="296"/>
      <c r="L21" s="296"/>
      <c r="M21" s="296"/>
      <c r="N21" s="295"/>
      <c r="O21" s="413"/>
      <c r="P21" s="308"/>
    </row>
    <row r="22" spans="1:16" ht="14.25" customHeight="1">
      <c r="B22" s="129" t="s">
        <v>22</v>
      </c>
      <c r="C22" s="312"/>
      <c r="D22" s="312" t="s">
        <v>16</v>
      </c>
    </row>
    <row r="23" spans="1:16" ht="14.25" customHeight="1">
      <c r="A23" s="393"/>
      <c r="C23" s="393"/>
      <c r="D23" s="393"/>
      <c r="E23" s="394"/>
      <c r="F23" s="393"/>
      <c r="G23" s="392"/>
      <c r="H23" s="390"/>
      <c r="I23" s="391" t="s">
        <v>974</v>
      </c>
      <c r="J23" s="391" t="s">
        <v>974</v>
      </c>
      <c r="K23" s="391"/>
      <c r="L23" s="390"/>
      <c r="M23" s="389"/>
      <c r="N23" s="388"/>
    </row>
    <row r="24" spans="1:16" ht="16.2" thickBot="1">
      <c r="A24" s="213" t="s">
        <v>303</v>
      </c>
      <c r="B24" s="412" t="s">
        <v>21</v>
      </c>
      <c r="C24" s="387" t="s">
        <v>1</v>
      </c>
      <c r="D24" s="400" t="s">
        <v>2</v>
      </c>
      <c r="E24" s="495" t="s">
        <v>3</v>
      </c>
      <c r="F24" s="383" t="s">
        <v>4</v>
      </c>
      <c r="G24" s="386" t="s">
        <v>10</v>
      </c>
      <c r="H24" s="386" t="s">
        <v>11</v>
      </c>
      <c r="I24" s="386" t="s">
        <v>12</v>
      </c>
      <c r="J24" s="386" t="s">
        <v>943</v>
      </c>
      <c r="K24" s="386" t="s">
        <v>13</v>
      </c>
      <c r="L24" s="386" t="s">
        <v>8</v>
      </c>
      <c r="M24" s="232">
        <v>6</v>
      </c>
      <c r="N24" s="385" t="s">
        <v>15</v>
      </c>
      <c r="O24" s="384" t="s">
        <v>42</v>
      </c>
      <c r="P24" s="383" t="s">
        <v>7</v>
      </c>
    </row>
    <row r="25" spans="1:16" ht="15.6">
      <c r="A25" s="360" t="s">
        <v>10</v>
      </c>
      <c r="B25" s="411">
        <v>69</v>
      </c>
      <c r="C25" s="407" t="s">
        <v>542</v>
      </c>
      <c r="D25" s="512" t="s">
        <v>266</v>
      </c>
      <c r="E25" s="405" t="s">
        <v>543</v>
      </c>
      <c r="F25" s="409" t="s">
        <v>34</v>
      </c>
      <c r="G25" s="260">
        <v>13.66</v>
      </c>
      <c r="H25" s="260" t="s">
        <v>911</v>
      </c>
      <c r="I25" s="260" t="s">
        <v>911</v>
      </c>
      <c r="J25" s="260"/>
      <c r="K25" s="260" t="s">
        <v>911</v>
      </c>
      <c r="L25" s="260">
        <v>14.19</v>
      </c>
      <c r="M25" s="380" t="s">
        <v>41</v>
      </c>
      <c r="N25" s="533">
        <f>MAX(G25:I25,K25:M25)</f>
        <v>14.19</v>
      </c>
      <c r="O25" s="500" t="str">
        <f>IF(ISBLANK(N25),"",IF(N25&gt;=15.2,"KSM",IF(N25&gt;=14.2,"I A",IF(N25&gt;=13.2,"II A",IF(N25&gt;=12.2,"III A",IF(N25&gt;=11.2,"I JA",IF(N25&gt;=10.3,"II JA",IF(N25&gt;=9.7,"III JA"))))))))</f>
        <v>II A</v>
      </c>
      <c r="P25" s="374" t="s">
        <v>541</v>
      </c>
    </row>
    <row r="26" spans="1:16" ht="16.2" thickBot="1">
      <c r="A26" s="358"/>
      <c r="B26" s="410"/>
      <c r="C26" s="402"/>
      <c r="D26" s="255"/>
      <c r="E26" s="326"/>
      <c r="F26" s="329" t="s">
        <v>977</v>
      </c>
      <c r="G26" s="253" t="s">
        <v>940</v>
      </c>
      <c r="H26" s="253" t="s">
        <v>907</v>
      </c>
      <c r="I26" s="253" t="s">
        <v>915</v>
      </c>
      <c r="J26" s="253"/>
      <c r="K26" s="253" t="s">
        <v>966</v>
      </c>
      <c r="L26" s="253" t="s">
        <v>953</v>
      </c>
      <c r="M26" s="253" t="s">
        <v>910</v>
      </c>
      <c r="N26" s="534"/>
      <c r="O26" s="466"/>
      <c r="P26" s="314"/>
    </row>
    <row r="27" spans="1:16" ht="12.75" customHeight="1">
      <c r="A27" s="267">
        <v>2</v>
      </c>
      <c r="B27" s="408">
        <v>86</v>
      </c>
      <c r="C27" s="407" t="s">
        <v>49</v>
      </c>
      <c r="D27" s="406" t="s">
        <v>635</v>
      </c>
      <c r="E27" s="405" t="s">
        <v>636</v>
      </c>
      <c r="F27" s="409" t="s">
        <v>637</v>
      </c>
      <c r="G27" s="260">
        <v>14.02</v>
      </c>
      <c r="H27" s="260">
        <v>14.12</v>
      </c>
      <c r="I27" s="260">
        <v>13.72</v>
      </c>
      <c r="J27" s="260"/>
      <c r="K27" s="260">
        <v>14.18</v>
      </c>
      <c r="L27" s="260" t="s">
        <v>911</v>
      </c>
      <c r="M27" s="260" t="s">
        <v>911</v>
      </c>
      <c r="N27" s="533">
        <f>MAX(G27:I27,K27:M27)</f>
        <v>14.18</v>
      </c>
      <c r="O27" s="500" t="str">
        <f>IF(ISBLANK(N27),"",IF(N27&gt;=15.2,"KSM",IF(N27&gt;=14.2,"I A",IF(N27&gt;=13.2,"II A",IF(N27&gt;=12.2,"III A",IF(N27&gt;=11.2,"I JA",IF(N27&gt;=10.3,"II JA",IF(N27&gt;=9.7,"III JA"))))))))</f>
        <v>II A</v>
      </c>
      <c r="P27" s="374" t="s">
        <v>407</v>
      </c>
    </row>
    <row r="28" spans="1:16" ht="16.2" thickBot="1">
      <c r="A28" s="258"/>
      <c r="B28" s="403"/>
      <c r="C28" s="402"/>
      <c r="D28" s="255"/>
      <c r="E28" s="326"/>
      <c r="F28" s="329"/>
      <c r="G28" s="253" t="s">
        <v>936</v>
      </c>
      <c r="H28" s="253" t="s">
        <v>907</v>
      </c>
      <c r="I28" s="253" t="s">
        <v>908</v>
      </c>
      <c r="J28" s="253"/>
      <c r="K28" s="253" t="s">
        <v>907</v>
      </c>
      <c r="L28" s="253" t="s">
        <v>978</v>
      </c>
      <c r="M28" s="253" t="s">
        <v>926</v>
      </c>
      <c r="N28" s="534"/>
      <c r="O28" s="466"/>
      <c r="P28" s="314"/>
    </row>
    <row r="29" spans="1:16" ht="12.75" customHeight="1">
      <c r="A29" s="267">
        <v>3</v>
      </c>
      <c r="B29" s="408">
        <v>138</v>
      </c>
      <c r="C29" s="407" t="s">
        <v>62</v>
      </c>
      <c r="D29" s="406" t="s">
        <v>748</v>
      </c>
      <c r="E29" s="405" t="s">
        <v>749</v>
      </c>
      <c r="F29" s="404" t="s">
        <v>750</v>
      </c>
      <c r="G29" s="260">
        <v>13.74</v>
      </c>
      <c r="H29" s="260" t="s">
        <v>911</v>
      </c>
      <c r="I29" s="260">
        <v>14.11</v>
      </c>
      <c r="J29" s="260"/>
      <c r="K29" s="260">
        <v>13.43</v>
      </c>
      <c r="L29" s="260">
        <v>13.01</v>
      </c>
      <c r="M29" s="260">
        <v>13.72</v>
      </c>
      <c r="N29" s="533">
        <f>MAX(G29:I29,K29:M29)</f>
        <v>14.11</v>
      </c>
      <c r="O29" s="500" t="str">
        <f>IF(ISBLANK(N29),"",IF(N29&gt;=15.2,"KSM",IF(N29&gt;=14.2,"I A",IF(N29&gt;=13.2,"II A",IF(N29&gt;=12.2,"III A",IF(N29&gt;=11.2,"I JA",IF(N29&gt;=10.3,"II JA",IF(N29&gt;=9.7,"III JA"))))))))</f>
        <v>II A</v>
      </c>
      <c r="P29" s="374" t="s">
        <v>275</v>
      </c>
    </row>
    <row r="30" spans="1:16" ht="15.6">
      <c r="A30" s="258"/>
      <c r="B30" s="403"/>
      <c r="C30" s="402"/>
      <c r="D30" s="255"/>
      <c r="E30" s="326"/>
      <c r="F30" s="401"/>
      <c r="G30" s="253" t="s">
        <v>976</v>
      </c>
      <c r="H30" s="253" t="s">
        <v>907</v>
      </c>
      <c r="I30" s="253" t="s">
        <v>976</v>
      </c>
      <c r="J30" s="253"/>
      <c r="K30" s="253" t="s">
        <v>950</v>
      </c>
      <c r="L30" s="253" t="s">
        <v>973</v>
      </c>
      <c r="M30" s="253" t="s">
        <v>910</v>
      </c>
      <c r="N30" s="534"/>
      <c r="O30" s="466"/>
      <c r="P30" s="314"/>
    </row>
    <row r="31" spans="1:16" ht="12.75" customHeight="1"/>
    <row r="32" spans="1:16">
      <c r="A32" s="250"/>
    </row>
  </sheetData>
  <mergeCells count="9">
    <mergeCell ref="N7:N8"/>
    <mergeCell ref="N15:N16"/>
    <mergeCell ref="N13:N14"/>
    <mergeCell ref="N29:N30"/>
    <mergeCell ref="N25:N26"/>
    <mergeCell ref="N17:N18"/>
    <mergeCell ref="N27:N28"/>
    <mergeCell ref="N9:N10"/>
    <mergeCell ref="N11:N1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8EE75-4A28-45B4-B323-A7C6CF818F9A}">
  <sheetPr codeName="Lapas3"/>
  <dimension ref="A2:AA21"/>
  <sheetViews>
    <sheetView workbookViewId="0">
      <selection activeCell="M11" sqref="M10:M11"/>
    </sheetView>
  </sheetViews>
  <sheetFormatPr defaultRowHeight="14.4"/>
  <cols>
    <col min="1" max="1" width="6.44140625" customWidth="1"/>
    <col min="2" max="2" width="5" customWidth="1"/>
    <col min="3" max="3" width="9.44140625" customWidth="1"/>
    <col min="4" max="4" width="13.109375" customWidth="1"/>
    <col min="5" max="5" width="12.44140625" customWidth="1"/>
    <col min="6" max="6" width="17.21875" bestFit="1" customWidth="1"/>
    <col min="7" max="7" width="9.6640625" customWidth="1"/>
    <col min="8" max="8" width="5.44140625" bestFit="1" customWidth="1"/>
    <col min="9" max="9" width="7" customWidth="1"/>
    <col min="10" max="12" width="8.88671875" hidden="1" customWidth="1"/>
    <col min="13" max="13" width="24.44140625" customWidth="1"/>
    <col min="18" max="18" width="11.109375" customWidth="1"/>
    <col min="19" max="19" width="14.6640625" customWidth="1"/>
    <col min="20" max="20" width="13" customWidth="1"/>
    <col min="21" max="21" width="15.33203125" customWidth="1"/>
    <col min="22" max="22" width="6.6640625" customWidth="1"/>
    <col min="23" max="23" width="5.44140625" customWidth="1"/>
    <col min="24" max="24" width="5.109375" customWidth="1"/>
    <col min="25" max="25" width="5.44140625" customWidth="1"/>
    <col min="26" max="26" width="15.88671875" customWidth="1"/>
  </cols>
  <sheetData>
    <row r="2" spans="1:27" ht="17.399999999999999">
      <c r="A2" s="10"/>
      <c r="B2" s="10"/>
      <c r="C2" s="19" t="s">
        <v>9</v>
      </c>
      <c r="D2" s="19"/>
      <c r="E2" s="20"/>
      <c r="F2" s="19"/>
      <c r="G2" s="21"/>
      <c r="H2" s="19"/>
      <c r="I2" s="19"/>
      <c r="J2" s="11"/>
      <c r="K2" s="11"/>
      <c r="L2" s="11"/>
      <c r="M2" s="11"/>
    </row>
    <row r="3" spans="1:27" ht="21">
      <c r="A3" s="2"/>
      <c r="B3" s="2"/>
      <c r="C3" s="2"/>
      <c r="D3" s="15"/>
      <c r="E3" s="3"/>
      <c r="F3" s="4"/>
      <c r="G3" s="5"/>
      <c r="H3" s="4"/>
      <c r="I3" s="4"/>
      <c r="J3" s="6"/>
      <c r="K3" s="6"/>
      <c r="L3" s="6"/>
      <c r="M3" s="6"/>
    </row>
    <row r="4" spans="1:27" ht="20.399999999999999">
      <c r="A4" s="7"/>
      <c r="B4" s="7"/>
      <c r="C4" s="7"/>
      <c r="D4" s="16"/>
      <c r="E4" s="1"/>
      <c r="F4" s="1"/>
      <c r="G4" s="1"/>
      <c r="H4" s="1"/>
      <c r="I4" s="13" t="s">
        <v>33</v>
      </c>
      <c r="L4" s="13"/>
    </row>
    <row r="5" spans="1:27" ht="18">
      <c r="A5" s="1"/>
      <c r="B5" s="48" t="s">
        <v>23</v>
      </c>
      <c r="C5" s="48"/>
      <c r="D5" s="48" t="s">
        <v>17</v>
      </c>
      <c r="E5" s="14"/>
      <c r="F5" s="1"/>
      <c r="G5" s="8"/>
      <c r="H5" s="22"/>
      <c r="I5" s="13" t="s">
        <v>807</v>
      </c>
      <c r="L5" s="13"/>
    </row>
    <row r="6" spans="1:27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27">
      <c r="A7" s="1"/>
      <c r="B7" s="1"/>
      <c r="C7" s="1"/>
      <c r="D7" s="9"/>
      <c r="E7" s="9"/>
      <c r="F7" s="17">
        <v>1</v>
      </c>
      <c r="G7" s="12" t="s">
        <v>300</v>
      </c>
      <c r="H7" s="18"/>
      <c r="I7" s="18"/>
      <c r="J7" s="1"/>
      <c r="K7" s="1"/>
      <c r="L7" s="1"/>
      <c r="M7" s="1"/>
      <c r="Q7" s="59"/>
    </row>
    <row r="8" spans="1:27">
      <c r="A8" s="26" t="s">
        <v>0</v>
      </c>
      <c r="B8" s="38"/>
      <c r="C8" s="69" t="s">
        <v>1</v>
      </c>
      <c r="D8" s="70" t="s">
        <v>2</v>
      </c>
      <c r="E8" s="25" t="s">
        <v>3</v>
      </c>
      <c r="F8" s="25" t="s">
        <v>4</v>
      </c>
      <c r="G8" s="34" t="s">
        <v>5</v>
      </c>
      <c r="H8" s="34" t="s">
        <v>6</v>
      </c>
      <c r="I8" s="71" t="s">
        <v>42</v>
      </c>
      <c r="J8" s="71" t="s">
        <v>20</v>
      </c>
      <c r="K8" s="71" t="s">
        <v>6</v>
      </c>
      <c r="L8" s="71" t="s">
        <v>42</v>
      </c>
      <c r="M8" s="24" t="s">
        <v>7</v>
      </c>
      <c r="AA8" s="79"/>
    </row>
    <row r="9" spans="1:27" ht="15.6">
      <c r="A9" s="26">
        <v>1</v>
      </c>
      <c r="B9" s="149"/>
      <c r="C9" s="50"/>
      <c r="D9" s="50"/>
      <c r="E9" s="61"/>
      <c r="F9" s="50"/>
      <c r="G9" s="112"/>
      <c r="H9" s="113"/>
      <c r="I9" s="123" t="str">
        <f t="shared" ref="I9" si="0">IF(ISBLANK(G9),"",IF(G9&gt;14.94,"",IF(G9&lt;=11.4,"TSM",IF(G9&lt;=11.84,"SM",IF(G9&lt;=12.4,"KSM",IF(G9&lt;=13.04,"I A",IF(G9&lt;=13.84,"II A",IF(G9&lt;=14.94,"III A"))))))))</f>
        <v/>
      </c>
      <c r="J9" s="85"/>
      <c r="K9" s="113"/>
      <c r="L9" s="123" t="str">
        <f t="shared" ref="L9" si="1">IF(ISBLANK(J9),"",IF(J9&gt;14.94,"",IF(J9&lt;=11.4,"TSM",IF(J9&lt;=11.84,"SM",IF(J9&lt;=12.4,"KSM",IF(J9&lt;=13.04,"I A",IF(J9&lt;=13.84,"II A",IF(J9&lt;=14.94,"III A"))))))))</f>
        <v/>
      </c>
      <c r="M9" s="54"/>
      <c r="AA9" s="67"/>
    </row>
    <row r="10" spans="1:27" ht="15.6">
      <c r="A10" s="27">
        <v>2</v>
      </c>
      <c r="B10" s="157">
        <v>23</v>
      </c>
      <c r="C10" s="158" t="s">
        <v>433</v>
      </c>
      <c r="D10" s="158" t="s">
        <v>458</v>
      </c>
      <c r="E10" s="159">
        <v>38649</v>
      </c>
      <c r="F10" s="161" t="s">
        <v>34</v>
      </c>
      <c r="G10" s="112">
        <v>13.57</v>
      </c>
      <c r="H10" s="113">
        <v>1.3</v>
      </c>
      <c r="I10" s="123" t="str">
        <f>IF(ISBLANK(G10),"",IF(G10&gt;14.94,"",IF(G10&lt;=11.4,"TSM",IF(G10&lt;=11.84,"SM",IF(G10&lt;=12.4,"KSM",IF(G10&lt;=13.04,"I A",IF(G10&lt;=13.84,"II A",IF(G10&lt;=14.94,"III A"))))))))</f>
        <v>II A</v>
      </c>
      <c r="J10" s="85"/>
      <c r="K10" s="113"/>
      <c r="L10" s="123" t="str">
        <f>IF(ISBLANK(J10),"",IF(J10&gt;14.94,"",IF(J10&lt;=11.4,"TSM",IF(J10&lt;=11.84,"SM",IF(J10&lt;=12.4,"KSM",IF(J10&lt;=13.04,"I A",IF(J10&lt;=13.84,"II A",IF(J10&lt;=14.94,"III A"))))))))</f>
        <v/>
      </c>
      <c r="M10" s="160" t="s">
        <v>127</v>
      </c>
      <c r="AA10" s="79"/>
    </row>
    <row r="11" spans="1:27" ht="15.6">
      <c r="A11" s="27">
        <v>3</v>
      </c>
      <c r="B11" s="157">
        <v>48</v>
      </c>
      <c r="C11" s="158" t="s">
        <v>209</v>
      </c>
      <c r="D11" s="158" t="s">
        <v>513</v>
      </c>
      <c r="E11" s="159">
        <v>38049</v>
      </c>
      <c r="F11" s="161" t="s">
        <v>34</v>
      </c>
      <c r="G11" s="112">
        <v>12.26</v>
      </c>
      <c r="H11" s="113">
        <v>1.3</v>
      </c>
      <c r="I11" s="123" t="str">
        <f>IF(ISBLANK(G11),"",IF(G11&gt;14.94,"",IF(G11&lt;=11.4,"TSM",IF(G11&lt;=11.84,"SM",IF(G11&lt;=12.4,"KSM",IF(G11&lt;=13.04,"I A",IF(G11&lt;=13.84,"II A",IF(G11&lt;=14.94,"III A"))))))))</f>
        <v>KSM</v>
      </c>
      <c r="J11" s="85"/>
      <c r="K11" s="113"/>
      <c r="L11" s="123" t="str">
        <f>IF(ISBLANK(J11),"",IF(J11&gt;14.94,"",IF(J11&lt;=11.4,"TSM",IF(J11&lt;=11.84,"SM",IF(J11&lt;=12.4,"KSM",IF(J11&lt;=13.04,"I A",IF(J11&lt;=13.84,"II A",IF(J11&lt;=14.94,"III A"))))))))</f>
        <v/>
      </c>
      <c r="M11" s="160" t="s">
        <v>510</v>
      </c>
      <c r="AA11" s="67"/>
    </row>
    <row r="12" spans="1:27" ht="15.6">
      <c r="A12" s="27">
        <v>4</v>
      </c>
      <c r="B12" s="157">
        <v>15</v>
      </c>
      <c r="C12" s="158" t="s">
        <v>245</v>
      </c>
      <c r="D12" s="158" t="s">
        <v>246</v>
      </c>
      <c r="E12" s="159" t="s">
        <v>247</v>
      </c>
      <c r="F12" s="161" t="s">
        <v>406</v>
      </c>
      <c r="G12" s="112">
        <v>13.28</v>
      </c>
      <c r="H12" s="113">
        <v>1.3</v>
      </c>
      <c r="I12" s="123" t="str">
        <f>IF(ISBLANK(G12),"",IF(G12&gt;14.94,"",IF(G12&lt;=11.4,"TSM",IF(G12&lt;=11.84,"SM",IF(G12&lt;=12.4,"KSM",IF(G12&lt;=13.04,"I A",IF(G12&lt;=13.84,"II A",IF(G12&lt;=14.94,"III A"))))))))</f>
        <v>II A</v>
      </c>
      <c r="J12" s="85"/>
      <c r="K12" s="113"/>
      <c r="L12" s="123" t="str">
        <f>IF(ISBLANK(J12),"",IF(J12&gt;14.94,"",IF(J12&lt;=11.4,"TSM",IF(J12&lt;=11.84,"SM",IF(J12&lt;=12.4,"KSM",IF(J12&lt;=13.04,"I A",IF(J12&lt;=13.84,"II A",IF(J12&lt;=14.94,"III A"))))))))</f>
        <v/>
      </c>
      <c r="M12" s="160" t="s">
        <v>405</v>
      </c>
      <c r="AA12" s="67"/>
    </row>
    <row r="13" spans="1:27" ht="15.6">
      <c r="A13" s="27">
        <v>5</v>
      </c>
      <c r="B13" s="157">
        <v>140</v>
      </c>
      <c r="C13" s="158" t="s">
        <v>699</v>
      </c>
      <c r="D13" s="158" t="s">
        <v>502</v>
      </c>
      <c r="E13" s="159">
        <v>39392</v>
      </c>
      <c r="F13" s="161" t="s">
        <v>842</v>
      </c>
      <c r="G13" s="112">
        <v>12.55</v>
      </c>
      <c r="H13" s="113">
        <v>1.3</v>
      </c>
      <c r="I13" s="123" t="str">
        <f>IF(ISBLANK(G13),"",IF(G13&gt;14.94,"",IF(G13&lt;=11.4,"TSM",IF(G13&lt;=11.84,"SM",IF(G13&lt;=12.4,"KSM",IF(G13&lt;=13.04,"I A",IF(G13&lt;=13.84,"II A",IF(G13&lt;=14.94,"III A"))))))))</f>
        <v>I A</v>
      </c>
      <c r="J13" s="85"/>
      <c r="K13" s="113"/>
      <c r="L13" s="123" t="str">
        <f>IF(ISBLANK(J13),"",IF(J13&gt;14.94,"",IF(J13&lt;=11.4,"TSM",IF(J13&lt;=11.84,"SM",IF(J13&lt;=12.4,"KSM",IF(J13&lt;=13.04,"I A",IF(J13&lt;=13.84,"II A",IF(J13&lt;=14.94,"III A"))))))))</f>
        <v/>
      </c>
      <c r="M13" s="160" t="s">
        <v>828</v>
      </c>
      <c r="AA13" s="67"/>
    </row>
    <row r="14" spans="1:27" ht="15.6">
      <c r="A14" s="27">
        <v>6</v>
      </c>
      <c r="B14" s="149"/>
      <c r="C14" s="50"/>
      <c r="D14" s="50"/>
      <c r="E14" s="61"/>
      <c r="F14" s="50"/>
      <c r="G14" s="112"/>
      <c r="H14" s="113"/>
      <c r="I14" s="123" t="str">
        <f t="shared" ref="I14" si="2">IF(ISBLANK(G14),"",IF(G14&gt;14.94,"",IF(G14&lt;=11.4,"TSM",IF(G14&lt;=11.84,"SM",IF(G14&lt;=12.4,"KSM",IF(G14&lt;=13.04,"I A",IF(G14&lt;=13.84,"II A",IF(G14&lt;=14.94,"III A"))))))))</f>
        <v/>
      </c>
      <c r="J14" s="85"/>
      <c r="K14" s="113"/>
      <c r="L14" s="123" t="str">
        <f t="shared" ref="L14" si="3">IF(ISBLANK(J14),"",IF(J14&gt;14.94,"",IF(J14&lt;=11.4,"TSM",IF(J14&lt;=11.84,"SM",IF(J14&lt;=12.4,"KSM",IF(J14&lt;=13.04,"I A",IF(J14&lt;=13.84,"II A",IF(J14&lt;=14.94,"III A"))))))))</f>
        <v/>
      </c>
      <c r="M14" s="54"/>
      <c r="AA14" s="67"/>
    </row>
    <row r="15" spans="1:27">
      <c r="A15" s="1"/>
      <c r="B15" s="83"/>
      <c r="C15" s="1"/>
      <c r="D15" s="9"/>
      <c r="E15" s="9"/>
      <c r="F15" s="17">
        <v>2</v>
      </c>
      <c r="G15" s="12" t="s">
        <v>300</v>
      </c>
      <c r="H15" s="75"/>
      <c r="I15" s="75"/>
      <c r="J15" s="1"/>
      <c r="K15" s="1"/>
      <c r="L15" s="1"/>
      <c r="M15" s="1"/>
      <c r="AA15" s="67"/>
    </row>
    <row r="16" spans="1:27" ht="15.6">
      <c r="A16" s="26">
        <v>1</v>
      </c>
      <c r="B16" s="149"/>
      <c r="C16" s="50"/>
      <c r="D16" s="50"/>
      <c r="E16" s="61"/>
      <c r="F16" s="50"/>
      <c r="G16" s="112"/>
      <c r="H16" s="113"/>
      <c r="I16" s="123" t="str">
        <f t="shared" ref="I16:I21" si="4">IF(ISBLANK(G16),"",IF(G16&gt;14.94,"",IF(G16&lt;=11.4,"TSM",IF(G16&lt;=11.84,"SM",IF(G16&lt;=12.4,"KSM",IF(G16&lt;=13.04,"I A",IF(G16&lt;=13.84,"II A",IF(G16&lt;=14.94,"III A"))))))))</f>
        <v/>
      </c>
      <c r="J16" s="85"/>
      <c r="K16" s="113"/>
      <c r="L16" s="123" t="str">
        <f t="shared" ref="L16:L21" si="5">IF(ISBLANK(J16),"",IF(J16&gt;14.94,"",IF(J16&lt;=11.4,"TSM",IF(J16&lt;=11.84,"SM",IF(J16&lt;=12.4,"KSM",IF(J16&lt;=13.04,"I A",IF(J16&lt;=13.84,"II A",IF(J16&lt;=14.94,"III A"))))))))</f>
        <v/>
      </c>
      <c r="M16" s="54"/>
      <c r="Q16" s="59"/>
    </row>
    <row r="17" spans="1:26" ht="15.6">
      <c r="A17" s="27">
        <v>2</v>
      </c>
      <c r="B17" s="157">
        <v>29</v>
      </c>
      <c r="C17" s="158" t="s">
        <v>202</v>
      </c>
      <c r="D17" s="158" t="s">
        <v>203</v>
      </c>
      <c r="E17" s="159" t="s">
        <v>476</v>
      </c>
      <c r="F17" s="161" t="s">
        <v>34</v>
      </c>
      <c r="G17" s="112" t="s">
        <v>858</v>
      </c>
      <c r="H17" s="113"/>
      <c r="I17" s="123" t="str">
        <f>IF(ISBLANK(G17),"",IF(G17&gt;14.94,"",IF(G17&lt;=11.4,"TSM",IF(G17&lt;=11.84,"SM",IF(G17&lt;=12.4,"KSM",IF(G17&lt;=13.04,"I A",IF(G17&lt;=13.84,"II A",IF(G17&lt;=14.94,"III A"))))))))</f>
        <v/>
      </c>
      <c r="J17" s="85"/>
      <c r="K17" s="113"/>
      <c r="L17" s="123" t="str">
        <f>IF(ISBLANK(J17),"",IF(J17&gt;14.94,"",IF(J17&lt;=11.4,"TSM",IF(J17&lt;=11.84,"SM",IF(J17&lt;=12.4,"KSM",IF(J17&lt;=13.04,"I A",IF(J17&lt;=13.84,"II A",IF(J17&lt;=14.94,"III A"))))))))</f>
        <v/>
      </c>
      <c r="M17" s="160" t="s">
        <v>204</v>
      </c>
      <c r="Q17" s="59"/>
    </row>
    <row r="18" spans="1:26" ht="15.6">
      <c r="A18" s="27">
        <v>3</v>
      </c>
      <c r="B18" s="157">
        <v>67</v>
      </c>
      <c r="C18" s="158" t="s">
        <v>116</v>
      </c>
      <c r="D18" s="158" t="s">
        <v>392</v>
      </c>
      <c r="E18" s="159" t="s">
        <v>393</v>
      </c>
      <c r="F18" s="161" t="s">
        <v>134</v>
      </c>
      <c r="G18" s="112">
        <v>12.18</v>
      </c>
      <c r="H18" s="113">
        <v>2.9</v>
      </c>
      <c r="I18" s="123" t="str">
        <f>IF(ISBLANK(G18),"",IF(G18&gt;14.94,"",IF(G18&lt;=11.4,"TSM",IF(G18&lt;=11.84,"SM",IF(G18&lt;=12.4,"KSM",IF(G18&lt;=13.04,"I A",IF(G18&lt;=13.84,"II A",IF(G18&lt;=14.94,"III A"))))))))</f>
        <v>KSM</v>
      </c>
      <c r="J18" s="85"/>
      <c r="K18" s="113"/>
      <c r="L18" s="123" t="str">
        <f>IF(ISBLANK(J18),"",IF(J18&gt;14.94,"",IF(J18&lt;=11.4,"TSM",IF(J18&lt;=11.84,"SM",IF(J18&lt;=12.4,"KSM",IF(J18&lt;=13.04,"I A",IF(J18&lt;=13.84,"II A",IF(J18&lt;=14.94,"III A"))))))))</f>
        <v/>
      </c>
      <c r="M18" s="160" t="s">
        <v>215</v>
      </c>
      <c r="Q18" s="59"/>
    </row>
    <row r="19" spans="1:26" ht="15.6">
      <c r="A19" s="27">
        <v>4</v>
      </c>
      <c r="B19" s="157">
        <v>64</v>
      </c>
      <c r="C19" s="158" t="s">
        <v>409</v>
      </c>
      <c r="D19" s="158" t="s">
        <v>410</v>
      </c>
      <c r="E19" s="159" t="s">
        <v>411</v>
      </c>
      <c r="F19" s="161" t="s">
        <v>412</v>
      </c>
      <c r="G19" s="112" t="s">
        <v>858</v>
      </c>
      <c r="H19" s="113"/>
      <c r="I19" s="123" t="str">
        <f>IF(ISBLANK(G19),"",IF(G19&gt;14.94,"",IF(G19&lt;=11.4,"TSM",IF(G19&lt;=11.84,"SM",IF(G19&lt;=12.4,"KSM",IF(G19&lt;=13.04,"I A",IF(G19&lt;=13.84,"II A",IF(G19&lt;=14.94,"III A"))))))))</f>
        <v/>
      </c>
      <c r="J19" s="85"/>
      <c r="K19" s="113"/>
      <c r="L19" s="123" t="str">
        <f>IF(ISBLANK(J19),"",IF(J19&gt;14.94,"",IF(J19&lt;=11.4,"TSM",IF(J19&lt;=11.84,"SM",IF(J19&lt;=12.4,"KSM",IF(J19&lt;=13.04,"I A",IF(J19&lt;=13.84,"II A",IF(J19&lt;=14.94,"III A"))))))))</f>
        <v/>
      </c>
      <c r="M19" s="160" t="s">
        <v>413</v>
      </c>
      <c r="N19" s="46"/>
      <c r="Q19" s="59"/>
    </row>
    <row r="20" spans="1:26" ht="15.6">
      <c r="A20" s="27">
        <v>5</v>
      </c>
      <c r="B20" s="149"/>
      <c r="C20" s="50"/>
      <c r="D20" s="50"/>
      <c r="E20" s="61"/>
      <c r="F20" s="50"/>
      <c r="G20" s="112"/>
      <c r="H20" s="113"/>
      <c r="I20" s="123" t="str">
        <f t="shared" si="4"/>
        <v/>
      </c>
      <c r="J20" s="85"/>
      <c r="K20" s="113"/>
      <c r="L20" s="123" t="str">
        <f t="shared" si="5"/>
        <v/>
      </c>
      <c r="M20" s="54"/>
      <c r="Q20" s="59"/>
      <c r="R20" s="45"/>
      <c r="S20" s="45"/>
      <c r="T20" s="45"/>
      <c r="U20" s="45"/>
      <c r="V20" s="79"/>
      <c r="W20" s="79"/>
      <c r="X20" s="79"/>
      <c r="Y20" s="79"/>
      <c r="Z20" s="79"/>
    </row>
    <row r="21" spans="1:26" ht="15.6">
      <c r="A21" s="27">
        <v>6</v>
      </c>
      <c r="B21" s="149"/>
      <c r="C21" s="50"/>
      <c r="D21" s="50"/>
      <c r="E21" s="61"/>
      <c r="F21" s="50"/>
      <c r="G21" s="112"/>
      <c r="H21" s="113"/>
      <c r="I21" s="123" t="str">
        <f t="shared" si="4"/>
        <v/>
      </c>
      <c r="J21" s="85"/>
      <c r="K21" s="113"/>
      <c r="L21" s="123" t="str">
        <f t="shared" si="5"/>
        <v/>
      </c>
      <c r="M21" s="54"/>
      <c r="Q21" s="59"/>
      <c r="R21" s="79"/>
      <c r="S21" s="79"/>
      <c r="T21" s="67"/>
      <c r="U21" s="79"/>
      <c r="V21" s="79"/>
      <c r="W21" s="79"/>
      <c r="X21" s="79"/>
      <c r="Y21" s="79"/>
      <c r="Z21" s="79"/>
    </row>
  </sheetData>
  <phoneticPr fontId="45" type="noConversion"/>
  <pageMargins left="0.75" right="0.75" top="1" bottom="1" header="0.5" footer="0.5"/>
  <pageSetup paperSize="9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98758-1ADD-435E-8047-6CBF1B9A00D2}">
  <sheetPr>
    <pageSetUpPr fitToPage="1"/>
  </sheetPr>
  <dimension ref="A2:Q25"/>
  <sheetViews>
    <sheetView workbookViewId="0">
      <selection activeCell="D8" sqref="D8"/>
    </sheetView>
  </sheetViews>
  <sheetFormatPr defaultRowHeight="14.4"/>
  <cols>
    <col min="1" max="1" width="4.88671875" customWidth="1"/>
    <col min="2" max="2" width="4.44140625" customWidth="1"/>
    <col min="3" max="3" width="10.109375" customWidth="1"/>
    <col min="4" max="4" width="12.6640625" customWidth="1"/>
    <col min="5" max="5" width="12.5546875" customWidth="1"/>
    <col min="6" max="6" width="16.5546875" bestFit="1" customWidth="1"/>
    <col min="7" max="7" width="6" customWidth="1"/>
    <col min="8" max="9" width="5.88671875" customWidth="1"/>
    <col min="10" max="10" width="4.33203125" hidden="1" customWidth="1"/>
    <col min="11" max="11" width="6" customWidth="1"/>
    <col min="12" max="13" width="6.33203125" customWidth="1"/>
    <col min="14" max="14" width="9.33203125" customWidth="1"/>
    <col min="15" max="15" width="8.6640625" customWidth="1"/>
    <col min="16" max="16" width="16.109375" customWidth="1"/>
  </cols>
  <sheetData>
    <row r="2" spans="1:17" ht="17.399999999999999">
      <c r="A2" s="124" t="s">
        <v>9</v>
      </c>
      <c r="B2" s="124"/>
      <c r="C2" s="124"/>
      <c r="D2" s="125"/>
      <c r="E2" s="124"/>
      <c r="F2" s="242"/>
      <c r="G2" s="242"/>
      <c r="H2" s="242"/>
    </row>
    <row r="3" spans="1:17" ht="21">
      <c r="A3" s="2"/>
      <c r="B3" s="126"/>
      <c r="C3" s="126"/>
      <c r="D3" s="241"/>
      <c r="E3" s="128"/>
      <c r="F3" s="240"/>
      <c r="G3" s="240"/>
      <c r="H3" s="240"/>
      <c r="L3" s="13" t="s">
        <v>33</v>
      </c>
    </row>
    <row r="4" spans="1:17" ht="20.399999999999999">
      <c r="A4" s="239"/>
      <c r="B4" s="238"/>
      <c r="C4" s="238"/>
      <c r="D4" s="1"/>
      <c r="E4" s="1"/>
      <c r="F4" s="1"/>
      <c r="G4" s="1"/>
      <c r="H4" s="13"/>
      <c r="L4" s="13" t="s">
        <v>807</v>
      </c>
    </row>
    <row r="5" spans="1:17" ht="15.6">
      <c r="A5" s="1"/>
      <c r="B5" s="129" t="s">
        <v>19</v>
      </c>
      <c r="C5" s="129"/>
      <c r="F5" s="1"/>
      <c r="G5" s="1"/>
      <c r="H5" s="13"/>
    </row>
    <row r="6" spans="1:17">
      <c r="D6" s="74" t="s">
        <v>126</v>
      </c>
      <c r="E6" s="74" t="s">
        <v>980</v>
      </c>
    </row>
    <row r="7" spans="1:17" ht="20.25" customHeight="1">
      <c r="D7" s="291"/>
      <c r="E7" s="292"/>
      <c r="F7" s="291"/>
      <c r="G7" s="284"/>
      <c r="H7" s="390"/>
      <c r="I7" s="390" t="s">
        <v>974</v>
      </c>
      <c r="J7" s="390" t="s">
        <v>974</v>
      </c>
      <c r="K7" s="390"/>
      <c r="L7" s="288"/>
      <c r="M7" s="286"/>
      <c r="N7" s="336"/>
      <c r="Q7" s="336"/>
    </row>
    <row r="8" spans="1:17" ht="24" customHeight="1">
      <c r="A8" s="213" t="s">
        <v>303</v>
      </c>
      <c r="B8" s="383" t="s">
        <v>21</v>
      </c>
      <c r="C8" s="492" t="s">
        <v>1</v>
      </c>
      <c r="D8" s="495" t="s">
        <v>2</v>
      </c>
      <c r="E8" s="493" t="s">
        <v>3</v>
      </c>
      <c r="F8" s="431" t="s">
        <v>4</v>
      </c>
      <c r="G8" s="386" t="s">
        <v>10</v>
      </c>
      <c r="H8" s="386" t="s">
        <v>11</v>
      </c>
      <c r="I8" s="386" t="s">
        <v>12</v>
      </c>
      <c r="J8" s="386" t="s">
        <v>943</v>
      </c>
      <c r="K8" s="386" t="s">
        <v>13</v>
      </c>
      <c r="L8" s="399" t="s">
        <v>8</v>
      </c>
      <c r="M8" s="232">
        <v>6</v>
      </c>
      <c r="N8" s="430" t="s">
        <v>15</v>
      </c>
      <c r="O8" s="107" t="s">
        <v>42</v>
      </c>
      <c r="P8" s="383" t="s">
        <v>7</v>
      </c>
      <c r="Q8" s="336"/>
    </row>
    <row r="9" spans="1:17" ht="20.25" customHeight="1">
      <c r="A9" s="37">
        <v>1</v>
      </c>
      <c r="B9" s="169">
        <v>131</v>
      </c>
      <c r="C9" s="171" t="s">
        <v>779</v>
      </c>
      <c r="D9" s="488" t="s">
        <v>780</v>
      </c>
      <c r="E9" s="170" t="s">
        <v>781</v>
      </c>
      <c r="F9" s="161" t="s">
        <v>793</v>
      </c>
      <c r="G9" s="429">
        <v>9.34</v>
      </c>
      <c r="H9" s="428">
        <v>9.76</v>
      </c>
      <c r="I9" s="428">
        <v>10.220000000000001</v>
      </c>
      <c r="J9" s="428"/>
      <c r="K9" s="428">
        <v>10.44</v>
      </c>
      <c r="L9" s="428">
        <v>9.91</v>
      </c>
      <c r="M9" s="428">
        <v>10.76</v>
      </c>
      <c r="N9" s="427">
        <f>MAX(G9:I9,K9:M9)</f>
        <v>10.76</v>
      </c>
      <c r="O9" s="499" t="str">
        <f>IF(ISBLANK(N9),"",IF(N9&gt;=15.2,"KSM",IF(N9&gt;=13.2,"I A",IF(N9&gt;=11,"II A",IF(N9&gt;=9.5,"III A",IF(N9&gt;=8,"I JA",IF(N9&gt;=7.2,"II JA",IF(N9&gt;=6.5,"III JA"))))))))</f>
        <v>III A</v>
      </c>
      <c r="P9" s="160" t="s">
        <v>792</v>
      </c>
      <c r="Q9" s="336"/>
    </row>
    <row r="10" spans="1:17" ht="21" customHeight="1">
      <c r="A10" s="37">
        <v>2</v>
      </c>
      <c r="B10" s="169">
        <v>40</v>
      </c>
      <c r="C10" s="171" t="s">
        <v>50</v>
      </c>
      <c r="D10" s="487" t="s">
        <v>500</v>
      </c>
      <c r="E10" s="170" t="s">
        <v>501</v>
      </c>
      <c r="F10" s="161" t="s">
        <v>34</v>
      </c>
      <c r="G10" s="429">
        <v>9.9</v>
      </c>
      <c r="H10" s="428">
        <v>9.8699999999999992</v>
      </c>
      <c r="I10" s="428">
        <v>9.6300000000000008</v>
      </c>
      <c r="J10" s="428"/>
      <c r="K10" s="428" t="s">
        <v>911</v>
      </c>
      <c r="L10" s="428" t="s">
        <v>911</v>
      </c>
      <c r="M10" s="428">
        <v>10.31</v>
      </c>
      <c r="N10" s="427">
        <f>MAX(G10:I10,K10:M10)</f>
        <v>10.31</v>
      </c>
      <c r="O10" s="499" t="str">
        <f>IF(ISBLANK(N10),"",IF(N10&gt;=15.2,"KSM",IF(N10&gt;=13.2,"I A",IF(N10&gt;=11,"II A",IF(N10&gt;=9.5,"III A",IF(N10&gt;=8,"I JA",IF(N10&gt;=7.2,"II JA",IF(N10&gt;=6.5,"III JA"))))))))</f>
        <v>III A</v>
      </c>
      <c r="P10" s="160" t="s">
        <v>36</v>
      </c>
      <c r="Q10" s="336"/>
    </row>
    <row r="11" spans="1:17" ht="21" customHeight="1">
      <c r="A11" s="37">
        <v>3</v>
      </c>
      <c r="B11" s="169">
        <v>34</v>
      </c>
      <c r="C11" s="171" t="s">
        <v>486</v>
      </c>
      <c r="D11" s="487" t="s">
        <v>487</v>
      </c>
      <c r="E11" s="170">
        <v>39563</v>
      </c>
      <c r="F11" s="161" t="s">
        <v>34</v>
      </c>
      <c r="G11" s="429">
        <v>9.57</v>
      </c>
      <c r="H11" s="428">
        <v>8.5</v>
      </c>
      <c r="I11" s="428">
        <v>9.8000000000000007</v>
      </c>
      <c r="J11" s="428"/>
      <c r="K11" s="428">
        <v>9.98</v>
      </c>
      <c r="L11" s="428">
        <v>9.9700000000000006</v>
      </c>
      <c r="M11" s="428">
        <v>9.64</v>
      </c>
      <c r="N11" s="427">
        <f>MAX(G11:I11,K11:M11)</f>
        <v>9.98</v>
      </c>
      <c r="O11" s="499" t="str">
        <f>IF(ISBLANK(N11),"",IF(N11&gt;=15.2,"KSM",IF(N11&gt;=13.2,"I A",IF(N11&gt;=11,"II A",IF(N11&gt;=9.5,"III A",IF(N11&gt;=8,"I JA",IF(N11&gt;=7.2,"II JA",IF(N11&gt;=6.5,"III JA"))))))))</f>
        <v>III A</v>
      </c>
      <c r="P11" s="160" t="s">
        <v>40</v>
      </c>
      <c r="Q11" s="336"/>
    </row>
    <row r="12" spans="1:17" ht="18.75" customHeight="1">
      <c r="A12" s="37">
        <v>4</v>
      </c>
      <c r="B12" s="169">
        <v>78</v>
      </c>
      <c r="C12" s="171" t="s">
        <v>100</v>
      </c>
      <c r="D12" s="487" t="s">
        <v>592</v>
      </c>
      <c r="E12" s="170">
        <v>39894</v>
      </c>
      <c r="F12" s="161" t="s">
        <v>306</v>
      </c>
      <c r="G12" s="429">
        <v>9.2200000000000006</v>
      </c>
      <c r="H12" s="428">
        <v>8.77</v>
      </c>
      <c r="I12" s="428">
        <v>9.24</v>
      </c>
      <c r="J12" s="428"/>
      <c r="K12" s="428">
        <v>8.76</v>
      </c>
      <c r="L12" s="428">
        <v>9.2200000000000006</v>
      </c>
      <c r="M12" s="428">
        <v>9.41</v>
      </c>
      <c r="N12" s="427">
        <f>MAX(G12:I12,K12:M12)</f>
        <v>9.41</v>
      </c>
      <c r="O12" s="499" t="str">
        <f>IF(ISBLANK(N12),"",IF(N12&gt;=15.2,"KSM",IF(N12&gt;=13.2,"I A",IF(N12&gt;=11,"II A",IF(N12&gt;=9.5,"III A",IF(N12&gt;=8,"I JA",IF(N12&gt;=7.2,"II JA",IF(N12&gt;=6.5,"III JA"))))))))</f>
        <v>I JA</v>
      </c>
      <c r="P12" s="160" t="s">
        <v>593</v>
      </c>
      <c r="Q12" s="336"/>
    </row>
    <row r="13" spans="1:17" ht="19.5" customHeight="1">
      <c r="A13" s="37">
        <v>5</v>
      </c>
      <c r="B13" s="169">
        <v>13</v>
      </c>
      <c r="C13" s="171" t="s">
        <v>433</v>
      </c>
      <c r="D13" s="487" t="s">
        <v>434</v>
      </c>
      <c r="E13" s="170">
        <v>40098</v>
      </c>
      <c r="F13" s="161" t="s">
        <v>142</v>
      </c>
      <c r="G13" s="426">
        <v>8.27</v>
      </c>
      <c r="H13" s="425">
        <v>8.98</v>
      </c>
      <c r="I13" s="425">
        <v>8.36</v>
      </c>
      <c r="J13" s="425"/>
      <c r="K13" s="425">
        <v>8.11</v>
      </c>
      <c r="L13" s="425">
        <v>8.24</v>
      </c>
      <c r="M13" s="425">
        <v>8.32</v>
      </c>
      <c r="N13" s="424">
        <f>MAX(G13:I13,K13:M13)</f>
        <v>8.98</v>
      </c>
      <c r="O13" s="499" t="str">
        <f>IF(ISBLANK(N13),"",IF(N13&gt;=15.2,"KSM",IF(N13&gt;=13.2,"I A",IF(N13&gt;=11,"II A",IF(N13&gt;=9.5,"III A",IF(N13&gt;=8,"I JA",IF(N13&gt;=7.2,"II JA",IF(N13&gt;=6.5,"III JA"))))))))</f>
        <v>I JA</v>
      </c>
      <c r="P13" s="160" t="s">
        <v>143</v>
      </c>
      <c r="Q13" s="336"/>
    </row>
    <row r="14" spans="1:17" ht="21" customHeight="1">
      <c r="A14" s="64"/>
      <c r="Q14" s="336"/>
    </row>
    <row r="15" spans="1:17" ht="21.75" customHeight="1">
      <c r="A15" s="64"/>
      <c r="Q15" s="336"/>
    </row>
    <row r="16" spans="1:17" ht="21.75" customHeight="1">
      <c r="A16" s="64"/>
      <c r="B16" s="180"/>
      <c r="C16" s="178"/>
      <c r="D16" s="423"/>
      <c r="E16" s="181"/>
      <c r="F16" s="182"/>
      <c r="G16" s="422"/>
      <c r="H16" s="422"/>
      <c r="I16" s="422"/>
      <c r="J16" s="422"/>
      <c r="K16" s="422"/>
      <c r="L16" s="422"/>
      <c r="M16" s="422"/>
      <c r="N16" s="421"/>
      <c r="O16" s="420"/>
      <c r="P16" s="183"/>
      <c r="Q16" s="336"/>
    </row>
    <row r="17" spans="1:17" ht="15" customHeight="1">
      <c r="Q17" s="336"/>
    </row>
    <row r="19" spans="1:17" ht="15.75" customHeight="1"/>
    <row r="20" spans="1:17" ht="21.75" customHeight="1"/>
    <row r="21" spans="1:17" ht="21.75" customHeight="1"/>
    <row r="22" spans="1:17" ht="21.75" customHeight="1"/>
    <row r="23" spans="1:17" ht="21" customHeight="1">
      <c r="A23" s="64"/>
    </row>
    <row r="24" spans="1:17" ht="21" customHeight="1">
      <c r="A24" s="64"/>
    </row>
    <row r="25" spans="1:17" ht="21" customHeight="1"/>
  </sheetData>
  <pageMargins left="0.7" right="0.7" top="0.75" bottom="0.75" header="0.3" footer="0.3"/>
  <pageSetup paperSize="9" scale="96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2F6AD-7E66-4AAB-B5E8-5321B990CFD6}">
  <sheetPr>
    <pageSetUpPr fitToPage="1"/>
  </sheetPr>
  <dimension ref="A2:Q23"/>
  <sheetViews>
    <sheetView workbookViewId="0">
      <selection activeCell="Z11" sqref="Y11:Z11"/>
    </sheetView>
  </sheetViews>
  <sheetFormatPr defaultRowHeight="14.4"/>
  <cols>
    <col min="1" max="1" width="4.88671875" customWidth="1"/>
    <col min="2" max="2" width="4.44140625" customWidth="1"/>
    <col min="3" max="3" width="9.77734375" customWidth="1"/>
    <col min="4" max="4" width="13.33203125" customWidth="1"/>
    <col min="5" max="5" width="12.5546875" customWidth="1"/>
    <col min="6" max="6" width="15.77734375" customWidth="1"/>
    <col min="7" max="7" width="6" customWidth="1"/>
    <col min="8" max="9" width="5.88671875" customWidth="1"/>
    <col min="10" max="10" width="4.33203125" hidden="1" customWidth="1"/>
    <col min="11" max="11" width="6" customWidth="1"/>
    <col min="12" max="13" width="6.33203125" customWidth="1"/>
    <col min="14" max="14" width="9.33203125" customWidth="1"/>
    <col min="15" max="15" width="5.21875" bestFit="1" customWidth="1"/>
    <col min="16" max="16" width="12" bestFit="1" customWidth="1"/>
    <col min="17" max="17" width="5.77734375" bestFit="1" customWidth="1"/>
  </cols>
  <sheetData>
    <row r="2" spans="1:17" ht="17.399999999999999">
      <c r="A2" s="124" t="s">
        <v>9</v>
      </c>
      <c r="B2" s="124"/>
      <c r="C2" s="124"/>
      <c r="D2" s="125"/>
      <c r="E2" s="124"/>
      <c r="F2" s="242"/>
      <c r="G2" s="242"/>
      <c r="H2" s="242"/>
    </row>
    <row r="3" spans="1:17" ht="21">
      <c r="A3" s="2"/>
      <c r="B3" s="126"/>
      <c r="C3" s="126"/>
      <c r="D3" s="241"/>
      <c r="E3" s="128"/>
      <c r="F3" s="240"/>
      <c r="G3" s="240"/>
      <c r="H3" s="240"/>
      <c r="L3" s="13" t="s">
        <v>33</v>
      </c>
    </row>
    <row r="4" spans="1:17" ht="20.399999999999999">
      <c r="A4" s="239"/>
      <c r="B4" s="238"/>
      <c r="C4" s="238"/>
      <c r="D4" s="1"/>
      <c r="E4" s="1"/>
      <c r="F4" s="1"/>
      <c r="G4" s="1"/>
      <c r="H4" s="13"/>
      <c r="L4" s="13" t="s">
        <v>807</v>
      </c>
    </row>
    <row r="5" spans="1:17" ht="15.6">
      <c r="A5" s="1"/>
      <c r="B5" s="129" t="s">
        <v>19</v>
      </c>
      <c r="C5" s="129"/>
      <c r="F5" s="1"/>
      <c r="G5" s="1"/>
      <c r="H5" s="13"/>
    </row>
    <row r="6" spans="1:17" ht="15" customHeight="1">
      <c r="A6" s="64"/>
      <c r="D6" s="435" t="s">
        <v>125</v>
      </c>
      <c r="E6" s="435" t="s">
        <v>983</v>
      </c>
    </row>
    <row r="7" spans="1:17" ht="20.25" customHeight="1">
      <c r="D7" s="291"/>
      <c r="E7" s="292"/>
      <c r="F7" s="291"/>
      <c r="G7" s="284"/>
      <c r="H7" s="390"/>
      <c r="I7" s="390" t="s">
        <v>974</v>
      </c>
      <c r="J7" s="390" t="s">
        <v>974</v>
      </c>
      <c r="K7" s="390"/>
      <c r="L7" s="288"/>
      <c r="M7" s="286"/>
      <c r="N7" s="336"/>
      <c r="Q7" s="336"/>
    </row>
    <row r="8" spans="1:17" ht="24" customHeight="1">
      <c r="A8" s="213" t="s">
        <v>303</v>
      </c>
      <c r="B8" s="383" t="s">
        <v>21</v>
      </c>
      <c r="C8" s="492" t="s">
        <v>1</v>
      </c>
      <c r="D8" s="495" t="s">
        <v>2</v>
      </c>
      <c r="E8" s="493" t="s">
        <v>3</v>
      </c>
      <c r="F8" s="431" t="s">
        <v>4</v>
      </c>
      <c r="G8" s="386" t="s">
        <v>10</v>
      </c>
      <c r="H8" s="386" t="s">
        <v>11</v>
      </c>
      <c r="I8" s="386" t="s">
        <v>12</v>
      </c>
      <c r="J8" s="386" t="s">
        <v>943</v>
      </c>
      <c r="K8" s="386" t="s">
        <v>13</v>
      </c>
      <c r="L8" s="399" t="s">
        <v>8</v>
      </c>
      <c r="M8" s="494">
        <v>6</v>
      </c>
      <c r="N8" s="430" t="s">
        <v>15</v>
      </c>
      <c r="O8" s="107" t="s">
        <v>42</v>
      </c>
      <c r="P8" s="383" t="s">
        <v>7</v>
      </c>
      <c r="Q8" s="336"/>
    </row>
    <row r="9" spans="1:17" ht="20.25" customHeight="1">
      <c r="A9" s="37">
        <v>1</v>
      </c>
      <c r="B9" s="169">
        <v>105</v>
      </c>
      <c r="C9" s="171" t="s">
        <v>324</v>
      </c>
      <c r="D9" s="488" t="s">
        <v>594</v>
      </c>
      <c r="E9" s="170">
        <v>39842</v>
      </c>
      <c r="F9" s="161" t="s">
        <v>306</v>
      </c>
      <c r="G9" s="429">
        <v>15.89</v>
      </c>
      <c r="H9" s="428">
        <v>15.26</v>
      </c>
      <c r="I9" s="428">
        <v>15.44</v>
      </c>
      <c r="J9" s="428"/>
      <c r="K9" s="428">
        <v>16.12</v>
      </c>
      <c r="L9" s="428">
        <v>15.78</v>
      </c>
      <c r="M9" s="428" t="s">
        <v>911</v>
      </c>
      <c r="N9" s="427">
        <f t="shared" ref="N9:N15" si="0">MAX(G9:I9,K9:M9)</f>
        <v>16.12</v>
      </c>
      <c r="O9" s="205" t="str">
        <f>IF(ISBLANK(N9),"",IF(N9&lt;9.5,"",IF(N9&gt;=18.2,"KSM",IF(N9&gt;=16.5,"I A",IF(N9&gt;=14.4,"II A",IF(N9&gt;=12.3,"III A",IF(N9&gt;=10.7,"I JA",IF(N9&gt;=9.5,"II JA"))))))))</f>
        <v>II A</v>
      </c>
      <c r="P9" s="160" t="s">
        <v>593</v>
      </c>
      <c r="Q9" s="336"/>
    </row>
    <row r="10" spans="1:17" ht="20.25" customHeight="1">
      <c r="A10" s="37">
        <v>2</v>
      </c>
      <c r="B10" s="169">
        <v>48</v>
      </c>
      <c r="C10" s="171" t="s">
        <v>695</v>
      </c>
      <c r="D10" s="487" t="s">
        <v>492</v>
      </c>
      <c r="E10" s="170">
        <v>39576</v>
      </c>
      <c r="F10" s="161" t="s">
        <v>34</v>
      </c>
      <c r="G10" s="429">
        <v>13.31</v>
      </c>
      <c r="H10" s="428">
        <v>13.07</v>
      </c>
      <c r="I10" s="428">
        <v>12.39</v>
      </c>
      <c r="J10" s="428"/>
      <c r="K10" s="428">
        <v>13.13</v>
      </c>
      <c r="L10" s="428">
        <v>12.71</v>
      </c>
      <c r="M10" s="428">
        <v>12.89</v>
      </c>
      <c r="N10" s="427">
        <f t="shared" si="0"/>
        <v>13.31</v>
      </c>
      <c r="O10" s="205" t="str">
        <f>IF(ISBLANK(N10),"",IF(N10&lt;9.5,"",IF(N10&gt;=18.2,"KSM",IF(N10&gt;=16.5,"I A",IF(N10&gt;=14.4,"II A",IF(N10&gt;=12.3,"III A",IF(N10&gt;=10.7,"I JA",IF(N10&gt;=9.5,"II JA"))))))))</f>
        <v>III A</v>
      </c>
      <c r="P10" s="160"/>
      <c r="Q10" s="336"/>
    </row>
    <row r="11" spans="1:17" ht="20.25" customHeight="1">
      <c r="A11" s="37">
        <v>3</v>
      </c>
      <c r="B11" s="169">
        <v>172</v>
      </c>
      <c r="C11" s="171" t="s">
        <v>56</v>
      </c>
      <c r="D11" s="487" t="s">
        <v>145</v>
      </c>
      <c r="E11" s="170">
        <v>39617</v>
      </c>
      <c r="F11" s="173" t="s">
        <v>843</v>
      </c>
      <c r="G11" s="429">
        <v>10.14</v>
      </c>
      <c r="H11" s="428">
        <v>9.69</v>
      </c>
      <c r="I11" s="428">
        <v>9.89</v>
      </c>
      <c r="J11" s="428"/>
      <c r="K11" s="428">
        <v>10.18</v>
      </c>
      <c r="L11" s="428">
        <v>10.34</v>
      </c>
      <c r="M11" s="428">
        <v>10.18</v>
      </c>
      <c r="N11" s="427">
        <f t="shared" si="0"/>
        <v>10.34</v>
      </c>
      <c r="O11" s="205" t="str">
        <f>IF(ISBLANK(N11),"",IF(N11&lt;9.5,"",IF(N11&gt;=18.2,"KSM",IF(N11&gt;=16.5,"I A",IF(N11&gt;=14.4,"II A",IF(N11&gt;=12.3,"III A",IF(N11&gt;=10.7,"I JA",IF(N11&gt;=9.5,"II JA"))))))))</f>
        <v>II JA</v>
      </c>
      <c r="P11" s="160" t="s">
        <v>261</v>
      </c>
      <c r="Q11" s="336"/>
    </row>
    <row r="12" spans="1:17" ht="20.25" customHeight="1">
      <c r="A12" s="37">
        <v>4</v>
      </c>
      <c r="B12" s="169">
        <v>158</v>
      </c>
      <c r="C12" s="171" t="s">
        <v>766</v>
      </c>
      <c r="D12" s="487" t="s">
        <v>771</v>
      </c>
      <c r="E12" s="170" t="s">
        <v>772</v>
      </c>
      <c r="F12" s="161" t="s">
        <v>793</v>
      </c>
      <c r="G12" s="429">
        <v>6.06</v>
      </c>
      <c r="H12" s="428" t="s">
        <v>911</v>
      </c>
      <c r="I12" s="428">
        <v>6.39</v>
      </c>
      <c r="J12" s="428"/>
      <c r="K12" s="434">
        <v>5.75</v>
      </c>
      <c r="L12" s="433">
        <v>5.82</v>
      </c>
      <c r="M12" s="433">
        <v>5.71</v>
      </c>
      <c r="N12" s="427">
        <f t="shared" si="0"/>
        <v>6.39</v>
      </c>
      <c r="O12" s="205" t="str">
        <f>IF(ISBLANK(N12),"",IF(N12&lt;9.5,"",IF(N12&gt;=18.2,"KSM",IF(N12&gt;=16.5,"I A",IF(N12&gt;=14.4,"II A",IF(N12&gt;=12.3,"III A",IF(N12&gt;=10.7,"I JA",IF(N12&gt;=9.5,"II JA"))))))))</f>
        <v/>
      </c>
      <c r="P12" s="160" t="s">
        <v>857</v>
      </c>
      <c r="Q12" s="336"/>
    </row>
    <row r="13" spans="1:17" ht="20.25" customHeight="1">
      <c r="A13" s="507" t="s">
        <v>982</v>
      </c>
      <c r="B13" s="169">
        <v>149</v>
      </c>
      <c r="C13" s="171" t="s">
        <v>355</v>
      </c>
      <c r="D13" s="487" t="s">
        <v>800</v>
      </c>
      <c r="E13" s="170" t="s">
        <v>801</v>
      </c>
      <c r="F13" s="173" t="s">
        <v>805</v>
      </c>
      <c r="G13" s="429">
        <v>16.54</v>
      </c>
      <c r="H13" s="428">
        <v>16.48</v>
      </c>
      <c r="I13" s="428">
        <v>17.57</v>
      </c>
      <c r="J13" s="508" t="s">
        <v>982</v>
      </c>
      <c r="K13" s="428"/>
      <c r="L13" s="428"/>
      <c r="M13" s="428"/>
      <c r="N13" s="427">
        <f t="shared" si="0"/>
        <v>17.57</v>
      </c>
      <c r="O13" s="205" t="str">
        <f>IF(ISBLANK(N13),"",IF(N13&lt;10.2,"",IF(N13&gt;=19.9,"TSM",IF(N13&gt;=17.5,"SM",IF(N13&gt;=15.6,"KSM",IF(N13&gt;=13.8,"I A",IF(N13&gt;=12,"II A",IF(N13&gt;=10.2,"III A"))))))))</f>
        <v>SM</v>
      </c>
      <c r="P13" s="160" t="s">
        <v>133</v>
      </c>
      <c r="Q13" s="336" t="s">
        <v>981</v>
      </c>
    </row>
    <row r="14" spans="1:17" ht="20.25" customHeight="1">
      <c r="A14" s="507" t="s">
        <v>982</v>
      </c>
      <c r="B14" s="169">
        <v>88</v>
      </c>
      <c r="C14" s="171" t="s">
        <v>589</v>
      </c>
      <c r="D14" s="487" t="s">
        <v>590</v>
      </c>
      <c r="E14" s="170">
        <v>35877</v>
      </c>
      <c r="F14" s="173" t="s">
        <v>591</v>
      </c>
      <c r="G14" s="429">
        <v>16.09</v>
      </c>
      <c r="H14" s="428">
        <v>16.440000000000001</v>
      </c>
      <c r="I14" s="428">
        <v>16.100000000000001</v>
      </c>
      <c r="J14" s="508" t="s">
        <v>982</v>
      </c>
      <c r="K14" s="428"/>
      <c r="L14" s="428"/>
      <c r="M14" s="428"/>
      <c r="N14" s="427">
        <f t="shared" si="0"/>
        <v>16.440000000000001</v>
      </c>
      <c r="O14" s="205" t="str">
        <f>IF(ISBLANK(N14),"",IF(N14&lt;10.2,"",IF(N14&gt;=19.9,"TSM",IF(N14&gt;=17.5,"SM",IF(N14&gt;=15.6,"KSM",IF(N14&gt;=13.8,"I A",IF(N14&gt;=12,"II A",IF(N14&gt;=10.2,"III A"))))))))</f>
        <v>KSM</v>
      </c>
      <c r="P14" s="160" t="s">
        <v>133</v>
      </c>
      <c r="Q14" s="336" t="s">
        <v>981</v>
      </c>
    </row>
    <row r="15" spans="1:17" ht="20.25" customHeight="1">
      <c r="A15" s="507" t="s">
        <v>982</v>
      </c>
      <c r="B15" s="157">
        <v>80</v>
      </c>
      <c r="C15" s="171" t="s">
        <v>452</v>
      </c>
      <c r="D15" s="487" t="s">
        <v>576</v>
      </c>
      <c r="E15" s="170" t="s">
        <v>577</v>
      </c>
      <c r="F15" s="161" t="s">
        <v>34</v>
      </c>
      <c r="G15" s="429" t="s">
        <v>911</v>
      </c>
      <c r="H15" s="428">
        <v>16.36</v>
      </c>
      <c r="I15" s="428" t="s">
        <v>911</v>
      </c>
      <c r="J15" s="509" t="s">
        <v>982</v>
      </c>
      <c r="K15" s="432"/>
      <c r="L15" s="432"/>
      <c r="M15" s="432"/>
      <c r="N15" s="427">
        <f t="shared" si="0"/>
        <v>16.36</v>
      </c>
      <c r="O15" s="205" t="str">
        <f>IF(ISBLANK(N15),"",IF(N15&lt;10.2,"",IF(N15&gt;=19.9,"TSM",IF(N15&gt;=17.5,"SM",IF(N15&gt;=15.6,"KSM",IF(N15&gt;=13.8,"I A",IF(N15&gt;=12,"II A",IF(N15&gt;=10.2,"III A"))))))))</f>
        <v>KSM</v>
      </c>
      <c r="P15" s="160" t="s">
        <v>40</v>
      </c>
      <c r="Q15" s="336" t="s">
        <v>981</v>
      </c>
    </row>
    <row r="16" spans="1:17" ht="20.25" customHeight="1">
      <c r="A16" s="64"/>
    </row>
    <row r="17" spans="1:1" ht="20.25" customHeight="1">
      <c r="A17" s="64"/>
    </row>
    <row r="18" spans="1:1" ht="20.25" customHeight="1">
      <c r="A18" s="64"/>
    </row>
    <row r="19" spans="1:1" ht="20.25" customHeight="1">
      <c r="A19" s="64"/>
    </row>
    <row r="20" spans="1:1" ht="21.75" customHeight="1"/>
    <row r="21" spans="1:1" ht="21" customHeight="1">
      <c r="A21" s="64"/>
    </row>
    <row r="22" spans="1:1" ht="21" customHeight="1">
      <c r="A22" s="64"/>
    </row>
    <row r="23" spans="1:1" ht="21" customHeight="1"/>
  </sheetData>
  <pageMargins left="0.7" right="0.7" top="0.75" bottom="0.75" header="0.3" footer="0.3"/>
  <pageSetup paperSize="9" scale="96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38E42-F55F-428B-B8AB-DAA52D5A100A}">
  <dimension ref="A2:Q23"/>
  <sheetViews>
    <sheetView workbookViewId="0">
      <selection activeCell="U11" sqref="U11"/>
    </sheetView>
  </sheetViews>
  <sheetFormatPr defaultRowHeight="14.4"/>
  <cols>
    <col min="1" max="1" width="4.33203125" customWidth="1"/>
    <col min="2" max="2" width="4.88671875" customWidth="1"/>
    <col min="3" max="3" width="7.44140625" customWidth="1"/>
    <col min="4" max="4" width="13.33203125" bestFit="1" customWidth="1"/>
    <col min="5" max="5" width="11.44140625" bestFit="1" customWidth="1"/>
    <col min="6" max="6" width="12.33203125" bestFit="1" customWidth="1"/>
    <col min="7" max="9" width="6.109375" customWidth="1"/>
    <col min="10" max="10" width="5" hidden="1" customWidth="1"/>
    <col min="11" max="12" width="6.109375" customWidth="1"/>
    <col min="13" max="13" width="6.44140625" customWidth="1"/>
    <col min="14" max="14" width="8.88671875" customWidth="1"/>
    <col min="15" max="15" width="8" hidden="1" customWidth="1"/>
    <col min="16" max="16" width="16" bestFit="1" customWidth="1"/>
  </cols>
  <sheetData>
    <row r="2" spans="1:16" ht="17.399999999999999">
      <c r="A2" s="124" t="s">
        <v>9</v>
      </c>
      <c r="B2" s="124"/>
      <c r="C2" s="20"/>
      <c r="D2" s="124"/>
      <c r="E2" s="125"/>
      <c r="F2" s="124"/>
      <c r="G2" s="242"/>
      <c r="H2" s="242"/>
      <c r="I2" s="242"/>
    </row>
    <row r="3" spans="1:16" ht="21">
      <c r="A3" s="2"/>
      <c r="B3" s="126"/>
      <c r="C3" s="127"/>
      <c r="D3" s="128"/>
      <c r="E3" s="241"/>
      <c r="F3" s="128"/>
      <c r="G3" s="240"/>
      <c r="H3" s="240"/>
      <c r="I3" s="240"/>
      <c r="N3" s="13" t="s">
        <v>33</v>
      </c>
    </row>
    <row r="4" spans="1:16" ht="20.399999999999999">
      <c r="A4" s="239"/>
      <c r="B4" s="238"/>
      <c r="C4" s="10" t="s">
        <v>130</v>
      </c>
      <c r="D4" s="1"/>
      <c r="E4" s="1"/>
      <c r="F4" s="1"/>
      <c r="G4" s="1"/>
      <c r="H4" s="1"/>
      <c r="I4" s="13"/>
      <c r="N4" s="13" t="s">
        <v>807</v>
      </c>
    </row>
    <row r="5" spans="1:16" ht="15.6">
      <c r="A5" s="1"/>
      <c r="B5" s="129"/>
      <c r="C5" s="312"/>
      <c r="D5" s="47"/>
      <c r="E5" s="47"/>
      <c r="H5" s="1"/>
      <c r="I5" s="13"/>
    </row>
    <row r="6" spans="1:16" ht="15.6">
      <c r="A6" s="59"/>
      <c r="B6" s="59"/>
      <c r="C6" s="294"/>
      <c r="D6" s="498" t="s">
        <v>17</v>
      </c>
      <c r="E6" s="435"/>
      <c r="F6" s="444"/>
      <c r="G6" s="443"/>
      <c r="H6" s="443"/>
      <c r="I6" s="443"/>
      <c r="J6" s="443"/>
      <c r="K6" s="443"/>
      <c r="L6" s="443"/>
      <c r="M6" s="64"/>
      <c r="N6" s="442"/>
      <c r="P6" s="441"/>
    </row>
    <row r="7" spans="1:16">
      <c r="A7" s="250"/>
      <c r="B7" s="59"/>
      <c r="C7" s="294"/>
      <c r="D7" s="444"/>
      <c r="E7" s="444"/>
      <c r="F7" s="444"/>
      <c r="G7" s="443"/>
      <c r="H7" s="443"/>
      <c r="I7" s="443"/>
      <c r="J7" s="443"/>
      <c r="K7" s="443"/>
      <c r="L7" s="443"/>
      <c r="M7" s="64"/>
      <c r="N7" s="442"/>
      <c r="P7" s="441"/>
    </row>
    <row r="8" spans="1:16">
      <c r="B8" s="291"/>
      <c r="C8" s="291"/>
      <c r="D8" s="291"/>
      <c r="E8" s="292"/>
      <c r="F8" s="291"/>
      <c r="G8" s="284"/>
      <c r="H8" s="218"/>
      <c r="I8" s="288" t="s">
        <v>974</v>
      </c>
      <c r="J8" s="288" t="s">
        <v>974</v>
      </c>
      <c r="K8" s="288"/>
      <c r="L8" s="288"/>
      <c r="M8" s="286"/>
      <c r="N8" s="336"/>
    </row>
    <row r="9" spans="1:16" ht="24" customHeight="1">
      <c r="A9" s="213" t="s">
        <v>303</v>
      </c>
      <c r="B9" s="86" t="s">
        <v>21</v>
      </c>
      <c r="C9" s="440" t="s">
        <v>1</v>
      </c>
      <c r="D9" s="495" t="s">
        <v>2</v>
      </c>
      <c r="E9" s="495" t="s">
        <v>3</v>
      </c>
      <c r="F9" s="383" t="s">
        <v>4</v>
      </c>
      <c r="G9" s="386" t="s">
        <v>10</v>
      </c>
      <c r="H9" s="386" t="s">
        <v>11</v>
      </c>
      <c r="I9" s="386" t="s">
        <v>12</v>
      </c>
      <c r="J9" s="386" t="s">
        <v>943</v>
      </c>
      <c r="K9" s="386" t="s">
        <v>13</v>
      </c>
      <c r="L9" s="386" t="s">
        <v>8</v>
      </c>
      <c r="M9" s="494">
        <v>6</v>
      </c>
      <c r="N9" s="430" t="s">
        <v>15</v>
      </c>
      <c r="O9" s="107" t="s">
        <v>42</v>
      </c>
      <c r="P9" s="383" t="s">
        <v>7</v>
      </c>
    </row>
    <row r="10" spans="1:16" ht="22.8" customHeight="1">
      <c r="A10" s="267">
        <v>1</v>
      </c>
      <c r="B10" s="455">
        <v>126</v>
      </c>
      <c r="C10" s="454" t="s">
        <v>100</v>
      </c>
      <c r="D10" s="496" t="s">
        <v>262</v>
      </c>
      <c r="E10" s="453">
        <v>39525</v>
      </c>
      <c r="F10" s="452" t="s">
        <v>264</v>
      </c>
      <c r="G10" s="451">
        <v>40.409999999999997</v>
      </c>
      <c r="H10" s="450">
        <v>38.9</v>
      </c>
      <c r="I10" s="450">
        <v>41.8</v>
      </c>
      <c r="J10" s="450"/>
      <c r="K10" s="450" t="s">
        <v>911</v>
      </c>
      <c r="L10" s="380" t="s">
        <v>41</v>
      </c>
      <c r="M10" s="380" t="s">
        <v>41</v>
      </c>
      <c r="N10" s="449">
        <f>MAX(G10:I10,K10:M10)</f>
        <v>41.8</v>
      </c>
      <c r="O10" s="448"/>
      <c r="P10" s="447" t="s">
        <v>985</v>
      </c>
    </row>
    <row r="11" spans="1:16" ht="22.8" customHeight="1">
      <c r="A11" s="438">
        <v>2</v>
      </c>
      <c r="B11" s="157">
        <v>15</v>
      </c>
      <c r="C11" s="546" t="s">
        <v>995</v>
      </c>
      <c r="D11" s="547"/>
      <c r="E11" s="159" t="s">
        <v>247</v>
      </c>
      <c r="F11" s="161" t="s">
        <v>406</v>
      </c>
      <c r="G11" s="439">
        <v>31</v>
      </c>
      <c r="H11" s="439">
        <v>36.04</v>
      </c>
      <c r="I11" s="439">
        <v>33.130000000000003</v>
      </c>
      <c r="J11" s="439"/>
      <c r="K11" s="439" t="s">
        <v>911</v>
      </c>
      <c r="L11" s="439" t="s">
        <v>911</v>
      </c>
      <c r="M11" s="439">
        <v>34.78</v>
      </c>
      <c r="N11" s="446">
        <f>MAX(G11:I11,K11:M11)</f>
        <v>36.04</v>
      </c>
      <c r="O11" s="436"/>
      <c r="P11" s="249" t="s">
        <v>405</v>
      </c>
    </row>
    <row r="12" spans="1:16" ht="18" customHeight="1">
      <c r="A12" s="250"/>
      <c r="B12" s="68"/>
      <c r="C12" s="297"/>
      <c r="D12" s="306"/>
      <c r="E12" s="445"/>
      <c r="F12" s="306"/>
      <c r="G12" s="443"/>
      <c r="H12" s="443"/>
      <c r="I12" s="443"/>
      <c r="J12" s="443"/>
      <c r="K12" s="443"/>
      <c r="L12" s="443"/>
      <c r="M12" s="64"/>
      <c r="N12" s="442"/>
      <c r="O12" s="442"/>
      <c r="P12" s="442"/>
    </row>
    <row r="13" spans="1:16" ht="18" customHeight="1">
      <c r="A13" s="59"/>
      <c r="B13" s="59"/>
      <c r="C13" s="294"/>
      <c r="D13" s="498" t="s">
        <v>999</v>
      </c>
      <c r="E13" s="435" t="s">
        <v>998</v>
      </c>
      <c r="F13" s="444"/>
      <c r="G13" s="443"/>
      <c r="H13" s="443"/>
      <c r="I13" s="443"/>
      <c r="J13" s="443"/>
      <c r="K13" s="443"/>
      <c r="L13" s="443"/>
      <c r="M13" s="64"/>
      <c r="N13" s="442"/>
      <c r="P13" s="441"/>
    </row>
    <row r="14" spans="1:16" ht="18" customHeight="1">
      <c r="A14" s="250"/>
      <c r="B14" s="59"/>
      <c r="C14" s="294"/>
      <c r="D14" s="444"/>
      <c r="E14" s="444"/>
      <c r="F14" s="444"/>
      <c r="G14" s="443"/>
      <c r="H14" s="443"/>
      <c r="I14" s="443"/>
      <c r="J14" s="443"/>
      <c r="K14" s="443"/>
      <c r="L14" s="443"/>
      <c r="M14" s="64"/>
      <c r="N14" s="442"/>
      <c r="P14" s="441"/>
    </row>
    <row r="15" spans="1:16">
      <c r="B15" s="291"/>
      <c r="C15" s="291"/>
      <c r="D15" s="291"/>
      <c r="E15" s="292"/>
      <c r="F15" s="291"/>
      <c r="G15" s="284"/>
      <c r="H15" s="218"/>
      <c r="I15" s="288" t="s">
        <v>974</v>
      </c>
      <c r="J15" s="288" t="s">
        <v>974</v>
      </c>
      <c r="K15" s="288"/>
      <c r="L15" s="288"/>
      <c r="M15" s="286"/>
      <c r="N15" s="336"/>
    </row>
    <row r="16" spans="1:16" ht="18" customHeight="1">
      <c r="A16" s="213" t="s">
        <v>303</v>
      </c>
      <c r="B16" s="86" t="s">
        <v>21</v>
      </c>
      <c r="C16" s="440" t="s">
        <v>1</v>
      </c>
      <c r="D16" s="495" t="s">
        <v>2</v>
      </c>
      <c r="E16" s="383" t="s">
        <v>3</v>
      </c>
      <c r="F16" s="383" t="s">
        <v>4</v>
      </c>
      <c r="G16" s="386" t="s">
        <v>10</v>
      </c>
      <c r="H16" s="386" t="s">
        <v>11</v>
      </c>
      <c r="I16" s="386" t="s">
        <v>12</v>
      </c>
      <c r="J16" s="386" t="s">
        <v>943</v>
      </c>
      <c r="K16" s="386" t="s">
        <v>13</v>
      </c>
      <c r="L16" s="386" t="s">
        <v>8</v>
      </c>
      <c r="M16" s="494">
        <v>6</v>
      </c>
      <c r="N16" s="430" t="s">
        <v>15</v>
      </c>
      <c r="O16" s="107" t="s">
        <v>42</v>
      </c>
      <c r="P16" s="383" t="s">
        <v>7</v>
      </c>
    </row>
    <row r="17" spans="1:17" ht="22.8" customHeight="1">
      <c r="A17" s="267">
        <v>1</v>
      </c>
      <c r="B17" s="169">
        <v>126</v>
      </c>
      <c r="C17" s="171" t="s">
        <v>100</v>
      </c>
      <c r="D17" s="487" t="s">
        <v>262</v>
      </c>
      <c r="E17" s="170" t="s">
        <v>263</v>
      </c>
      <c r="F17" s="161" t="s">
        <v>264</v>
      </c>
      <c r="G17" s="429" t="s">
        <v>911</v>
      </c>
      <c r="H17" s="428">
        <v>46.8</v>
      </c>
      <c r="I17" s="428">
        <v>45.9</v>
      </c>
      <c r="J17" s="428"/>
      <c r="K17" s="437" t="s">
        <v>41</v>
      </c>
      <c r="L17" s="437" t="s">
        <v>41</v>
      </c>
      <c r="M17" s="437" t="s">
        <v>41</v>
      </c>
      <c r="N17" s="427">
        <f>MAX(G17:I17,K17:M17)</f>
        <v>46.8</v>
      </c>
      <c r="O17" s="436"/>
      <c r="P17" s="160" t="s">
        <v>265</v>
      </c>
    </row>
    <row r="18" spans="1:17" ht="22.8" customHeight="1">
      <c r="A18" s="438">
        <v>2</v>
      </c>
      <c r="B18" s="169">
        <v>100</v>
      </c>
      <c r="C18" s="171" t="s">
        <v>352</v>
      </c>
      <c r="D18" s="487" t="s">
        <v>353</v>
      </c>
      <c r="E18" s="170">
        <v>40846</v>
      </c>
      <c r="F18" s="161" t="s">
        <v>103</v>
      </c>
      <c r="G18" s="429" t="s">
        <v>911</v>
      </c>
      <c r="H18" s="428">
        <v>24.8</v>
      </c>
      <c r="I18" s="428" t="s">
        <v>911</v>
      </c>
      <c r="J18" s="428"/>
      <c r="K18" s="439" t="s">
        <v>911</v>
      </c>
      <c r="L18" s="439" t="s">
        <v>911</v>
      </c>
      <c r="M18" s="439">
        <v>24.1</v>
      </c>
      <c r="N18" s="427">
        <f>MAX(G18:I18,K18:M18)</f>
        <v>24.8</v>
      </c>
      <c r="O18" s="436"/>
      <c r="P18" s="160" t="s">
        <v>984</v>
      </c>
    </row>
    <row r="19" spans="1:17" ht="22.8" customHeight="1">
      <c r="A19" s="438">
        <v>3</v>
      </c>
      <c r="B19" s="169">
        <v>99</v>
      </c>
      <c r="C19" s="171" t="s">
        <v>350</v>
      </c>
      <c r="D19" s="487" t="s">
        <v>351</v>
      </c>
      <c r="E19" s="170">
        <v>40646</v>
      </c>
      <c r="F19" s="161" t="s">
        <v>103</v>
      </c>
      <c r="G19" s="429" t="s">
        <v>911</v>
      </c>
      <c r="H19" s="428" t="s">
        <v>911</v>
      </c>
      <c r="I19" s="428" t="s">
        <v>911</v>
      </c>
      <c r="J19" s="428"/>
      <c r="K19" s="428" t="s">
        <v>911</v>
      </c>
      <c r="L19" s="428" t="s">
        <v>911</v>
      </c>
      <c r="M19" s="428" t="s">
        <v>911</v>
      </c>
      <c r="N19" s="437" t="s">
        <v>41</v>
      </c>
      <c r="O19" s="436"/>
      <c r="P19" s="160" t="s">
        <v>984</v>
      </c>
    </row>
    <row r="20" spans="1:17">
      <c r="Q20" s="74"/>
    </row>
    <row r="21" spans="1:17">
      <c r="Q21" s="74"/>
    </row>
    <row r="22" spans="1:17">
      <c r="Q22" s="74"/>
    </row>
    <row r="23" spans="1:17">
      <c r="Q23" s="74"/>
    </row>
  </sheetData>
  <mergeCells count="1">
    <mergeCell ref="C11:D11"/>
  </mergeCells>
  <pageMargins left="0.7" right="0.7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60A5A-82AD-4AD2-A8F2-9C12F39EC340}">
  <dimension ref="A1:Q21"/>
  <sheetViews>
    <sheetView workbookViewId="0">
      <selection activeCell="S9" sqref="S9"/>
    </sheetView>
  </sheetViews>
  <sheetFormatPr defaultRowHeight="14.4"/>
  <cols>
    <col min="1" max="1" width="4.33203125" customWidth="1"/>
    <col min="2" max="2" width="4.88671875" customWidth="1"/>
    <col min="3" max="3" width="9.6640625" bestFit="1" customWidth="1"/>
    <col min="4" max="4" width="13.33203125" bestFit="1" customWidth="1"/>
    <col min="5" max="5" width="11.6640625" customWidth="1"/>
    <col min="6" max="6" width="15.44140625" customWidth="1"/>
    <col min="7" max="7" width="6.6640625" customWidth="1"/>
    <col min="8" max="8" width="6.44140625" customWidth="1"/>
    <col min="9" max="9" width="6.109375" customWidth="1"/>
    <col min="10" max="10" width="5" hidden="1" customWidth="1"/>
    <col min="11" max="12" width="6.109375" customWidth="1"/>
    <col min="13" max="13" width="6.44140625" customWidth="1"/>
    <col min="14" max="14" width="8.109375" customWidth="1"/>
    <col min="15" max="15" width="8" hidden="1" customWidth="1"/>
    <col min="16" max="16" width="16.88671875" bestFit="1" customWidth="1"/>
  </cols>
  <sheetData>
    <row r="1" spans="1:16" ht="17.399999999999999">
      <c r="A1" s="124" t="s">
        <v>9</v>
      </c>
      <c r="B1" s="124"/>
      <c r="C1" s="20"/>
      <c r="D1" s="124"/>
      <c r="E1" s="125"/>
      <c r="F1" s="124"/>
      <c r="G1" s="242"/>
      <c r="H1" s="242"/>
      <c r="I1" s="242"/>
    </row>
    <row r="2" spans="1:16" ht="21">
      <c r="A2" s="2"/>
      <c r="B2" s="126"/>
      <c r="C2" s="127"/>
      <c r="D2" s="128"/>
      <c r="E2" s="241"/>
      <c r="F2" s="128"/>
      <c r="G2" s="240"/>
      <c r="H2" s="240"/>
      <c r="I2" s="240"/>
      <c r="N2" s="13" t="s">
        <v>33</v>
      </c>
    </row>
    <row r="3" spans="1:16" ht="18" customHeight="1">
      <c r="A3" s="1"/>
      <c r="B3" s="129"/>
      <c r="C3" s="456" t="s">
        <v>130</v>
      </c>
      <c r="D3" s="312" t="s">
        <v>16</v>
      </c>
      <c r="E3" s="93"/>
      <c r="F3" s="22"/>
      <c r="G3" s="1"/>
      <c r="H3" s="1"/>
      <c r="I3" s="13"/>
      <c r="N3" s="13" t="s">
        <v>807</v>
      </c>
    </row>
    <row r="4" spans="1:16" ht="18" customHeight="1">
      <c r="B4" s="291"/>
      <c r="C4" s="291"/>
      <c r="D4" s="291"/>
      <c r="E4" s="292"/>
      <c r="F4" s="291"/>
      <c r="G4" s="289"/>
      <c r="H4" s="288"/>
      <c r="I4" s="288" t="s">
        <v>974</v>
      </c>
      <c r="J4" s="288"/>
      <c r="K4" s="288"/>
      <c r="L4" s="288"/>
      <c r="M4" s="286"/>
      <c r="N4" s="336"/>
    </row>
    <row r="5" spans="1:16" ht="17.25" customHeight="1">
      <c r="A5" s="213" t="s">
        <v>303</v>
      </c>
      <c r="B5" s="86" t="s">
        <v>21</v>
      </c>
      <c r="C5" s="548" t="s">
        <v>1001</v>
      </c>
      <c r="D5" s="549"/>
      <c r="E5" s="332" t="s">
        <v>3</v>
      </c>
      <c r="F5" s="332" t="s">
        <v>4</v>
      </c>
      <c r="G5" s="335" t="s">
        <v>10</v>
      </c>
      <c r="H5" s="335" t="s">
        <v>11</v>
      </c>
      <c r="I5" s="335" t="s">
        <v>12</v>
      </c>
      <c r="J5" s="335" t="s">
        <v>943</v>
      </c>
      <c r="K5" s="335" t="s">
        <v>987</v>
      </c>
      <c r="L5" s="457" t="s">
        <v>8</v>
      </c>
      <c r="M5" s="494">
        <v>6</v>
      </c>
      <c r="N5" s="333" t="s">
        <v>15</v>
      </c>
      <c r="O5" s="107" t="s">
        <v>42</v>
      </c>
      <c r="P5" s="332" t="s">
        <v>7</v>
      </c>
    </row>
    <row r="6" spans="1:16" ht="18.75" customHeight="1">
      <c r="A6" s="438">
        <v>1</v>
      </c>
      <c r="B6" s="169">
        <v>123</v>
      </c>
      <c r="C6" s="171" t="s">
        <v>49</v>
      </c>
      <c r="D6" s="487" t="s">
        <v>354</v>
      </c>
      <c r="E6" s="170">
        <v>35762</v>
      </c>
      <c r="F6" s="161" t="s">
        <v>103</v>
      </c>
      <c r="G6" s="429">
        <v>67.069999999999993</v>
      </c>
      <c r="H6" s="428" t="s">
        <v>911</v>
      </c>
      <c r="I6" s="428">
        <v>63.2</v>
      </c>
      <c r="J6" s="428"/>
      <c r="K6" s="428">
        <v>62.67</v>
      </c>
      <c r="L6" s="428">
        <v>62.02</v>
      </c>
      <c r="M6" s="428">
        <v>63.3</v>
      </c>
      <c r="N6" s="427">
        <f>MAX(G6:I6,K6:M6)</f>
        <v>67.069999999999993</v>
      </c>
      <c r="O6" s="436"/>
      <c r="P6" s="160" t="s">
        <v>989</v>
      </c>
    </row>
    <row r="7" spans="1:16" ht="18.75" customHeight="1">
      <c r="A7" s="438">
        <v>2</v>
      </c>
      <c r="B7" s="169">
        <v>133</v>
      </c>
      <c r="C7" s="171" t="s">
        <v>80</v>
      </c>
      <c r="D7" s="487" t="s">
        <v>131</v>
      </c>
      <c r="E7" s="170" t="s">
        <v>132</v>
      </c>
      <c r="F7" s="173" t="s">
        <v>591</v>
      </c>
      <c r="G7" s="429">
        <v>41.66</v>
      </c>
      <c r="H7" s="428" t="s">
        <v>911</v>
      </c>
      <c r="I7" s="428">
        <v>39.61</v>
      </c>
      <c r="J7" s="428"/>
      <c r="K7" s="428">
        <v>38.950000000000003</v>
      </c>
      <c r="L7" s="428">
        <v>39.78</v>
      </c>
      <c r="M7" s="428">
        <v>36.58</v>
      </c>
      <c r="N7" s="427">
        <f>MAX(G7:I7,K7:M7)</f>
        <v>41.66</v>
      </c>
      <c r="O7" s="436"/>
      <c r="P7" s="160" t="s">
        <v>133</v>
      </c>
    </row>
    <row r="8" spans="1:16" ht="18" customHeight="1">
      <c r="A8" s="438">
        <v>3</v>
      </c>
      <c r="B8" s="169">
        <v>122</v>
      </c>
      <c r="C8" s="171" t="s">
        <v>106</v>
      </c>
      <c r="D8" s="487" t="s">
        <v>115</v>
      </c>
      <c r="E8" s="170">
        <v>39029</v>
      </c>
      <c r="F8" s="161" t="s">
        <v>103</v>
      </c>
      <c r="G8" s="429">
        <v>39.44</v>
      </c>
      <c r="H8" s="428">
        <v>38.86</v>
      </c>
      <c r="I8" s="428">
        <v>41</v>
      </c>
      <c r="J8" s="428"/>
      <c r="K8" s="428">
        <v>39.270000000000003</v>
      </c>
      <c r="L8" s="428" t="s">
        <v>911</v>
      </c>
      <c r="M8" s="428">
        <v>39.5</v>
      </c>
      <c r="N8" s="427">
        <f>MAX(G8:I8,K8:M8)</f>
        <v>41</v>
      </c>
      <c r="O8" s="436"/>
      <c r="P8" s="160" t="s">
        <v>986</v>
      </c>
    </row>
    <row r="9" spans="1:16" ht="18.75" customHeight="1">
      <c r="A9" s="438">
        <v>4</v>
      </c>
      <c r="B9" s="169">
        <v>121</v>
      </c>
      <c r="C9" s="171" t="s">
        <v>83</v>
      </c>
      <c r="D9" s="487" t="s">
        <v>114</v>
      </c>
      <c r="E9" s="170">
        <v>39104</v>
      </c>
      <c r="F9" s="161" t="s">
        <v>103</v>
      </c>
      <c r="G9" s="429">
        <v>31.19</v>
      </c>
      <c r="H9" s="459" t="s">
        <v>41</v>
      </c>
      <c r="I9" s="458" t="s">
        <v>41</v>
      </c>
      <c r="J9" s="433"/>
      <c r="K9" s="458" t="s">
        <v>41</v>
      </c>
      <c r="L9" s="458" t="s">
        <v>41</v>
      </c>
      <c r="M9" s="458" t="s">
        <v>41</v>
      </c>
      <c r="N9" s="427">
        <f>MAX(G9:I9,K9:M9)</f>
        <v>31.19</v>
      </c>
      <c r="O9" s="436"/>
      <c r="P9" s="160" t="s">
        <v>986</v>
      </c>
    </row>
    <row r="10" spans="1:16" ht="18.75" customHeight="1"/>
    <row r="11" spans="1:16" ht="18.75" customHeight="1">
      <c r="A11" s="250"/>
      <c r="D11" s="312" t="s">
        <v>125</v>
      </c>
      <c r="E11" s="435" t="s">
        <v>988</v>
      </c>
    </row>
    <row r="12" spans="1:16" ht="18.75" customHeight="1">
      <c r="A12" s="250"/>
    </row>
    <row r="13" spans="1:16" ht="18.75" customHeight="1">
      <c r="B13" s="291"/>
      <c r="C13" s="291"/>
      <c r="D13" s="291"/>
      <c r="E13" s="292"/>
      <c r="F13" s="291"/>
      <c r="G13" s="289"/>
      <c r="H13" s="288"/>
      <c r="I13" s="288" t="s">
        <v>974</v>
      </c>
      <c r="J13" s="288"/>
      <c r="K13" s="288"/>
      <c r="L13" s="288"/>
      <c r="M13" s="286"/>
      <c r="N13" s="336"/>
    </row>
    <row r="14" spans="1:16" ht="18.75" customHeight="1">
      <c r="A14" s="213" t="s">
        <v>303</v>
      </c>
      <c r="B14" s="86" t="s">
        <v>21</v>
      </c>
      <c r="C14" s="521" t="s">
        <v>1</v>
      </c>
      <c r="D14" s="361" t="s">
        <v>1002</v>
      </c>
      <c r="E14" s="332" t="s">
        <v>3</v>
      </c>
      <c r="F14" s="332" t="s">
        <v>4</v>
      </c>
      <c r="G14" s="335" t="s">
        <v>10</v>
      </c>
      <c r="H14" s="335" t="s">
        <v>11</v>
      </c>
      <c r="I14" s="335" t="s">
        <v>12</v>
      </c>
      <c r="J14" s="335" t="s">
        <v>943</v>
      </c>
      <c r="K14" s="335" t="s">
        <v>987</v>
      </c>
      <c r="L14" s="457" t="s">
        <v>8</v>
      </c>
      <c r="M14" s="494">
        <v>6</v>
      </c>
      <c r="N14" s="333" t="s">
        <v>15</v>
      </c>
      <c r="O14" s="107" t="s">
        <v>42</v>
      </c>
      <c r="P14" s="332" t="s">
        <v>7</v>
      </c>
    </row>
    <row r="15" spans="1:16" ht="18.75" customHeight="1">
      <c r="A15" s="438">
        <v>1</v>
      </c>
      <c r="B15" s="169">
        <v>3</v>
      </c>
      <c r="C15" s="171" t="s">
        <v>440</v>
      </c>
      <c r="D15" s="487" t="s">
        <v>441</v>
      </c>
      <c r="E15" s="170" t="s">
        <v>282</v>
      </c>
      <c r="F15" s="161" t="s">
        <v>443</v>
      </c>
      <c r="G15" s="429">
        <v>37.47</v>
      </c>
      <c r="H15" s="428">
        <v>60.1</v>
      </c>
      <c r="I15" s="428">
        <v>49.14</v>
      </c>
      <c r="J15" s="428"/>
      <c r="K15" s="428">
        <v>60.83</v>
      </c>
      <c r="L15" s="428">
        <v>57.32</v>
      </c>
      <c r="M15" s="428">
        <v>56.96</v>
      </c>
      <c r="N15" s="427">
        <f>MAX(G15:I15,K15:M15)</f>
        <v>60.83</v>
      </c>
      <c r="O15" s="436"/>
      <c r="P15" s="160" t="s">
        <v>444</v>
      </c>
    </row>
    <row r="16" spans="1:16" ht="18.75" customHeight="1">
      <c r="A16" s="438">
        <v>2</v>
      </c>
      <c r="B16" s="169">
        <v>4</v>
      </c>
      <c r="C16" s="171" t="s">
        <v>372</v>
      </c>
      <c r="D16" s="487" t="s">
        <v>442</v>
      </c>
      <c r="E16" s="170" t="s">
        <v>438</v>
      </c>
      <c r="F16" s="161" t="s">
        <v>443</v>
      </c>
      <c r="G16" s="429">
        <v>48.82</v>
      </c>
      <c r="H16" s="428">
        <v>48.44</v>
      </c>
      <c r="I16" s="428">
        <v>50.74</v>
      </c>
      <c r="J16" s="428"/>
      <c r="K16" s="428" t="s">
        <v>911</v>
      </c>
      <c r="L16" s="428">
        <v>47.3</v>
      </c>
      <c r="M16" s="428">
        <v>47.31</v>
      </c>
      <c r="N16" s="427">
        <f>MAX(G16:I16,K16:M16)</f>
        <v>50.74</v>
      </c>
      <c r="O16" s="436"/>
      <c r="P16" s="160" t="s">
        <v>444</v>
      </c>
    </row>
    <row r="17" spans="1:17" ht="19.5" customHeight="1">
      <c r="A17" s="438">
        <v>3</v>
      </c>
      <c r="B17" s="169">
        <v>119</v>
      </c>
      <c r="C17" s="171" t="s">
        <v>112</v>
      </c>
      <c r="D17" s="487" t="s">
        <v>113</v>
      </c>
      <c r="E17" s="170">
        <v>40128</v>
      </c>
      <c r="F17" s="161" t="s">
        <v>103</v>
      </c>
      <c r="G17" s="429">
        <v>39.49</v>
      </c>
      <c r="H17" s="428">
        <v>38.74</v>
      </c>
      <c r="I17" s="428">
        <v>41.9</v>
      </c>
      <c r="J17" s="428"/>
      <c r="K17" s="428">
        <v>41.6</v>
      </c>
      <c r="L17" s="428">
        <v>39.4</v>
      </c>
      <c r="M17" s="428">
        <v>41.3</v>
      </c>
      <c r="N17" s="427">
        <f>MAX(G17:I17,K17:M17)</f>
        <v>41.9</v>
      </c>
      <c r="O17" s="436"/>
      <c r="P17" s="160" t="s">
        <v>986</v>
      </c>
    </row>
    <row r="18" spans="1:17">
      <c r="Q18" s="74"/>
    </row>
    <row r="19" spans="1:17">
      <c r="Q19" s="74"/>
    </row>
    <row r="20" spans="1:17">
      <c r="Q20" s="74"/>
    </row>
    <row r="21" spans="1:17">
      <c r="Q21" s="74"/>
    </row>
  </sheetData>
  <mergeCells count="1">
    <mergeCell ref="C5:D5"/>
  </mergeCells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244E8-FA7F-4672-B3EE-DB6EA1FFD683}">
  <dimension ref="A1:P31"/>
  <sheetViews>
    <sheetView topLeftCell="A5" workbookViewId="0">
      <selection activeCell="A26" sqref="A26:XFD26"/>
    </sheetView>
  </sheetViews>
  <sheetFormatPr defaultRowHeight="14.4"/>
  <cols>
    <col min="1" max="1" width="4.44140625" customWidth="1"/>
    <col min="2" max="2" width="6.33203125" customWidth="1"/>
    <col min="3" max="3" width="9" customWidth="1"/>
    <col min="4" max="4" width="13.5546875" customWidth="1"/>
    <col min="5" max="5" width="13.44140625" customWidth="1"/>
    <col min="6" max="6" width="11.21875" bestFit="1" customWidth="1"/>
    <col min="7" max="8" width="5.5546875" bestFit="1" customWidth="1"/>
    <col min="9" max="9" width="8.44140625" bestFit="1" customWidth="1"/>
    <col min="10" max="10" width="8.44140625" hidden="1" customWidth="1"/>
    <col min="11" max="13" width="5.5546875" bestFit="1" customWidth="1"/>
    <col min="14" max="14" width="8.109375" customWidth="1"/>
    <col min="15" max="15" width="5.21875" bestFit="1" customWidth="1"/>
    <col min="16" max="16" width="21.6640625" bestFit="1" customWidth="1"/>
  </cols>
  <sheetData>
    <row r="1" spans="1:16" ht="17.399999999999999">
      <c r="A1" s="124" t="s">
        <v>9</v>
      </c>
      <c r="B1" s="124"/>
      <c r="C1" s="20"/>
      <c r="D1" s="124"/>
      <c r="E1" s="125"/>
      <c r="F1" s="124"/>
      <c r="G1" s="242"/>
      <c r="H1" s="242"/>
      <c r="I1" s="242"/>
      <c r="J1" s="242"/>
      <c r="K1" s="242"/>
    </row>
    <row r="2" spans="1:16" ht="21">
      <c r="A2" s="2"/>
      <c r="B2" s="126"/>
      <c r="C2" s="127"/>
      <c r="D2" s="128"/>
      <c r="E2" s="241"/>
      <c r="F2" s="128"/>
      <c r="G2" s="240"/>
      <c r="H2" s="240"/>
      <c r="I2" s="240"/>
      <c r="J2" s="240"/>
      <c r="K2" s="240"/>
      <c r="N2" s="13" t="s">
        <v>33</v>
      </c>
    </row>
    <row r="3" spans="1:16" ht="20.399999999999999">
      <c r="A3" s="239"/>
      <c r="B3" s="238"/>
      <c r="C3" s="1"/>
      <c r="D3" s="1"/>
      <c r="E3" s="1"/>
      <c r="F3" s="1"/>
      <c r="G3" s="1"/>
      <c r="H3" s="1"/>
      <c r="I3" s="13"/>
      <c r="J3" s="13"/>
      <c r="K3" s="13"/>
      <c r="N3" s="13" t="s">
        <v>807</v>
      </c>
    </row>
    <row r="5" spans="1:16" ht="15.6">
      <c r="A5" s="1"/>
      <c r="B5" s="129" t="s">
        <v>18</v>
      </c>
      <c r="C5" s="312"/>
      <c r="D5" s="47" t="s">
        <v>17</v>
      </c>
      <c r="E5" s="47"/>
      <c r="F5" s="1"/>
      <c r="H5" s="1"/>
      <c r="I5" s="13"/>
      <c r="J5" s="13"/>
      <c r="K5" s="13"/>
    </row>
    <row r="7" spans="1:16">
      <c r="B7" s="291"/>
      <c r="C7" s="291"/>
      <c r="D7" s="291"/>
      <c r="E7" s="292"/>
      <c r="F7" s="291"/>
      <c r="G7" s="284"/>
      <c r="H7" s="288"/>
      <c r="I7" s="288" t="s">
        <v>974</v>
      </c>
      <c r="J7" s="288" t="s">
        <v>974</v>
      </c>
      <c r="K7" s="288"/>
      <c r="L7" s="288"/>
      <c r="M7" s="286"/>
      <c r="N7" s="336"/>
    </row>
    <row r="8" spans="1:16">
      <c r="A8" s="213" t="s">
        <v>303</v>
      </c>
      <c r="B8" s="39" t="s">
        <v>21</v>
      </c>
      <c r="C8" s="527" t="s">
        <v>1</v>
      </c>
      <c r="D8" s="528" t="s">
        <v>2</v>
      </c>
      <c r="E8" s="332" t="s">
        <v>3</v>
      </c>
      <c r="F8" s="332" t="s">
        <v>4</v>
      </c>
      <c r="G8" s="335" t="s">
        <v>10</v>
      </c>
      <c r="H8" s="335" t="s">
        <v>11</v>
      </c>
      <c r="I8" s="335" t="s">
        <v>12</v>
      </c>
      <c r="J8" s="335" t="s">
        <v>943</v>
      </c>
      <c r="K8" s="335" t="s">
        <v>13</v>
      </c>
      <c r="L8" s="457" t="s">
        <v>8</v>
      </c>
      <c r="M8" s="460">
        <v>6</v>
      </c>
      <c r="N8" s="333" t="s">
        <v>15</v>
      </c>
      <c r="O8" s="107" t="s">
        <v>42</v>
      </c>
      <c r="P8" s="332" t="s">
        <v>7</v>
      </c>
    </row>
    <row r="9" spans="1:16" ht="22.5" customHeight="1">
      <c r="A9" s="37">
        <v>1</v>
      </c>
      <c r="B9" s="169">
        <v>49</v>
      </c>
      <c r="C9" s="171" t="s">
        <v>497</v>
      </c>
      <c r="D9" s="487" t="s">
        <v>38</v>
      </c>
      <c r="E9" s="170" t="s">
        <v>498</v>
      </c>
      <c r="F9" s="161" t="s">
        <v>34</v>
      </c>
      <c r="G9" s="429" t="s">
        <v>911</v>
      </c>
      <c r="H9" s="428" t="s">
        <v>911</v>
      </c>
      <c r="I9" s="428">
        <v>44.84</v>
      </c>
      <c r="J9" s="428"/>
      <c r="K9" s="428">
        <v>45.69</v>
      </c>
      <c r="L9" s="428" t="s">
        <v>911</v>
      </c>
      <c r="M9" s="428">
        <v>47.77</v>
      </c>
      <c r="N9" s="427">
        <f>MAX(G9:I9,K9:M9)</f>
        <v>47.77</v>
      </c>
      <c r="O9" s="414" t="str">
        <f>IF(ISBLANK(N9),"",IF(N9&lt;27,"",IF(N9&gt;=59,"TSM",IF(N9&gt;=54,"SM",IF(N9&gt;=48,"KSM",IF(N9&gt;=41,"I A",IF(N9&gt;=33,"II A",IF(N9&gt;=27,"III A"))))))))</f>
        <v>I A</v>
      </c>
      <c r="P9" s="160" t="s">
        <v>36</v>
      </c>
    </row>
    <row r="10" spans="1:16" ht="18.75" customHeight="1">
      <c r="A10" s="438">
        <v>2</v>
      </c>
      <c r="B10" s="169">
        <v>105</v>
      </c>
      <c r="C10" s="171" t="s">
        <v>50</v>
      </c>
      <c r="D10" s="487" t="s">
        <v>751</v>
      </c>
      <c r="E10" s="170" t="s">
        <v>752</v>
      </c>
      <c r="F10" s="161" t="s">
        <v>753</v>
      </c>
      <c r="G10" s="429">
        <v>39.729999999999997</v>
      </c>
      <c r="H10" s="428">
        <v>39.479999999999997</v>
      </c>
      <c r="I10" s="428">
        <v>41.38</v>
      </c>
      <c r="J10" s="428"/>
      <c r="K10" s="428">
        <v>41.08</v>
      </c>
      <c r="L10" s="428" t="s">
        <v>911</v>
      </c>
      <c r="M10" s="428">
        <v>39.409999999999997</v>
      </c>
      <c r="N10" s="427">
        <f>MAX(G10:I10,K10:M10)</f>
        <v>41.38</v>
      </c>
      <c r="O10" s="414" t="str">
        <f>IF(ISBLANK(N10),"",IF(N10&lt;27,"",IF(N10&gt;=59,"TSM",IF(N10&gt;=54,"SM",IF(N10&gt;=48,"KSM",IF(N10&gt;=41,"I A",IF(N10&gt;=33,"II A",IF(N10&gt;=27,"III A"))))))))</f>
        <v>I A</v>
      </c>
      <c r="P10" s="160" t="s">
        <v>754</v>
      </c>
    </row>
    <row r="11" spans="1:16" ht="18.75" customHeight="1">
      <c r="A11" s="37">
        <v>3</v>
      </c>
      <c r="B11" s="169">
        <v>31</v>
      </c>
      <c r="C11" s="171" t="s">
        <v>209</v>
      </c>
      <c r="D11" s="487" t="s">
        <v>210</v>
      </c>
      <c r="E11" s="170" t="s">
        <v>480</v>
      </c>
      <c r="F11" s="161" t="s">
        <v>34</v>
      </c>
      <c r="G11" s="429">
        <v>37.6</v>
      </c>
      <c r="H11" s="428">
        <v>34.659999999999997</v>
      </c>
      <c r="I11" s="428">
        <v>33.39</v>
      </c>
      <c r="J11" s="428"/>
      <c r="K11" s="428" t="s">
        <v>911</v>
      </c>
      <c r="L11" s="428">
        <v>32.369999999999997</v>
      </c>
      <c r="M11" s="428">
        <v>37.020000000000003</v>
      </c>
      <c r="N11" s="427">
        <f>MAX(G11:I11,K11:M11)</f>
        <v>37.6</v>
      </c>
      <c r="O11" s="414" t="str">
        <f>IF(ISBLANK(N11),"",IF(N11&lt;27,"",IF(N11&gt;=59,"TSM",IF(N11&gt;=54,"SM",IF(N11&gt;=48,"KSM",IF(N11&gt;=41,"I A",IF(N11&gt;=33,"II A",IF(N11&gt;=27,"III A"))))))))</f>
        <v>II A</v>
      </c>
      <c r="P11" s="160" t="s">
        <v>40</v>
      </c>
    </row>
    <row r="12" spans="1:16" ht="18.75" customHeight="1">
      <c r="A12" s="37">
        <v>4</v>
      </c>
      <c r="B12" s="169">
        <v>30</v>
      </c>
      <c r="C12" s="171" t="s">
        <v>211</v>
      </c>
      <c r="D12" s="487" t="s">
        <v>212</v>
      </c>
      <c r="E12" s="170" t="s">
        <v>477</v>
      </c>
      <c r="F12" s="161" t="s">
        <v>34</v>
      </c>
      <c r="G12" s="429">
        <v>34.51</v>
      </c>
      <c r="H12" s="428">
        <v>34.299999999999997</v>
      </c>
      <c r="I12" s="428">
        <v>32.82</v>
      </c>
      <c r="J12" s="428"/>
      <c r="K12" s="428">
        <v>34.03</v>
      </c>
      <c r="L12" s="428">
        <v>34.86</v>
      </c>
      <c r="M12" s="428">
        <v>33.4</v>
      </c>
      <c r="N12" s="427">
        <f>MAX(G12:I12,K12:M12)</f>
        <v>34.86</v>
      </c>
      <c r="O12" s="414" t="str">
        <f>IF(ISBLANK(N12),"",IF(N12&lt;27,"",IF(N12&gt;=59,"TSM",IF(N12&gt;=54,"SM",IF(N12&gt;=48,"KSM",IF(N12&gt;=41,"I A",IF(N12&gt;=33,"II A",IF(N12&gt;=27,"III A"))))))))</f>
        <v>II A</v>
      </c>
      <c r="P12" s="160"/>
    </row>
    <row r="13" spans="1:16" ht="18.75" customHeight="1">
      <c r="A13" s="438">
        <v>5</v>
      </c>
      <c r="B13" s="169">
        <v>43</v>
      </c>
      <c r="C13" s="171" t="s">
        <v>35</v>
      </c>
      <c r="D13" s="487" t="s">
        <v>503</v>
      </c>
      <c r="E13" s="170" t="s">
        <v>504</v>
      </c>
      <c r="F13" s="161" t="s">
        <v>34</v>
      </c>
      <c r="G13" s="429">
        <v>34.49</v>
      </c>
      <c r="H13" s="428">
        <v>30.49</v>
      </c>
      <c r="I13" s="428">
        <v>30.51</v>
      </c>
      <c r="J13" s="428"/>
      <c r="K13" s="428">
        <v>32.380000000000003</v>
      </c>
      <c r="L13" s="428">
        <v>33.340000000000003</v>
      </c>
      <c r="M13" s="428">
        <v>32.67</v>
      </c>
      <c r="N13" s="427">
        <f>MAX(G13:I13,K13:M13)</f>
        <v>34.49</v>
      </c>
      <c r="O13" s="414" t="str">
        <f>IF(ISBLANK(N13),"",IF(N13&lt;27,"",IF(N13&gt;=59,"TSM",IF(N13&gt;=54,"SM",IF(N13&gt;=48,"KSM",IF(N13&gt;=41,"I A",IF(N13&gt;=33,"II A",IF(N13&gt;=27,"III A"))))))))</f>
        <v>II A</v>
      </c>
      <c r="P13" s="160" t="s">
        <v>36</v>
      </c>
    </row>
    <row r="14" spans="1:16" ht="18.75" customHeight="1">
      <c r="A14" s="64"/>
    </row>
    <row r="15" spans="1:16" ht="20.25" customHeight="1"/>
    <row r="16" spans="1:16" ht="21" customHeight="1">
      <c r="A16" s="250"/>
      <c r="B16" s="462"/>
      <c r="C16" s="444"/>
      <c r="D16" s="435" t="s">
        <v>126</v>
      </c>
      <c r="E16" s="435" t="s">
        <v>991</v>
      </c>
      <c r="F16" s="461"/>
      <c r="G16" s="461"/>
      <c r="H16" s="461"/>
      <c r="I16" s="461"/>
      <c r="J16" s="461"/>
      <c r="K16" s="461"/>
      <c r="M16" s="443"/>
      <c r="N16" s="441"/>
    </row>
    <row r="17" spans="1:16" ht="21" customHeight="1">
      <c r="B17" s="291"/>
      <c r="C17" s="291"/>
      <c r="D17" s="291"/>
      <c r="E17" s="292"/>
      <c r="F17" s="291"/>
      <c r="G17" s="284"/>
      <c r="H17" s="288"/>
      <c r="I17" s="288" t="s">
        <v>974</v>
      </c>
      <c r="J17" s="288" t="s">
        <v>974</v>
      </c>
      <c r="K17" s="288"/>
      <c r="L17" s="288"/>
      <c r="M17" s="286"/>
      <c r="N17" s="336"/>
    </row>
    <row r="18" spans="1:16" ht="18.75" customHeight="1">
      <c r="A18" s="213" t="s">
        <v>303</v>
      </c>
      <c r="B18" s="39" t="s">
        <v>21</v>
      </c>
      <c r="C18" s="529" t="s">
        <v>1</v>
      </c>
      <c r="D18" s="506" t="s">
        <v>2</v>
      </c>
      <c r="E18" s="332" t="s">
        <v>3</v>
      </c>
      <c r="F18" s="332" t="s">
        <v>4</v>
      </c>
      <c r="G18" s="335" t="s">
        <v>10</v>
      </c>
      <c r="H18" s="335" t="s">
        <v>11</v>
      </c>
      <c r="I18" s="335" t="s">
        <v>12</v>
      </c>
      <c r="J18" s="335" t="s">
        <v>943</v>
      </c>
      <c r="K18" s="335" t="s">
        <v>13</v>
      </c>
      <c r="L18" s="457" t="s">
        <v>8</v>
      </c>
      <c r="M18" s="460">
        <v>6</v>
      </c>
      <c r="N18" s="333" t="s">
        <v>15</v>
      </c>
      <c r="O18" s="107" t="s">
        <v>42</v>
      </c>
      <c r="P18" s="332" t="s">
        <v>7</v>
      </c>
    </row>
    <row r="19" spans="1:16" ht="19.5" customHeight="1">
      <c r="A19" s="438">
        <v>1</v>
      </c>
      <c r="B19" s="169">
        <v>38</v>
      </c>
      <c r="C19" s="171" t="s">
        <v>227</v>
      </c>
      <c r="D19" s="487" t="s">
        <v>228</v>
      </c>
      <c r="E19" s="170" t="s">
        <v>499</v>
      </c>
      <c r="F19" s="161" t="s">
        <v>34</v>
      </c>
      <c r="G19" s="429">
        <v>43.81</v>
      </c>
      <c r="H19" s="428">
        <v>44.29</v>
      </c>
      <c r="I19" s="428" t="s">
        <v>911</v>
      </c>
      <c r="J19" s="428"/>
      <c r="K19" s="428" t="s">
        <v>911</v>
      </c>
      <c r="L19" s="428" t="s">
        <v>911</v>
      </c>
      <c r="M19" s="428" t="s">
        <v>911</v>
      </c>
      <c r="N19" s="427">
        <f>MAX(G19:I19,K19:M19)</f>
        <v>44.29</v>
      </c>
      <c r="O19" s="466" t="str">
        <f>IF(ISBLANK(N19),"",IF(N19&gt;=50,"KSM",IF(N19&gt;=43,"I A",IF(N19&gt;=35,"II A",IF(N19&gt;=29,"III A",IF(N19&gt;=24.5,"I JA",IF(N19&gt;=20.5,"II JA",IF(N19&gt;=17.5,"III JA"))))))))</f>
        <v>I A</v>
      </c>
      <c r="P19" s="160" t="s">
        <v>36</v>
      </c>
    </row>
    <row r="20" spans="1:16" ht="17.25" customHeight="1">
      <c r="A20" s="438">
        <v>2</v>
      </c>
      <c r="B20" s="169">
        <v>37</v>
      </c>
      <c r="C20" s="171" t="s">
        <v>91</v>
      </c>
      <c r="D20" s="487" t="s">
        <v>226</v>
      </c>
      <c r="E20" s="170" t="s">
        <v>312</v>
      </c>
      <c r="F20" s="161" t="s">
        <v>34</v>
      </c>
      <c r="G20" s="429">
        <v>38.67</v>
      </c>
      <c r="H20" s="428">
        <v>35.32</v>
      </c>
      <c r="I20" s="428">
        <v>36.979999999999997</v>
      </c>
      <c r="J20" s="428"/>
      <c r="K20" s="428">
        <v>39.770000000000003</v>
      </c>
      <c r="L20" s="428">
        <v>40.89</v>
      </c>
      <c r="M20" s="428">
        <v>36.19</v>
      </c>
      <c r="N20" s="427">
        <f>MAX(G20:I20,K20:M20)</f>
        <v>40.89</v>
      </c>
      <c r="O20" s="466" t="str">
        <f>IF(ISBLANK(N20),"",IF(N20&gt;=50,"KSM",IF(N20&gt;=43,"I A",IF(N20&gt;=35,"II A",IF(N20&gt;=29,"III A",IF(N20&gt;=24.5,"I JA",IF(N20&gt;=20.5,"II JA",IF(N20&gt;=17.5,"III JA"))))))))</f>
        <v>II A</v>
      </c>
      <c r="P20" s="160" t="s">
        <v>36</v>
      </c>
    </row>
    <row r="21" spans="1:16" ht="22.5" customHeight="1">
      <c r="A21" s="438">
        <v>3</v>
      </c>
      <c r="B21" s="169">
        <v>34</v>
      </c>
      <c r="C21" s="171" t="s">
        <v>486</v>
      </c>
      <c r="D21" s="487" t="s">
        <v>487</v>
      </c>
      <c r="E21" s="170">
        <v>39563</v>
      </c>
      <c r="F21" s="161" t="s">
        <v>34</v>
      </c>
      <c r="G21" s="429">
        <v>23.87</v>
      </c>
      <c r="H21" s="428">
        <v>28.88</v>
      </c>
      <c r="I21" s="428">
        <v>25.87</v>
      </c>
      <c r="J21" s="428"/>
      <c r="K21" s="428">
        <v>26.74</v>
      </c>
      <c r="L21" s="428">
        <v>27.37</v>
      </c>
      <c r="M21" s="428">
        <v>23.92</v>
      </c>
      <c r="N21" s="427">
        <f>MAX(G21:I21,K21:M21)</f>
        <v>28.88</v>
      </c>
      <c r="O21" s="466" t="str">
        <f>IF(ISBLANK(N21),"",IF(N21&gt;=50,"KSM",IF(N21&gt;=43,"I A",IF(N21&gt;=35,"II A",IF(N21&gt;=29,"III A",IF(N21&gt;=24.5,"I JA",IF(N21&gt;=20.5,"II JA",IF(N21&gt;=17.5,"III JA"))))))))</f>
        <v>I JA</v>
      </c>
      <c r="P21" s="160" t="s">
        <v>990</v>
      </c>
    </row>
    <row r="22" spans="1:16" ht="22.5" customHeight="1">
      <c r="A22" s="438">
        <v>4</v>
      </c>
      <c r="B22" s="169">
        <v>131</v>
      </c>
      <c r="C22" s="171" t="s">
        <v>779</v>
      </c>
      <c r="D22" s="487" t="s">
        <v>780</v>
      </c>
      <c r="E22" s="170" t="s">
        <v>781</v>
      </c>
      <c r="F22" s="161" t="s">
        <v>793</v>
      </c>
      <c r="G22" s="429" t="s">
        <v>911</v>
      </c>
      <c r="H22" s="428">
        <v>26.06</v>
      </c>
      <c r="I22" s="428">
        <v>22.93</v>
      </c>
      <c r="J22" s="428"/>
      <c r="K22" s="428">
        <v>25.62</v>
      </c>
      <c r="L22" s="428">
        <v>23.14</v>
      </c>
      <c r="M22" s="428" t="s">
        <v>911</v>
      </c>
      <c r="N22" s="427">
        <f>MAX(G22:I22,K22:M22)</f>
        <v>26.06</v>
      </c>
      <c r="O22" s="466" t="str">
        <f>IF(ISBLANK(N22),"",IF(N22&gt;=50,"KSM",IF(N22&gt;=43,"I A",IF(N22&gt;=35,"II A",IF(N22&gt;=29,"III A",IF(N22&gt;=24.5,"I JA",IF(N22&gt;=20.5,"II JA",IF(N22&gt;=17.5,"III JA"))))))))</f>
        <v>I JA</v>
      </c>
      <c r="P22" s="160" t="s">
        <v>792</v>
      </c>
    </row>
    <row r="23" spans="1:16" ht="22.5" customHeight="1">
      <c r="A23" s="438">
        <v>5</v>
      </c>
      <c r="B23" s="169">
        <v>22</v>
      </c>
      <c r="C23" s="171" t="s">
        <v>616</v>
      </c>
      <c r="D23" s="487" t="s">
        <v>617</v>
      </c>
      <c r="E23" s="170">
        <v>39640</v>
      </c>
      <c r="F23" s="161" t="s">
        <v>618</v>
      </c>
      <c r="G23" s="429">
        <v>15.22</v>
      </c>
      <c r="H23" s="428">
        <v>13.44</v>
      </c>
      <c r="I23" s="428">
        <v>21.86</v>
      </c>
      <c r="J23" s="428"/>
      <c r="K23" s="428">
        <v>20.91</v>
      </c>
      <c r="L23" s="428">
        <v>20.04</v>
      </c>
      <c r="M23" s="428">
        <v>18.420000000000002</v>
      </c>
      <c r="N23" s="427">
        <f>MAX(G23:I23,K23:M23)</f>
        <v>21.86</v>
      </c>
      <c r="O23" s="466" t="str">
        <f>IF(ISBLANK(N23),"",IF(N23&gt;=50,"KSM",IF(N23&gt;=43,"I A",IF(N23&gt;=35,"II A",IF(N23&gt;=29,"III A",IF(N23&gt;=24.5,"I JA",IF(N23&gt;=20.5,"II JA",IF(N23&gt;=17.5,"III JA"))))))))</f>
        <v>II JA</v>
      </c>
      <c r="P23" s="160" t="s">
        <v>47</v>
      </c>
    </row>
    <row r="24" spans="1:16" ht="23.25" customHeight="1">
      <c r="A24" s="250"/>
    </row>
    <row r="25" spans="1:16">
      <c r="A25" s="250"/>
    </row>
    <row r="26" spans="1:16" ht="21.75" customHeight="1"/>
    <row r="27" spans="1:16" ht="18.75" customHeight="1">
      <c r="A27" s="285"/>
    </row>
    <row r="28" spans="1:16">
      <c r="A28" s="250"/>
    </row>
    <row r="31" spans="1:16" ht="17.25" customHeight="1"/>
  </sheetData>
  <pageMargins left="0.7" right="0.7" top="0.75" bottom="0.75" header="0.3" footer="0.3"/>
  <pageSetup paperSize="9" scale="85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D23A9-42FE-4F23-A199-AF0CB1FC4A10}">
  <sheetPr>
    <pageSetUpPr fitToPage="1"/>
  </sheetPr>
  <dimension ref="A1:T34"/>
  <sheetViews>
    <sheetView topLeftCell="A8" workbookViewId="0">
      <selection activeCell="T23" sqref="T23"/>
    </sheetView>
  </sheetViews>
  <sheetFormatPr defaultRowHeight="14.4"/>
  <cols>
    <col min="1" max="1" width="4.109375" customWidth="1"/>
    <col min="2" max="2" width="4.33203125" customWidth="1"/>
    <col min="3" max="3" width="10.6640625" bestFit="1" customWidth="1"/>
    <col min="4" max="4" width="12.6640625" customWidth="1"/>
    <col min="5" max="5" width="11.6640625" customWidth="1"/>
    <col min="6" max="6" width="12" customWidth="1"/>
    <col min="7" max="7" width="6.88671875" customWidth="1"/>
    <col min="8" max="9" width="6.5546875" customWidth="1"/>
    <col min="10" max="10" width="4.109375" hidden="1" customWidth="1"/>
    <col min="11" max="11" width="6.5546875" customWidth="1"/>
    <col min="12" max="12" width="6.33203125" customWidth="1"/>
    <col min="13" max="13" width="6.109375" customWidth="1"/>
    <col min="14" max="14" width="6.88671875" customWidth="1"/>
    <col min="15" max="15" width="7.109375" customWidth="1"/>
    <col min="16" max="16" width="23.33203125" bestFit="1" customWidth="1"/>
  </cols>
  <sheetData>
    <row r="1" spans="1:20" ht="21">
      <c r="A1" s="124" t="s">
        <v>9</v>
      </c>
      <c r="B1" s="126"/>
      <c r="C1" s="127"/>
      <c r="D1" s="128"/>
      <c r="E1" s="241"/>
      <c r="F1" s="128"/>
      <c r="G1" s="240"/>
      <c r="H1" s="240"/>
      <c r="I1" s="240"/>
      <c r="J1" s="240"/>
      <c r="K1" s="240"/>
      <c r="N1" s="13" t="s">
        <v>33</v>
      </c>
    </row>
    <row r="2" spans="1:20" ht="21">
      <c r="A2" s="124"/>
      <c r="B2" s="126"/>
      <c r="C2" s="127"/>
      <c r="D2" s="128"/>
      <c r="E2" s="241"/>
      <c r="F2" s="128"/>
      <c r="G2" s="240"/>
      <c r="H2" s="240"/>
      <c r="I2" s="240"/>
      <c r="J2" s="240"/>
      <c r="K2" s="240"/>
      <c r="N2" s="13"/>
    </row>
    <row r="3" spans="1:20" ht="15.6">
      <c r="A3" s="1"/>
      <c r="B3" s="129" t="s">
        <v>18</v>
      </c>
      <c r="C3" s="312"/>
      <c r="D3" s="47" t="s">
        <v>31</v>
      </c>
      <c r="E3" s="47"/>
      <c r="F3" s="1"/>
      <c r="H3" s="1"/>
      <c r="I3" s="13"/>
      <c r="J3" s="13"/>
      <c r="K3" s="13"/>
      <c r="N3" s="13" t="s">
        <v>807</v>
      </c>
    </row>
    <row r="4" spans="1:20">
      <c r="B4" s="291"/>
      <c r="C4" s="291"/>
      <c r="D4" s="291"/>
      <c r="E4" s="292"/>
      <c r="F4" s="291"/>
      <c r="G4" s="284"/>
      <c r="H4" s="288"/>
      <c r="I4" s="288" t="s">
        <v>974</v>
      </c>
      <c r="J4" s="288"/>
      <c r="K4" s="288"/>
      <c r="L4" s="288"/>
      <c r="M4" s="286"/>
      <c r="N4" s="336"/>
    </row>
    <row r="5" spans="1:20">
      <c r="A5" s="213" t="s">
        <v>303</v>
      </c>
      <c r="B5" s="38"/>
      <c r="C5" s="332" t="s">
        <v>1</v>
      </c>
      <c r="D5" s="361" t="s">
        <v>2</v>
      </c>
      <c r="E5" s="332" t="s">
        <v>3</v>
      </c>
      <c r="F5" s="332" t="s">
        <v>4</v>
      </c>
      <c r="G5" s="335" t="s">
        <v>10</v>
      </c>
      <c r="H5" s="335" t="s">
        <v>11</v>
      </c>
      <c r="I5" s="335" t="s">
        <v>12</v>
      </c>
      <c r="J5" s="335" t="s">
        <v>943</v>
      </c>
      <c r="K5" s="335" t="s">
        <v>13</v>
      </c>
      <c r="L5" s="457" t="s">
        <v>8</v>
      </c>
      <c r="M5" s="460">
        <v>6</v>
      </c>
      <c r="N5" s="333" t="s">
        <v>15</v>
      </c>
      <c r="O5" s="107" t="s">
        <v>42</v>
      </c>
      <c r="P5" s="332" t="s">
        <v>7</v>
      </c>
    </row>
    <row r="6" spans="1:20" ht="18" customHeight="1">
      <c r="A6" s="438">
        <v>1</v>
      </c>
      <c r="B6" s="169">
        <v>83</v>
      </c>
      <c r="C6" s="171" t="s">
        <v>581</v>
      </c>
      <c r="D6" s="487" t="s">
        <v>582</v>
      </c>
      <c r="E6" s="170" t="s">
        <v>583</v>
      </c>
      <c r="F6" s="173" t="s">
        <v>588</v>
      </c>
      <c r="G6" s="429">
        <v>64.709999999999994</v>
      </c>
      <c r="H6" s="428">
        <v>59.92</v>
      </c>
      <c r="I6" s="428">
        <v>64.87</v>
      </c>
      <c r="J6" s="428"/>
      <c r="K6" s="428">
        <v>64.709999999999994</v>
      </c>
      <c r="L6" s="428" t="s">
        <v>911</v>
      </c>
      <c r="M6" s="428">
        <v>63.61</v>
      </c>
      <c r="N6" s="427">
        <f t="shared" ref="N6:N13" si="0">MAX(G6:I6,K6:M6)</f>
        <v>64.87</v>
      </c>
      <c r="O6" s="414" t="str">
        <f t="shared" ref="O6:O13" si="1">IF(ISBLANK(N6),"",IF(N6&lt;42,"",IF(N6&gt;=78,"TSM",IF(N6&gt;=73,"SM",IF(N6&gt;=67,"KSM",IF(N6&gt;=60,"I A",IF(N6&gt;=52,"II A",IF(N6&gt;=42,"III A"))))))))</f>
        <v>I A</v>
      </c>
      <c r="P6" s="160" t="s">
        <v>39</v>
      </c>
      <c r="T6" s="463"/>
    </row>
    <row r="7" spans="1:20" ht="18" customHeight="1">
      <c r="A7" s="438">
        <v>2</v>
      </c>
      <c r="B7" s="169">
        <v>84</v>
      </c>
      <c r="C7" s="171" t="s">
        <v>56</v>
      </c>
      <c r="D7" s="487" t="s">
        <v>57</v>
      </c>
      <c r="E7" s="170" t="s">
        <v>584</v>
      </c>
      <c r="F7" s="173" t="s">
        <v>994</v>
      </c>
      <c r="G7" s="429">
        <v>59.78</v>
      </c>
      <c r="H7" s="428">
        <v>60.08</v>
      </c>
      <c r="I7" s="428">
        <v>62.53</v>
      </c>
      <c r="J7" s="428"/>
      <c r="K7" s="428">
        <v>60.81</v>
      </c>
      <c r="L7" s="428" t="s">
        <v>911</v>
      </c>
      <c r="M7" s="469">
        <v>57.82</v>
      </c>
      <c r="N7" s="427">
        <f t="shared" si="0"/>
        <v>62.53</v>
      </c>
      <c r="O7" s="414" t="str">
        <f t="shared" si="1"/>
        <v>I A</v>
      </c>
      <c r="P7" s="160" t="s">
        <v>39</v>
      </c>
      <c r="T7" s="463"/>
    </row>
    <row r="8" spans="1:20" ht="18" customHeight="1">
      <c r="A8" s="438">
        <v>3</v>
      </c>
      <c r="B8" s="169">
        <v>51</v>
      </c>
      <c r="C8" s="171" t="s">
        <v>993</v>
      </c>
      <c r="D8" s="487" t="s">
        <v>223</v>
      </c>
      <c r="E8" s="170">
        <v>38926</v>
      </c>
      <c r="F8" s="161" t="s">
        <v>34</v>
      </c>
      <c r="G8" s="429">
        <v>56.26</v>
      </c>
      <c r="H8" s="428" t="s">
        <v>911</v>
      </c>
      <c r="I8" s="428">
        <v>53.96</v>
      </c>
      <c r="J8" s="428"/>
      <c r="K8" s="428" t="s">
        <v>911</v>
      </c>
      <c r="L8" s="428">
        <v>57.21</v>
      </c>
      <c r="M8" s="428" t="s">
        <v>911</v>
      </c>
      <c r="N8" s="427">
        <f t="shared" si="0"/>
        <v>57.21</v>
      </c>
      <c r="O8" s="414" t="str">
        <f t="shared" si="1"/>
        <v>II A</v>
      </c>
      <c r="P8" s="160" t="s">
        <v>494</v>
      </c>
      <c r="T8" s="463"/>
    </row>
    <row r="9" spans="1:20" ht="18" customHeight="1">
      <c r="A9" s="438">
        <v>4</v>
      </c>
      <c r="B9" s="169">
        <v>85</v>
      </c>
      <c r="C9" s="171" t="s">
        <v>73</v>
      </c>
      <c r="D9" s="487" t="s">
        <v>585</v>
      </c>
      <c r="E9" s="170" t="s">
        <v>586</v>
      </c>
      <c r="F9" s="161" t="s">
        <v>34</v>
      </c>
      <c r="G9" s="429" t="s">
        <v>911</v>
      </c>
      <c r="H9" s="428">
        <v>48.76</v>
      </c>
      <c r="I9" s="428">
        <v>49.43</v>
      </c>
      <c r="J9" s="428"/>
      <c r="K9" s="428">
        <v>52.48</v>
      </c>
      <c r="L9" s="428" t="s">
        <v>911</v>
      </c>
      <c r="M9" s="428">
        <v>53.27</v>
      </c>
      <c r="N9" s="427">
        <f t="shared" si="0"/>
        <v>53.27</v>
      </c>
      <c r="O9" s="414" t="str">
        <f t="shared" si="1"/>
        <v>II A</v>
      </c>
      <c r="P9" s="160" t="s">
        <v>39</v>
      </c>
      <c r="T9" s="463"/>
    </row>
    <row r="10" spans="1:20" ht="18" customHeight="1">
      <c r="A10" s="438">
        <v>5</v>
      </c>
      <c r="B10" s="169">
        <v>50</v>
      </c>
      <c r="C10" s="171" t="s">
        <v>52</v>
      </c>
      <c r="D10" s="487" t="s">
        <v>53</v>
      </c>
      <c r="E10" s="170">
        <v>38552</v>
      </c>
      <c r="F10" s="161" t="s">
        <v>34</v>
      </c>
      <c r="G10" s="429">
        <v>48.06</v>
      </c>
      <c r="H10" s="428" t="s">
        <v>911</v>
      </c>
      <c r="I10" s="428">
        <v>53.09</v>
      </c>
      <c r="J10" s="428"/>
      <c r="K10" s="428" t="s">
        <v>911</v>
      </c>
      <c r="L10" s="428">
        <v>52.52</v>
      </c>
      <c r="M10" s="469">
        <v>48.71</v>
      </c>
      <c r="N10" s="427">
        <f t="shared" si="0"/>
        <v>53.09</v>
      </c>
      <c r="O10" s="414" t="str">
        <f t="shared" si="1"/>
        <v>II A</v>
      </c>
      <c r="P10" s="160" t="s">
        <v>40</v>
      </c>
      <c r="T10" s="463"/>
    </row>
    <row r="11" spans="1:20" ht="18" customHeight="1">
      <c r="A11" s="438">
        <v>6</v>
      </c>
      <c r="B11" s="169">
        <v>57</v>
      </c>
      <c r="C11" s="171" t="s">
        <v>66</v>
      </c>
      <c r="D11" s="487" t="s">
        <v>229</v>
      </c>
      <c r="E11" s="170" t="s">
        <v>506</v>
      </c>
      <c r="F11" s="161" t="s">
        <v>34</v>
      </c>
      <c r="G11" s="429">
        <v>48.91</v>
      </c>
      <c r="H11" s="428" t="s">
        <v>911</v>
      </c>
      <c r="I11" s="428">
        <v>45.12</v>
      </c>
      <c r="J11" s="428"/>
      <c r="K11" s="428">
        <v>46.18</v>
      </c>
      <c r="L11" s="428" t="s">
        <v>911</v>
      </c>
      <c r="M11" s="437" t="s">
        <v>41</v>
      </c>
      <c r="N11" s="427">
        <f t="shared" si="0"/>
        <v>48.91</v>
      </c>
      <c r="O11" s="414" t="str">
        <f t="shared" si="1"/>
        <v>III A</v>
      </c>
      <c r="P11" s="160" t="s">
        <v>36</v>
      </c>
      <c r="T11" s="463"/>
    </row>
    <row r="12" spans="1:20" ht="18" customHeight="1">
      <c r="A12" s="438">
        <v>7</v>
      </c>
      <c r="B12" s="169">
        <v>82</v>
      </c>
      <c r="C12" s="171" t="s">
        <v>54</v>
      </c>
      <c r="D12" s="487" t="s">
        <v>55</v>
      </c>
      <c r="E12" s="170" t="s">
        <v>580</v>
      </c>
      <c r="F12" s="161" t="s">
        <v>34</v>
      </c>
      <c r="G12" s="429" t="s">
        <v>911</v>
      </c>
      <c r="H12" s="428">
        <v>46.61</v>
      </c>
      <c r="I12" s="428">
        <v>48.28</v>
      </c>
      <c r="J12" s="428"/>
      <c r="K12" s="428" t="s">
        <v>911</v>
      </c>
      <c r="L12" s="469" t="s">
        <v>911</v>
      </c>
      <c r="M12" s="468" t="s">
        <v>41</v>
      </c>
      <c r="N12" s="427">
        <f t="shared" si="0"/>
        <v>48.28</v>
      </c>
      <c r="O12" s="414" t="str">
        <f t="shared" si="1"/>
        <v>III A</v>
      </c>
      <c r="P12" s="160" t="s">
        <v>39</v>
      </c>
      <c r="T12" s="463"/>
    </row>
    <row r="13" spans="1:20" ht="18" customHeight="1">
      <c r="A13" s="438">
        <v>8</v>
      </c>
      <c r="B13" s="169">
        <v>49</v>
      </c>
      <c r="C13" s="171" t="s">
        <v>845</v>
      </c>
      <c r="D13" s="487" t="s">
        <v>493</v>
      </c>
      <c r="E13" s="170">
        <v>39373</v>
      </c>
      <c r="F13" s="161" t="s">
        <v>34</v>
      </c>
      <c r="G13" s="429">
        <v>33.03</v>
      </c>
      <c r="H13" s="428">
        <v>34.35</v>
      </c>
      <c r="I13" s="428">
        <v>37.56</v>
      </c>
      <c r="J13" s="428"/>
      <c r="K13" s="428">
        <v>31.9</v>
      </c>
      <c r="L13" s="437" t="s">
        <v>41</v>
      </c>
      <c r="M13" s="437" t="s">
        <v>41</v>
      </c>
      <c r="N13" s="427">
        <f t="shared" si="0"/>
        <v>37.56</v>
      </c>
      <c r="O13" s="466" t="str">
        <f t="shared" si="1"/>
        <v/>
      </c>
      <c r="P13" s="160" t="s">
        <v>40</v>
      </c>
      <c r="T13" s="463"/>
    </row>
    <row r="14" spans="1:20" ht="18" customHeight="1">
      <c r="A14" s="438">
        <v>9</v>
      </c>
      <c r="B14" s="169">
        <v>52</v>
      </c>
      <c r="C14" s="171" t="s">
        <v>902</v>
      </c>
      <c r="D14" s="487" t="s">
        <v>495</v>
      </c>
      <c r="E14" s="170">
        <v>36308</v>
      </c>
      <c r="F14" s="161" t="s">
        <v>34</v>
      </c>
      <c r="G14" s="429" t="s">
        <v>911</v>
      </c>
      <c r="H14" s="428" t="s">
        <v>911</v>
      </c>
      <c r="I14" s="428" t="s">
        <v>911</v>
      </c>
      <c r="J14" s="428"/>
      <c r="K14" s="428" t="s">
        <v>911</v>
      </c>
      <c r="L14" s="428" t="s">
        <v>911</v>
      </c>
      <c r="M14" s="428" t="s">
        <v>911</v>
      </c>
      <c r="N14" s="437" t="s">
        <v>41</v>
      </c>
      <c r="O14" s="414"/>
      <c r="P14" s="160" t="s">
        <v>40</v>
      </c>
      <c r="T14" s="463"/>
    </row>
    <row r="15" spans="1:20" ht="18" customHeight="1">
      <c r="A15" s="250"/>
      <c r="B15" s="180"/>
      <c r="C15" s="178"/>
      <c r="D15" s="423"/>
      <c r="E15" s="181"/>
      <c r="F15" s="182"/>
      <c r="G15" s="422"/>
      <c r="H15" s="422"/>
      <c r="I15" s="422"/>
      <c r="J15" s="422"/>
      <c r="K15" s="422"/>
      <c r="L15" s="422"/>
      <c r="M15" s="422"/>
      <c r="N15" s="421"/>
      <c r="O15" s="413"/>
      <c r="P15" s="183"/>
      <c r="T15" s="463"/>
    </row>
    <row r="16" spans="1:20" ht="18" customHeight="1">
      <c r="A16" s="250"/>
      <c r="B16" s="180"/>
      <c r="C16" s="178"/>
      <c r="D16" s="423"/>
      <c r="E16" s="181"/>
      <c r="F16" s="182"/>
      <c r="G16" s="422"/>
      <c r="H16" s="422"/>
      <c r="I16" s="422"/>
      <c r="J16" s="422"/>
      <c r="K16" s="422"/>
      <c r="L16" s="422"/>
      <c r="M16" s="422"/>
      <c r="N16" s="421"/>
      <c r="O16" s="413"/>
      <c r="P16" s="183"/>
      <c r="T16" s="463"/>
    </row>
    <row r="17" spans="1:20">
      <c r="A17" s="250"/>
      <c r="B17" s="462"/>
      <c r="C17" s="444"/>
      <c r="D17" s="435" t="s">
        <v>125</v>
      </c>
      <c r="E17" s="435" t="s">
        <v>992</v>
      </c>
      <c r="F17" s="461"/>
      <c r="G17" s="461"/>
      <c r="H17" s="461"/>
      <c r="I17" s="461"/>
      <c r="J17" s="461"/>
      <c r="K17" s="461"/>
      <c r="M17" s="443"/>
      <c r="N17" s="441"/>
    </row>
    <row r="18" spans="1:20">
      <c r="B18" s="291"/>
      <c r="C18" s="291"/>
      <c r="D18" s="291"/>
      <c r="E18" s="292"/>
      <c r="F18" s="291"/>
      <c r="G18" s="284"/>
      <c r="H18" s="288"/>
      <c r="I18" s="288" t="s">
        <v>974</v>
      </c>
      <c r="J18" s="288"/>
      <c r="K18" s="288"/>
      <c r="L18" s="288"/>
      <c r="M18" s="286"/>
      <c r="N18" s="336"/>
    </row>
    <row r="19" spans="1:20">
      <c r="A19" s="213" t="s">
        <v>303</v>
      </c>
      <c r="B19" s="38"/>
      <c r="C19" s="529" t="s">
        <v>1</v>
      </c>
      <c r="D19" s="361" t="s">
        <v>2</v>
      </c>
      <c r="E19" s="332" t="s">
        <v>3</v>
      </c>
      <c r="F19" s="332" t="s">
        <v>4</v>
      </c>
      <c r="G19" s="335" t="s">
        <v>10</v>
      </c>
      <c r="H19" s="335" t="s">
        <v>11</v>
      </c>
      <c r="I19" s="335" t="s">
        <v>12</v>
      </c>
      <c r="J19" s="335" t="s">
        <v>943</v>
      </c>
      <c r="K19" s="335" t="s">
        <v>13</v>
      </c>
      <c r="L19" s="457" t="s">
        <v>8</v>
      </c>
      <c r="M19" s="460">
        <v>6</v>
      </c>
      <c r="N19" s="333" t="s">
        <v>15</v>
      </c>
      <c r="O19" s="107" t="s">
        <v>42</v>
      </c>
      <c r="P19" s="332" t="s">
        <v>7</v>
      </c>
    </row>
    <row r="20" spans="1:20" ht="18" customHeight="1">
      <c r="A20" s="438">
        <v>1</v>
      </c>
      <c r="B20" s="169">
        <v>81</v>
      </c>
      <c r="C20" s="171" t="s">
        <v>213</v>
      </c>
      <c r="D20" s="487" t="s">
        <v>578</v>
      </c>
      <c r="E20" s="170" t="s">
        <v>579</v>
      </c>
      <c r="F20" s="173" t="s">
        <v>588</v>
      </c>
      <c r="G20" s="429">
        <v>56.62</v>
      </c>
      <c r="H20" s="428">
        <v>62.19</v>
      </c>
      <c r="I20" s="428" t="s">
        <v>911</v>
      </c>
      <c r="J20" s="428"/>
      <c r="K20" s="428">
        <v>54.04</v>
      </c>
      <c r="L20" s="428">
        <v>56.14</v>
      </c>
      <c r="M20" s="428" t="s">
        <v>911</v>
      </c>
      <c r="N20" s="427">
        <f t="shared" ref="N20:N27" si="2">MAX(G20:I20,K20:M20)</f>
        <v>62.19</v>
      </c>
      <c r="O20" s="466" t="str">
        <f t="shared" ref="O20:O27" si="3">IF(ISBLANK(N20),"",IF(N20&gt;=99,"KSM",IF(N20&gt;=64,"I A",IF(N20&gt;=56,"II A",IF(N20&gt;=47,"III A",IF(N20&gt;=39.5,"I JA",IF(N20&gt;=33,"II JA",IF(N20&gt;=28,"III JA"))))))))</f>
        <v>II A</v>
      </c>
      <c r="P20" s="160" t="s">
        <v>39</v>
      </c>
      <c r="T20" s="463"/>
    </row>
    <row r="21" spans="1:20" ht="18" customHeight="1">
      <c r="A21" s="438">
        <v>2</v>
      </c>
      <c r="B21" s="169">
        <v>48</v>
      </c>
      <c r="C21" s="171" t="s">
        <v>695</v>
      </c>
      <c r="D21" s="487" t="s">
        <v>491</v>
      </c>
      <c r="E21" s="170">
        <v>39576</v>
      </c>
      <c r="F21" s="161" t="s">
        <v>34</v>
      </c>
      <c r="G21" s="429">
        <v>51.74</v>
      </c>
      <c r="H21" s="428" t="s">
        <v>911</v>
      </c>
      <c r="I21" s="428" t="s">
        <v>911</v>
      </c>
      <c r="J21" s="428"/>
      <c r="K21" s="428" t="s">
        <v>911</v>
      </c>
      <c r="L21" s="428" t="s">
        <v>911</v>
      </c>
      <c r="M21" s="428" t="s">
        <v>911</v>
      </c>
      <c r="N21" s="427">
        <f t="shared" si="2"/>
        <v>51.74</v>
      </c>
      <c r="O21" s="466" t="str">
        <f t="shared" si="3"/>
        <v>III A</v>
      </c>
      <c r="P21" s="160" t="s">
        <v>40</v>
      </c>
      <c r="T21" s="463"/>
    </row>
    <row r="22" spans="1:20" ht="18" customHeight="1">
      <c r="A22" s="438">
        <v>3</v>
      </c>
      <c r="B22" s="169">
        <v>12</v>
      </c>
      <c r="C22" s="171" t="s">
        <v>79</v>
      </c>
      <c r="D22" s="487" t="s">
        <v>423</v>
      </c>
      <c r="E22" s="170" t="s">
        <v>424</v>
      </c>
      <c r="F22" s="161" t="s">
        <v>417</v>
      </c>
      <c r="G22" s="429">
        <v>41.82</v>
      </c>
      <c r="H22" s="428">
        <v>50.67</v>
      </c>
      <c r="I22" s="428" t="s">
        <v>911</v>
      </c>
      <c r="J22" s="428"/>
      <c r="K22" s="428" t="s">
        <v>911</v>
      </c>
      <c r="L22" s="428">
        <v>37.549999999999997</v>
      </c>
      <c r="M22" s="428" t="s">
        <v>911</v>
      </c>
      <c r="N22" s="427">
        <f t="shared" si="2"/>
        <v>50.67</v>
      </c>
      <c r="O22" s="466" t="str">
        <f t="shared" si="3"/>
        <v>III A</v>
      </c>
      <c r="P22" s="160" t="s">
        <v>439</v>
      </c>
      <c r="T22" s="463"/>
    </row>
    <row r="23" spans="1:20" ht="18" customHeight="1">
      <c r="A23" s="438">
        <v>4</v>
      </c>
      <c r="B23" s="169">
        <v>154</v>
      </c>
      <c r="C23" s="171" t="s">
        <v>762</v>
      </c>
      <c r="D23" s="487" t="s">
        <v>763</v>
      </c>
      <c r="E23" s="170" t="s">
        <v>764</v>
      </c>
      <c r="F23" s="161" t="s">
        <v>793</v>
      </c>
      <c r="G23" s="429">
        <v>40.409999999999997</v>
      </c>
      <c r="H23" s="428">
        <v>47.22</v>
      </c>
      <c r="I23" s="428">
        <v>48.81</v>
      </c>
      <c r="J23" s="428"/>
      <c r="K23" s="428">
        <v>39.04</v>
      </c>
      <c r="L23" s="428">
        <v>42.61</v>
      </c>
      <c r="M23" s="428">
        <v>39.630000000000003</v>
      </c>
      <c r="N23" s="427">
        <f t="shared" si="2"/>
        <v>48.81</v>
      </c>
      <c r="O23" s="466" t="str">
        <f t="shared" si="3"/>
        <v>III A</v>
      </c>
      <c r="P23" s="160" t="s">
        <v>857</v>
      </c>
      <c r="T23" s="463"/>
    </row>
    <row r="24" spans="1:20" ht="18" customHeight="1">
      <c r="A24" s="438">
        <v>5</v>
      </c>
      <c r="B24" s="169">
        <v>14</v>
      </c>
      <c r="C24" s="171" t="s">
        <v>427</v>
      </c>
      <c r="D24" s="487" t="s">
        <v>428</v>
      </c>
      <c r="E24" s="170" t="s">
        <v>429</v>
      </c>
      <c r="F24" s="161" t="s">
        <v>417</v>
      </c>
      <c r="G24" s="429">
        <v>42.27</v>
      </c>
      <c r="H24" s="428">
        <v>44.94</v>
      </c>
      <c r="I24" s="428">
        <v>40.380000000000003</v>
      </c>
      <c r="J24" s="428"/>
      <c r="K24" s="428" t="s">
        <v>911</v>
      </c>
      <c r="L24" s="428">
        <v>42.64</v>
      </c>
      <c r="M24" s="428" t="s">
        <v>911</v>
      </c>
      <c r="N24" s="427">
        <f t="shared" si="2"/>
        <v>44.94</v>
      </c>
      <c r="O24" s="466" t="str">
        <f t="shared" si="3"/>
        <v>I JA</v>
      </c>
      <c r="P24" s="160" t="s">
        <v>439</v>
      </c>
      <c r="T24" s="463"/>
    </row>
    <row r="25" spans="1:20" ht="18" customHeight="1">
      <c r="A25" s="438">
        <v>6</v>
      </c>
      <c r="B25" s="169">
        <v>32</v>
      </c>
      <c r="C25" s="171" t="s">
        <v>375</v>
      </c>
      <c r="D25" s="487" t="s">
        <v>376</v>
      </c>
      <c r="E25" s="170">
        <v>39517</v>
      </c>
      <c r="F25" s="161" t="s">
        <v>377</v>
      </c>
      <c r="G25" s="429">
        <v>36.19</v>
      </c>
      <c r="H25" s="428">
        <v>37.840000000000003</v>
      </c>
      <c r="I25" s="428">
        <v>37.28</v>
      </c>
      <c r="J25" s="428"/>
      <c r="K25" s="428">
        <v>38.44</v>
      </c>
      <c r="L25" s="428" t="s">
        <v>911</v>
      </c>
      <c r="M25" s="437" t="s">
        <v>41</v>
      </c>
      <c r="N25" s="427">
        <f t="shared" si="2"/>
        <v>38.44</v>
      </c>
      <c r="O25" s="466" t="str">
        <f t="shared" si="3"/>
        <v>II JA</v>
      </c>
      <c r="P25" s="160" t="s">
        <v>371</v>
      </c>
      <c r="T25" s="463"/>
    </row>
    <row r="26" spans="1:20" ht="18" customHeight="1">
      <c r="A26" s="438">
        <v>7</v>
      </c>
      <c r="B26" s="169">
        <v>13</v>
      </c>
      <c r="C26" s="171" t="s">
        <v>81</v>
      </c>
      <c r="D26" s="487" t="s">
        <v>425</v>
      </c>
      <c r="E26" s="170" t="s">
        <v>426</v>
      </c>
      <c r="F26" s="161" t="s">
        <v>417</v>
      </c>
      <c r="G26" s="429">
        <v>37.25</v>
      </c>
      <c r="H26" s="428">
        <v>37.85</v>
      </c>
      <c r="I26" s="428">
        <v>36.31</v>
      </c>
      <c r="J26" s="428"/>
      <c r="K26" s="428">
        <v>33.299999999999997</v>
      </c>
      <c r="L26" s="437" t="s">
        <v>41</v>
      </c>
      <c r="M26" s="437" t="s">
        <v>41</v>
      </c>
      <c r="N26" s="427">
        <f t="shared" si="2"/>
        <v>37.85</v>
      </c>
      <c r="O26" s="466" t="str">
        <f t="shared" si="3"/>
        <v>II JA</v>
      </c>
      <c r="P26" s="160" t="s">
        <v>439</v>
      </c>
      <c r="T26" s="463"/>
    </row>
    <row r="27" spans="1:20" ht="18" customHeight="1">
      <c r="A27" s="438">
        <v>8</v>
      </c>
      <c r="B27" s="169">
        <v>31</v>
      </c>
      <c r="C27" s="171" t="s">
        <v>372</v>
      </c>
      <c r="D27" s="487" t="s">
        <v>373</v>
      </c>
      <c r="E27" s="170" t="s">
        <v>374</v>
      </c>
      <c r="F27" s="161" t="s">
        <v>377</v>
      </c>
      <c r="G27" s="429">
        <v>36.119999999999997</v>
      </c>
      <c r="H27" s="428">
        <v>37.840000000000003</v>
      </c>
      <c r="I27" s="428">
        <v>36.89</v>
      </c>
      <c r="J27" s="428"/>
      <c r="K27" s="428" t="s">
        <v>911</v>
      </c>
      <c r="L27" s="428" t="s">
        <v>911</v>
      </c>
      <c r="M27" s="437" t="s">
        <v>41</v>
      </c>
      <c r="N27" s="427">
        <f t="shared" si="2"/>
        <v>37.840000000000003</v>
      </c>
      <c r="O27" s="466" t="str">
        <f t="shared" si="3"/>
        <v>II JA</v>
      </c>
      <c r="P27" s="160" t="s">
        <v>371</v>
      </c>
      <c r="T27" s="463"/>
    </row>
    <row r="28" spans="1:20" ht="18" customHeight="1">
      <c r="A28" s="438">
        <v>9</v>
      </c>
      <c r="B28" s="169">
        <v>28</v>
      </c>
      <c r="C28" s="171" t="s">
        <v>287</v>
      </c>
      <c r="D28" s="487" t="s">
        <v>599</v>
      </c>
      <c r="E28" s="170">
        <v>39688</v>
      </c>
      <c r="F28" s="161" t="s">
        <v>618</v>
      </c>
      <c r="G28" s="426" t="s">
        <v>911</v>
      </c>
      <c r="H28" s="425" t="s">
        <v>911</v>
      </c>
      <c r="I28" s="425" t="s">
        <v>911</v>
      </c>
      <c r="J28" s="425"/>
      <c r="K28" s="467" t="s">
        <v>41</v>
      </c>
      <c r="L28" s="467" t="s">
        <v>41</v>
      </c>
      <c r="M28" s="467" t="s">
        <v>41</v>
      </c>
      <c r="N28" s="467" t="s">
        <v>41</v>
      </c>
      <c r="O28" s="466"/>
      <c r="P28" s="160" t="s">
        <v>600</v>
      </c>
      <c r="T28" s="463"/>
    </row>
    <row r="29" spans="1:20" ht="18" customHeight="1">
      <c r="A29" s="250"/>
      <c r="B29" s="180"/>
      <c r="C29" s="178"/>
      <c r="D29" s="423"/>
      <c r="E29" s="181"/>
      <c r="F29" s="182"/>
      <c r="G29" s="422"/>
      <c r="H29" s="422"/>
      <c r="I29" s="422"/>
      <c r="J29" s="422"/>
      <c r="K29" s="422"/>
      <c r="L29" s="422"/>
      <c r="M29" s="422"/>
      <c r="N29" s="421"/>
      <c r="O29" s="464"/>
      <c r="P29" s="183"/>
      <c r="T29" s="463"/>
    </row>
    <row r="30" spans="1:20" ht="18" customHeight="1">
      <c r="A30" s="250"/>
      <c r="O30" s="465"/>
      <c r="T30" s="463"/>
    </row>
    <row r="31" spans="1:20" ht="18" customHeight="1">
      <c r="A31" s="250"/>
      <c r="B31" s="180"/>
      <c r="C31" s="178"/>
      <c r="D31" s="423"/>
      <c r="E31" s="181"/>
      <c r="F31" s="182"/>
      <c r="G31" s="422"/>
      <c r="H31" s="422"/>
      <c r="I31" s="422"/>
      <c r="J31" s="422"/>
      <c r="K31" s="422"/>
      <c r="L31" s="422"/>
      <c r="M31" s="422"/>
      <c r="N31" s="421"/>
      <c r="O31" s="464"/>
      <c r="P31" s="183"/>
      <c r="T31" s="463"/>
    </row>
    <row r="32" spans="1:20" ht="18" customHeight="1">
      <c r="A32" s="250"/>
      <c r="O32" s="465"/>
      <c r="T32" s="463"/>
    </row>
    <row r="33" spans="1:20" ht="18" customHeight="1">
      <c r="A33" s="250"/>
      <c r="B33" s="180"/>
      <c r="C33" s="178"/>
      <c r="D33" s="423"/>
      <c r="E33" s="181"/>
      <c r="F33" s="182"/>
      <c r="G33" s="422"/>
      <c r="H33" s="422"/>
      <c r="I33" s="422"/>
      <c r="J33" s="422"/>
      <c r="K33" s="422"/>
      <c r="L33" s="422"/>
      <c r="M33" s="422"/>
      <c r="N33" s="421"/>
      <c r="O33" s="464"/>
      <c r="P33" s="183"/>
      <c r="T33" s="463"/>
    </row>
    <row r="34" spans="1:20" ht="18" customHeight="1">
      <c r="A34" s="250"/>
      <c r="T34" s="463"/>
    </row>
  </sheetData>
  <pageMargins left="0.7" right="0.7" top="0.75" bottom="0.75" header="0.3" footer="0.3"/>
  <pageSetup paperSize="9"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875C8-9263-42B2-BC62-1E1B2411D3CF}">
  <dimension ref="A1:AA14"/>
  <sheetViews>
    <sheetView workbookViewId="0">
      <selection activeCell="N3" sqref="N3"/>
    </sheetView>
  </sheetViews>
  <sheetFormatPr defaultRowHeight="14.4"/>
  <cols>
    <col min="1" max="1" width="6.44140625" customWidth="1"/>
    <col min="2" max="2" width="5" customWidth="1"/>
    <col min="3" max="3" width="9.44140625" customWidth="1"/>
    <col min="4" max="4" width="13.109375" customWidth="1"/>
    <col min="5" max="5" width="12.44140625" customWidth="1"/>
    <col min="6" max="6" width="17.21875" bestFit="1" customWidth="1"/>
    <col min="7" max="12" width="6.44140625" customWidth="1"/>
    <col min="13" max="13" width="24.44140625" customWidth="1"/>
    <col min="18" max="18" width="11.109375" customWidth="1"/>
    <col min="19" max="19" width="14.6640625" customWidth="1"/>
    <col min="20" max="20" width="13" customWidth="1"/>
    <col min="21" max="21" width="15.33203125" customWidth="1"/>
    <col min="22" max="22" width="6.6640625" customWidth="1"/>
    <col min="23" max="23" width="5.44140625" customWidth="1"/>
    <col min="24" max="24" width="5.109375" customWidth="1"/>
    <col min="25" max="25" width="5.44140625" customWidth="1"/>
    <col min="26" max="26" width="15.88671875" customWidth="1"/>
  </cols>
  <sheetData>
    <row r="1" spans="1:27" ht="17.399999999999999">
      <c r="A1" s="10"/>
      <c r="B1" s="10"/>
      <c r="C1" s="19" t="s">
        <v>9</v>
      </c>
      <c r="D1" s="19"/>
      <c r="E1" s="20"/>
      <c r="F1" s="19"/>
      <c r="G1" s="21"/>
      <c r="H1" s="19"/>
      <c r="I1" s="19"/>
      <c r="J1" s="11"/>
      <c r="K1" s="11"/>
      <c r="L1" s="11"/>
      <c r="M1" s="11"/>
    </row>
    <row r="2" spans="1:27" ht="20.399999999999999">
      <c r="A2" s="7"/>
      <c r="B2" s="7"/>
      <c r="C2" s="7"/>
      <c r="D2" s="16"/>
      <c r="E2" s="1"/>
      <c r="F2" s="1"/>
      <c r="G2" s="1"/>
      <c r="H2" s="1"/>
      <c r="I2" s="13" t="s">
        <v>33</v>
      </c>
      <c r="L2" s="13"/>
    </row>
    <row r="3" spans="1:27" ht="18">
      <c r="A3" s="1"/>
      <c r="B3" s="48" t="s">
        <v>23</v>
      </c>
      <c r="C3" s="48"/>
      <c r="D3" s="48" t="s">
        <v>17</v>
      </c>
      <c r="E3" s="14"/>
      <c r="F3" s="1"/>
      <c r="G3" s="8"/>
      <c r="H3" s="22"/>
      <c r="I3" s="13" t="s">
        <v>807</v>
      </c>
      <c r="L3" s="13"/>
    </row>
    <row r="4" spans="1:2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27">
      <c r="A5" s="1"/>
      <c r="B5" s="1"/>
      <c r="C5" s="1"/>
      <c r="D5" s="9"/>
      <c r="E5" s="9"/>
      <c r="F5" s="17"/>
      <c r="G5" s="12"/>
      <c r="H5" s="18"/>
      <c r="I5" s="18"/>
      <c r="J5" s="1"/>
      <c r="K5" s="1"/>
      <c r="L5" s="1"/>
      <c r="M5" s="1"/>
      <c r="Q5" s="59"/>
    </row>
    <row r="6" spans="1:27">
      <c r="A6" s="26" t="s">
        <v>303</v>
      </c>
      <c r="B6" s="38"/>
      <c r="C6" s="69" t="s">
        <v>1</v>
      </c>
      <c r="D6" s="70" t="s">
        <v>2</v>
      </c>
      <c r="E6" s="25" t="s">
        <v>3</v>
      </c>
      <c r="F6" s="25" t="s">
        <v>4</v>
      </c>
      <c r="G6" s="34" t="s">
        <v>869</v>
      </c>
      <c r="H6" s="34" t="s">
        <v>6</v>
      </c>
      <c r="I6" s="71" t="s">
        <v>42</v>
      </c>
      <c r="J6" s="71" t="s">
        <v>868</v>
      </c>
      <c r="K6" s="71" t="s">
        <v>6</v>
      </c>
      <c r="L6" s="71" t="s">
        <v>42</v>
      </c>
      <c r="M6" s="24" t="s">
        <v>7</v>
      </c>
      <c r="AA6" s="79"/>
    </row>
    <row r="7" spans="1:27" ht="15.6">
      <c r="A7" s="27">
        <v>1</v>
      </c>
      <c r="B7" s="157">
        <v>67</v>
      </c>
      <c r="C7" s="171" t="s">
        <v>116</v>
      </c>
      <c r="D7" s="179" t="s">
        <v>392</v>
      </c>
      <c r="E7" s="159" t="s">
        <v>393</v>
      </c>
      <c r="F7" s="161" t="s">
        <v>862</v>
      </c>
      <c r="G7" s="112">
        <v>12.18</v>
      </c>
      <c r="H7" s="113">
        <v>2.9</v>
      </c>
      <c r="I7" s="123" t="str">
        <f>IF(ISBLANK(G7),"",IF(G7&gt;14.94,"",IF(G7&lt;=11.4,"TSM",IF(G7&lt;=11.84,"SM",IF(G7&lt;=12.4,"KSM",IF(G7&lt;=13.04,"I A",IF(G7&lt;=13.84,"II A",IF(G7&lt;=14.94,"III A"))))))))</f>
        <v>KSM</v>
      </c>
      <c r="J7" s="85">
        <v>12.09</v>
      </c>
      <c r="K7" s="113">
        <v>2.6</v>
      </c>
      <c r="L7" s="123" t="str">
        <f>IF(ISBLANK(J7),"",IF(J7&gt;14.94,"",IF(J7&lt;=11.4,"TSM",IF(J7&lt;=11.84,"SM",IF(J7&lt;=12.4,"KSM",IF(J7&lt;=13.04,"I A",IF(J7&lt;=13.84,"II A",IF(J7&lt;=14.94,"III A"))))))))</f>
        <v>KSM</v>
      </c>
      <c r="M7" s="160" t="s">
        <v>215</v>
      </c>
      <c r="Q7" s="59"/>
    </row>
    <row r="8" spans="1:27" ht="15.6">
      <c r="A8" s="27">
        <v>2</v>
      </c>
      <c r="B8" s="157">
        <v>48</v>
      </c>
      <c r="C8" s="171" t="s">
        <v>209</v>
      </c>
      <c r="D8" s="179" t="s">
        <v>513</v>
      </c>
      <c r="E8" s="159">
        <v>38049</v>
      </c>
      <c r="F8" s="185" t="s">
        <v>861</v>
      </c>
      <c r="G8" s="112">
        <v>12.26</v>
      </c>
      <c r="H8" s="113">
        <v>1.3</v>
      </c>
      <c r="I8" s="123" t="str">
        <f>IF(ISBLANK(G8),"",IF(G8&gt;14.94,"",IF(G8&lt;=11.4,"TSM",IF(G8&lt;=11.84,"SM",IF(G8&lt;=12.4,"KSM",IF(G8&lt;=13.04,"I A",IF(G8&lt;=13.84,"II A",IF(G8&lt;=14.94,"III A"))))))))</f>
        <v>KSM</v>
      </c>
      <c r="J8" s="85">
        <v>12.16</v>
      </c>
      <c r="K8" s="113">
        <v>2.6</v>
      </c>
      <c r="L8" s="123" t="str">
        <f>IF(ISBLANK(J8),"",IF(J8&gt;14.94,"",IF(J8&lt;=11.4,"TSM",IF(J8&lt;=11.84,"SM",IF(J8&lt;=12.4,"KSM",IF(J8&lt;=13.04,"I A",IF(J8&lt;=13.84,"II A",IF(J8&lt;=14.94,"III A"))))))))</f>
        <v>KSM</v>
      </c>
      <c r="M8" s="160" t="s">
        <v>510</v>
      </c>
      <c r="AA8" s="67"/>
    </row>
    <row r="9" spans="1:27" ht="15.6">
      <c r="A9" s="27">
        <v>3</v>
      </c>
      <c r="B9" s="157">
        <v>140</v>
      </c>
      <c r="C9" s="171" t="s">
        <v>699</v>
      </c>
      <c r="D9" s="179" t="s">
        <v>502</v>
      </c>
      <c r="E9" s="159">
        <v>39392</v>
      </c>
      <c r="F9" s="161" t="s">
        <v>842</v>
      </c>
      <c r="G9" s="112">
        <v>12.55</v>
      </c>
      <c r="H9" s="113">
        <v>1.3</v>
      </c>
      <c r="I9" s="123" t="str">
        <f>IF(ISBLANK(G9),"",IF(G9&gt;14.94,"",IF(G9&lt;=11.4,"TSM",IF(G9&lt;=11.84,"SM",IF(G9&lt;=12.4,"KSM",IF(G9&lt;=13.04,"I A",IF(G9&lt;=13.84,"II A",IF(G9&lt;=14.94,"III A"))))))))</f>
        <v>I A</v>
      </c>
      <c r="J9" s="85">
        <v>12.55</v>
      </c>
      <c r="K9" s="113">
        <v>2.6</v>
      </c>
      <c r="L9" s="123" t="str">
        <f>IF(ISBLANK(J9),"",IF(J9&gt;14.94,"",IF(J9&lt;=11.4,"TSM",IF(J9&lt;=11.84,"SM",IF(J9&lt;=12.4,"KSM",IF(J9&lt;=13.04,"I A",IF(J9&lt;=13.84,"II A",IF(J9&lt;=14.94,"III A"))))))))</f>
        <v>I A</v>
      </c>
      <c r="M9" s="160" t="s">
        <v>828</v>
      </c>
      <c r="AA9" s="67"/>
    </row>
    <row r="10" spans="1:27" ht="15.6">
      <c r="A10" s="27">
        <v>4</v>
      </c>
      <c r="B10" s="157">
        <v>23</v>
      </c>
      <c r="C10" s="171" t="s">
        <v>433</v>
      </c>
      <c r="D10" s="179" t="s">
        <v>458</v>
      </c>
      <c r="E10" s="159">
        <v>38649</v>
      </c>
      <c r="F10" s="161" t="s">
        <v>34</v>
      </c>
      <c r="G10" s="112">
        <v>13.57</v>
      </c>
      <c r="H10" s="113">
        <v>1.3</v>
      </c>
      <c r="I10" s="123" t="str">
        <f>IF(ISBLANK(G10),"",IF(G10&gt;14.94,"",IF(G10&lt;=11.4,"TSM",IF(G10&lt;=11.84,"SM",IF(G10&lt;=12.4,"KSM",IF(G10&lt;=13.04,"I A",IF(G10&lt;=13.84,"II A",IF(G10&lt;=14.94,"III A"))))))))</f>
        <v>II A</v>
      </c>
      <c r="J10" s="85">
        <v>13.58</v>
      </c>
      <c r="K10" s="113">
        <v>2.6</v>
      </c>
      <c r="L10" s="123" t="str">
        <f>IF(ISBLANK(J10),"",IF(J10&gt;14.94,"",IF(J10&lt;=11.4,"TSM",IF(J10&lt;=11.84,"SM",IF(J10&lt;=12.4,"KSM",IF(J10&lt;=13.04,"I A",IF(J10&lt;=13.84,"II A",IF(J10&lt;=14.94,"III A"))))))))</f>
        <v>II A</v>
      </c>
      <c r="M10" s="160" t="s">
        <v>127</v>
      </c>
      <c r="AA10" s="79"/>
    </row>
    <row r="11" spans="1:27" ht="15.6">
      <c r="A11" s="27"/>
      <c r="B11" s="157">
        <v>15</v>
      </c>
      <c r="C11" s="171" t="s">
        <v>245</v>
      </c>
      <c r="D11" s="179" t="s">
        <v>246</v>
      </c>
      <c r="E11" s="159" t="s">
        <v>247</v>
      </c>
      <c r="F11" s="161" t="s">
        <v>406</v>
      </c>
      <c r="G11" s="112">
        <v>13.28</v>
      </c>
      <c r="H11" s="113">
        <v>1.3</v>
      </c>
      <c r="I11" s="123" t="str">
        <f>IF(ISBLANK(G11),"",IF(G11&gt;14.94,"",IF(G11&lt;=11.4,"TSM",IF(G11&lt;=11.84,"SM",IF(G11&lt;=12.4,"KSM",IF(G11&lt;=13.04,"I A",IF(G11&lt;=13.84,"II A",IF(G11&lt;=14.94,"III A"))))))))</f>
        <v>II A</v>
      </c>
      <c r="J11" s="85" t="s">
        <v>858</v>
      </c>
      <c r="K11" s="113"/>
      <c r="L11" s="123" t="str">
        <f>IF(ISBLANK(J11),"",IF(J11&gt;14.94,"",IF(J11&lt;=11.4,"TSM",IF(J11&lt;=11.84,"SM",IF(J11&lt;=12.4,"KSM",IF(J11&lt;=13.04,"I A",IF(J11&lt;=13.84,"II A",IF(J11&lt;=14.94,"III A"))))))))</f>
        <v/>
      </c>
      <c r="M11" s="160" t="s">
        <v>405</v>
      </c>
      <c r="AA11" s="67"/>
    </row>
    <row r="13" spans="1:27" ht="15.6">
      <c r="A13" s="25"/>
      <c r="B13" s="157">
        <v>29</v>
      </c>
      <c r="C13" s="171" t="s">
        <v>202</v>
      </c>
      <c r="D13" s="179" t="s">
        <v>203</v>
      </c>
      <c r="E13" s="159" t="s">
        <v>476</v>
      </c>
      <c r="F13" s="161" t="s">
        <v>34</v>
      </c>
      <c r="G13" s="112" t="s">
        <v>858</v>
      </c>
      <c r="H13" s="113"/>
      <c r="I13" s="123" t="str">
        <f>IF(ISBLANK(G13),"",IF(G13&gt;14.94,"",IF(G13&lt;=11.4,"TSM",IF(G13&lt;=11.84,"SM",IF(G13&lt;=12.4,"KSM",IF(G13&lt;=13.04,"I A",IF(G13&lt;=13.84,"II A",IF(G13&lt;=14.94,"III A"))))))))</f>
        <v/>
      </c>
      <c r="J13" s="85"/>
      <c r="K13" s="113"/>
      <c r="L13" s="123" t="str">
        <f>IF(ISBLANK(J13),"",IF(J13&gt;14.94,"",IF(J13&lt;=11.4,"TSM",IF(J13&lt;=11.84,"SM",IF(J13&lt;=12.4,"KSM",IF(J13&lt;=13.04,"I A",IF(J13&lt;=13.84,"II A",IF(J13&lt;=14.94,"III A"))))))))</f>
        <v/>
      </c>
      <c r="M13" s="160" t="s">
        <v>204</v>
      </c>
      <c r="Q13" s="59"/>
    </row>
    <row r="14" spans="1:27" ht="15.6">
      <c r="A14" s="184"/>
      <c r="B14" s="157">
        <v>64</v>
      </c>
      <c r="C14" s="171" t="s">
        <v>409</v>
      </c>
      <c r="D14" s="179" t="s">
        <v>410</v>
      </c>
      <c r="E14" s="159" t="s">
        <v>411</v>
      </c>
      <c r="F14" s="161" t="s">
        <v>412</v>
      </c>
      <c r="G14" s="112" t="s">
        <v>858</v>
      </c>
      <c r="H14" s="113"/>
      <c r="I14" s="123" t="str">
        <f>IF(ISBLANK(G14),"",IF(G14&gt;14.94,"",IF(G14&lt;=11.4,"TSM",IF(G14&lt;=11.84,"SM",IF(G14&lt;=12.4,"KSM",IF(G14&lt;=13.04,"I A",IF(G14&lt;=13.84,"II A",IF(G14&lt;=14.94,"III A"))))))))</f>
        <v/>
      </c>
      <c r="J14" s="85"/>
      <c r="K14" s="113"/>
      <c r="L14" s="123" t="str">
        <f>IF(ISBLANK(J14),"",IF(J14&gt;14.94,"",IF(J14&lt;=11.4,"TSM",IF(J14&lt;=11.84,"SM",IF(J14&lt;=12.4,"KSM",IF(J14&lt;=13.04,"I A",IF(J14&lt;=13.84,"II A",IF(J14&lt;=14.94,"III A"))))))))</f>
        <v/>
      </c>
      <c r="M14" s="160" t="s">
        <v>413</v>
      </c>
      <c r="N14" s="46"/>
      <c r="Q14" s="59"/>
    </row>
  </sheetData>
  <sortState xmlns:xlrd2="http://schemas.microsoft.com/office/spreadsheetml/2017/richdata2" ref="A7:AA11">
    <sortCondition ref="J7:J11"/>
  </sortState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505F4-45E7-48A8-8D32-9A83BA9469E3}">
  <sheetPr codeName="Lapas5"/>
  <dimension ref="A1:AB48"/>
  <sheetViews>
    <sheetView topLeftCell="A28" zoomScale="110" zoomScaleNormal="110" workbookViewId="0">
      <selection activeCell="M40" sqref="M40"/>
    </sheetView>
  </sheetViews>
  <sheetFormatPr defaultRowHeight="14.4"/>
  <cols>
    <col min="1" max="1" width="6.44140625" customWidth="1"/>
    <col min="2" max="2" width="5.5546875" customWidth="1"/>
    <col min="3" max="3" width="14.33203125" customWidth="1"/>
    <col min="4" max="4" width="12.6640625" customWidth="1"/>
    <col min="5" max="5" width="12.109375" customWidth="1"/>
    <col min="6" max="6" width="18.33203125" customWidth="1"/>
    <col min="7" max="7" width="7.21875" bestFit="1" customWidth="1"/>
    <col min="8" max="8" width="5.44140625" bestFit="1" customWidth="1"/>
    <col min="9" max="9" width="7.33203125" customWidth="1"/>
    <col min="10" max="12" width="8.5546875" hidden="1" customWidth="1"/>
    <col min="13" max="13" width="25.6640625" customWidth="1"/>
    <col min="14" max="14" width="2.88671875" bestFit="1" customWidth="1"/>
    <col min="18" max="18" width="8.5546875" customWidth="1"/>
    <col min="19" max="19" width="14.6640625" customWidth="1"/>
    <col min="20" max="20" width="12.6640625" customWidth="1"/>
    <col min="21" max="21" width="16.5546875" customWidth="1"/>
    <col min="22" max="22" width="18.6640625" customWidth="1"/>
    <col min="26" max="26" width="9.44140625" customWidth="1"/>
    <col min="27" max="27" width="13.44140625" customWidth="1"/>
  </cols>
  <sheetData>
    <row r="1" spans="1:28" ht="21.75" customHeight="1">
      <c r="B1" s="10"/>
      <c r="C1" s="19" t="s">
        <v>9</v>
      </c>
      <c r="D1" s="19"/>
      <c r="E1" s="20"/>
      <c r="F1" s="19"/>
      <c r="G1" s="21"/>
    </row>
    <row r="2" spans="1:28" ht="17.399999999999999">
      <c r="A2" s="10"/>
      <c r="H2" s="19"/>
      <c r="I2" s="13" t="s">
        <v>33</v>
      </c>
      <c r="J2" s="11"/>
      <c r="L2" s="13"/>
    </row>
    <row r="3" spans="1:28" ht="21">
      <c r="A3" s="2"/>
      <c r="B3" s="2"/>
      <c r="C3" s="2"/>
      <c r="D3" s="15"/>
      <c r="E3" s="3"/>
      <c r="F3" s="4"/>
      <c r="G3" s="5"/>
      <c r="H3" s="4"/>
      <c r="I3" s="13" t="s">
        <v>807</v>
      </c>
      <c r="J3" s="6"/>
      <c r="L3" s="13"/>
    </row>
    <row r="4" spans="1:28" ht="20.399999999999999">
      <c r="A4" s="7"/>
      <c r="B4" s="47" t="s">
        <v>23</v>
      </c>
      <c r="C4" s="47"/>
      <c r="D4" s="47" t="s">
        <v>125</v>
      </c>
      <c r="E4" s="1"/>
      <c r="F4" s="1"/>
      <c r="G4" s="1"/>
      <c r="H4" s="1"/>
      <c r="I4" s="1"/>
    </row>
    <row r="5" spans="1:28" ht="9.75" customHeight="1">
      <c r="A5" s="1"/>
      <c r="E5" s="14"/>
      <c r="F5" s="1"/>
      <c r="G5" s="8"/>
      <c r="H5" s="22"/>
      <c r="I5" s="22"/>
    </row>
    <row r="6" spans="1:28">
      <c r="A6" s="1"/>
      <c r="B6" s="1"/>
      <c r="C6" s="1"/>
      <c r="D6" s="9"/>
      <c r="E6" s="9"/>
      <c r="F6" s="17">
        <v>1</v>
      </c>
      <c r="G6" s="12" t="s">
        <v>300</v>
      </c>
      <c r="H6" s="18"/>
      <c r="I6" s="18"/>
      <c r="J6" s="1"/>
      <c r="K6" s="1"/>
      <c r="L6" s="1"/>
      <c r="M6" s="1"/>
    </row>
    <row r="7" spans="1:28">
      <c r="A7" s="26" t="s">
        <v>0</v>
      </c>
      <c r="B7" s="38"/>
      <c r="C7" s="23" t="s">
        <v>1</v>
      </c>
      <c r="D7" s="28" t="s">
        <v>2</v>
      </c>
      <c r="E7" s="25" t="s">
        <v>3</v>
      </c>
      <c r="F7" s="25" t="s">
        <v>4</v>
      </c>
      <c r="G7" s="34" t="s">
        <v>122</v>
      </c>
      <c r="H7" s="34" t="s">
        <v>6</v>
      </c>
      <c r="I7" s="71" t="s">
        <v>42</v>
      </c>
      <c r="J7" s="71" t="s">
        <v>123</v>
      </c>
      <c r="K7" s="71" t="s">
        <v>6</v>
      </c>
      <c r="L7" s="71" t="s">
        <v>42</v>
      </c>
      <c r="M7" s="24" t="s">
        <v>7</v>
      </c>
    </row>
    <row r="8" spans="1:28" ht="15.6">
      <c r="A8" s="26">
        <v>1</v>
      </c>
      <c r="B8" s="149">
        <v>64</v>
      </c>
      <c r="C8" s="50" t="s">
        <v>218</v>
      </c>
      <c r="D8" s="50" t="s">
        <v>529</v>
      </c>
      <c r="E8" s="87" t="s">
        <v>530</v>
      </c>
      <c r="F8" s="50" t="s">
        <v>34</v>
      </c>
      <c r="G8" s="112">
        <v>11.82</v>
      </c>
      <c r="H8" s="113">
        <v>1.8</v>
      </c>
      <c r="I8" s="123" t="str">
        <f t="shared" ref="I8:I12" si="0">IF(ISBLANK(G8),"",IF(G8&lt;=10.9,"KSM",IF(G8&lt;=11.35,"I A",IF(G8&lt;=12,"II A",IF(G8&lt;=13.14,"III A",IF(G8&lt;=14.74,"I JA",IF(G8&lt;=15.94,"II JA",IF(G8&lt;=16.74,"III JA"))))))))</f>
        <v>II A</v>
      </c>
      <c r="J8" s="114"/>
      <c r="K8" s="113"/>
      <c r="L8" s="123" t="str">
        <f t="shared" ref="L8:L12" si="1">IF(ISBLANK(J8),"",IF(J8&lt;=10.9,"KSM",IF(J8&lt;=11.35,"I A",IF(J8&lt;=12,"II A",IF(J8&lt;=13.14,"III A",IF(J8&lt;=14.74,"I JA",IF(J8&lt;=15.94,"II JA",IF(J8&lt;=16.74,"III JA"))))))))</f>
        <v/>
      </c>
      <c r="M8" s="50" t="s">
        <v>232</v>
      </c>
    </row>
    <row r="9" spans="1:28" ht="15.6">
      <c r="A9" s="27">
        <v>2</v>
      </c>
      <c r="B9" s="149" t="s">
        <v>702</v>
      </c>
      <c r="C9" s="50" t="s">
        <v>61</v>
      </c>
      <c r="D9" s="50" t="s">
        <v>302</v>
      </c>
      <c r="E9" s="87" t="s">
        <v>703</v>
      </c>
      <c r="F9" s="50" t="s">
        <v>64</v>
      </c>
      <c r="G9" s="112">
        <v>12.87</v>
      </c>
      <c r="H9" s="113">
        <v>1.8</v>
      </c>
      <c r="I9" s="123" t="str">
        <f t="shared" si="0"/>
        <v>III A</v>
      </c>
      <c r="J9" s="114"/>
      <c r="K9" s="113"/>
      <c r="L9" s="123" t="str">
        <f t="shared" si="1"/>
        <v/>
      </c>
      <c r="M9" s="50" t="s">
        <v>147</v>
      </c>
      <c r="AB9" s="79"/>
    </row>
    <row r="10" spans="1:28" ht="15.6">
      <c r="A10" s="27">
        <v>3</v>
      </c>
      <c r="B10" s="149">
        <v>104</v>
      </c>
      <c r="C10" s="50" t="s">
        <v>56</v>
      </c>
      <c r="D10" s="50" t="s">
        <v>102</v>
      </c>
      <c r="E10" s="87">
        <v>40675</v>
      </c>
      <c r="F10" s="50" t="s">
        <v>103</v>
      </c>
      <c r="G10" s="112">
        <v>14.21</v>
      </c>
      <c r="H10" s="113">
        <v>1.8</v>
      </c>
      <c r="I10" s="123" t="str">
        <f t="shared" si="0"/>
        <v>I JA</v>
      </c>
      <c r="J10" s="114"/>
      <c r="K10" s="113"/>
      <c r="L10" s="123" t="str">
        <f t="shared" si="1"/>
        <v/>
      </c>
      <c r="M10" s="50" t="s">
        <v>865</v>
      </c>
      <c r="AB10" s="79"/>
    </row>
    <row r="11" spans="1:28" ht="15.6">
      <c r="A11" s="27">
        <v>4</v>
      </c>
      <c r="B11" s="149">
        <v>117</v>
      </c>
      <c r="C11" s="50" t="s">
        <v>186</v>
      </c>
      <c r="D11" s="50" t="s">
        <v>344</v>
      </c>
      <c r="E11" s="87">
        <v>41028</v>
      </c>
      <c r="F11" s="50" t="s">
        <v>103</v>
      </c>
      <c r="G11" s="112">
        <v>14.77</v>
      </c>
      <c r="H11" s="113">
        <v>1.8</v>
      </c>
      <c r="I11" s="123" t="str">
        <f t="shared" si="0"/>
        <v>II JA</v>
      </c>
      <c r="J11" s="114"/>
      <c r="K11" s="113"/>
      <c r="L11" s="123" t="str">
        <f t="shared" si="1"/>
        <v/>
      </c>
      <c r="M11" s="50" t="s">
        <v>851</v>
      </c>
      <c r="AB11" s="79"/>
    </row>
    <row r="12" spans="1:28" ht="15.6">
      <c r="A12" s="27">
        <v>5</v>
      </c>
      <c r="B12" s="149">
        <v>164</v>
      </c>
      <c r="C12" s="50" t="s">
        <v>816</v>
      </c>
      <c r="D12" s="50" t="s">
        <v>817</v>
      </c>
      <c r="E12" s="87">
        <v>39786</v>
      </c>
      <c r="F12" s="50" t="s">
        <v>813</v>
      </c>
      <c r="G12" s="112">
        <v>11.52</v>
      </c>
      <c r="H12" s="113">
        <v>1.8</v>
      </c>
      <c r="I12" s="123" t="str">
        <f t="shared" si="0"/>
        <v>II A</v>
      </c>
      <c r="J12" s="114"/>
      <c r="K12" s="113"/>
      <c r="L12" s="123" t="str">
        <f t="shared" si="1"/>
        <v/>
      </c>
      <c r="M12" s="50" t="s">
        <v>814</v>
      </c>
      <c r="AB12" s="79"/>
    </row>
    <row r="13" spans="1:28" ht="15.6">
      <c r="A13" s="27">
        <v>6</v>
      </c>
      <c r="B13" s="149"/>
      <c r="C13" s="50"/>
      <c r="D13" s="50"/>
      <c r="E13" s="87"/>
      <c r="F13" s="50"/>
      <c r="G13" s="112"/>
      <c r="H13" s="113"/>
      <c r="I13" s="123"/>
      <c r="J13" s="114"/>
      <c r="K13" s="113"/>
      <c r="L13" s="123"/>
      <c r="M13" s="50"/>
      <c r="AB13" s="79"/>
    </row>
    <row r="14" spans="1:28" ht="13.5" customHeight="1">
      <c r="A14" s="1"/>
      <c r="B14" s="73"/>
      <c r="C14" s="1"/>
      <c r="D14" s="9"/>
      <c r="E14" s="9"/>
      <c r="F14" s="17">
        <v>2</v>
      </c>
      <c r="G14" s="12" t="s">
        <v>300</v>
      </c>
      <c r="H14" s="18"/>
      <c r="I14" s="18"/>
      <c r="J14" s="1"/>
      <c r="K14" s="1"/>
      <c r="L14" s="1"/>
      <c r="M14" s="1"/>
      <c r="AB14" s="79"/>
    </row>
    <row r="15" spans="1:28" ht="15.6">
      <c r="A15" s="26">
        <v>1</v>
      </c>
      <c r="B15" s="149">
        <v>39</v>
      </c>
      <c r="C15" s="50" t="s">
        <v>301</v>
      </c>
      <c r="D15" s="50" t="s">
        <v>457</v>
      </c>
      <c r="E15" s="87">
        <v>39593</v>
      </c>
      <c r="F15" s="50" t="s">
        <v>34</v>
      </c>
      <c r="G15" s="112">
        <v>11.57</v>
      </c>
      <c r="H15" s="113">
        <v>3.6</v>
      </c>
      <c r="I15" s="123" t="str">
        <f t="shared" ref="I15:I20" si="2">IF(ISBLANK(G15),"",IF(G15&lt;=10.9,"KSM",IF(G15&lt;=11.35,"I A",IF(G15&lt;=12,"II A",IF(G15&lt;=13.14,"III A",IF(G15&lt;=14.74,"I JA",IF(G15&lt;=15.94,"II JA",IF(G15&lt;=16.74,"III JA"))))))))</f>
        <v>II A</v>
      </c>
      <c r="J15" s="114"/>
      <c r="K15" s="113"/>
      <c r="L15" s="123" t="str">
        <f t="shared" ref="L15:L20" si="3">IF(ISBLANK(J15),"",IF(J15&lt;=10.9,"KSM",IF(J15&lt;=11.35,"I A",IF(J15&lt;=12,"II A",IF(J15&lt;=13.14,"III A",IF(J15&lt;=14.74,"I JA",IF(J15&lt;=15.94,"II JA",IF(J15&lt;=16.74,"III JA"))))))))</f>
        <v/>
      </c>
      <c r="M15" s="50" t="s">
        <v>127</v>
      </c>
      <c r="AB15" s="79"/>
    </row>
    <row r="16" spans="1:28" ht="15.6">
      <c r="A16" s="27">
        <v>2</v>
      </c>
      <c r="B16" s="149">
        <v>144</v>
      </c>
      <c r="C16" s="50" t="s">
        <v>268</v>
      </c>
      <c r="D16" s="50" t="s">
        <v>269</v>
      </c>
      <c r="E16" s="87" t="s">
        <v>177</v>
      </c>
      <c r="F16" s="187" t="s">
        <v>750</v>
      </c>
      <c r="G16" s="112">
        <v>11.67</v>
      </c>
      <c r="H16" s="113">
        <v>3.6</v>
      </c>
      <c r="I16" s="123" t="str">
        <f t="shared" si="2"/>
        <v>II A</v>
      </c>
      <c r="J16" s="114"/>
      <c r="K16" s="113"/>
      <c r="L16" s="123" t="str">
        <f t="shared" si="3"/>
        <v/>
      </c>
      <c r="M16" s="50" t="s">
        <v>267</v>
      </c>
      <c r="AB16" s="79"/>
    </row>
    <row r="17" spans="1:28" ht="15.6">
      <c r="A17" s="27">
        <v>3</v>
      </c>
      <c r="B17" s="149">
        <v>18</v>
      </c>
      <c r="C17" s="50" t="s">
        <v>218</v>
      </c>
      <c r="D17" s="50" t="s">
        <v>436</v>
      </c>
      <c r="E17" s="87" t="s">
        <v>437</v>
      </c>
      <c r="F17" s="50" t="s">
        <v>142</v>
      </c>
      <c r="G17" s="112">
        <v>13.04</v>
      </c>
      <c r="H17" s="113">
        <v>3.6</v>
      </c>
      <c r="I17" s="123" t="str">
        <f t="shared" si="2"/>
        <v>III A</v>
      </c>
      <c r="J17" s="114"/>
      <c r="K17" s="113"/>
      <c r="L17" s="123" t="str">
        <f t="shared" si="3"/>
        <v/>
      </c>
      <c r="M17" s="50" t="s">
        <v>143</v>
      </c>
      <c r="AB17" s="79"/>
    </row>
    <row r="18" spans="1:28" ht="15.6">
      <c r="A18" s="27">
        <v>4</v>
      </c>
      <c r="B18" s="149">
        <v>118</v>
      </c>
      <c r="C18" s="50" t="s">
        <v>218</v>
      </c>
      <c r="D18" s="50" t="s">
        <v>349</v>
      </c>
      <c r="E18" s="87">
        <v>39883</v>
      </c>
      <c r="F18" s="50" t="s">
        <v>103</v>
      </c>
      <c r="G18" s="112">
        <v>12.16</v>
      </c>
      <c r="H18" s="113">
        <v>3.6</v>
      </c>
      <c r="I18" s="123" t="str">
        <f t="shared" si="2"/>
        <v>III A</v>
      </c>
      <c r="J18" s="114"/>
      <c r="K18" s="113"/>
      <c r="L18" s="123" t="str">
        <f t="shared" si="3"/>
        <v/>
      </c>
      <c r="M18" s="50" t="s">
        <v>851</v>
      </c>
      <c r="AB18" s="79"/>
    </row>
    <row r="19" spans="1:28" ht="15.6">
      <c r="A19" s="27">
        <v>5</v>
      </c>
      <c r="B19" s="149" t="s">
        <v>718</v>
      </c>
      <c r="C19" s="50" t="s">
        <v>78</v>
      </c>
      <c r="D19" s="50" t="s">
        <v>719</v>
      </c>
      <c r="E19" s="87" t="s">
        <v>720</v>
      </c>
      <c r="F19" s="50" t="s">
        <v>64</v>
      </c>
      <c r="G19" s="112">
        <v>14.36</v>
      </c>
      <c r="H19" s="113">
        <v>3.6</v>
      </c>
      <c r="I19" s="123" t="str">
        <f t="shared" si="2"/>
        <v>I JA</v>
      </c>
      <c r="J19" s="114"/>
      <c r="K19" s="113"/>
      <c r="L19" s="123" t="str">
        <f t="shared" si="3"/>
        <v/>
      </c>
      <c r="M19" s="50" t="s">
        <v>147</v>
      </c>
      <c r="AB19" s="79"/>
    </row>
    <row r="20" spans="1:28" ht="15.6">
      <c r="A20" s="27">
        <v>6</v>
      </c>
      <c r="B20" s="149" t="s">
        <v>694</v>
      </c>
      <c r="C20" s="50" t="s">
        <v>695</v>
      </c>
      <c r="D20" s="50" t="s">
        <v>696</v>
      </c>
      <c r="E20" s="87" t="s">
        <v>697</v>
      </c>
      <c r="F20" s="50" t="s">
        <v>64</v>
      </c>
      <c r="G20" s="112">
        <v>12.29</v>
      </c>
      <c r="H20" s="113">
        <v>3.6</v>
      </c>
      <c r="I20" s="123" t="str">
        <f t="shared" si="2"/>
        <v>III A</v>
      </c>
      <c r="J20" s="114"/>
      <c r="K20" s="113"/>
      <c r="L20" s="123" t="str">
        <f t="shared" si="3"/>
        <v/>
      </c>
      <c r="M20" s="50" t="s">
        <v>147</v>
      </c>
      <c r="AB20" s="79"/>
    </row>
    <row r="21" spans="1:28">
      <c r="A21" s="1"/>
      <c r="B21" s="1"/>
      <c r="C21" s="1"/>
      <c r="D21" s="9"/>
      <c r="E21" s="9"/>
      <c r="F21" s="17">
        <v>3</v>
      </c>
      <c r="G21" s="12" t="s">
        <v>300</v>
      </c>
      <c r="H21" s="18"/>
      <c r="I21" s="18"/>
      <c r="J21" s="1"/>
      <c r="K21" s="1"/>
      <c r="L21" s="1"/>
      <c r="M21" s="1"/>
      <c r="AB21" s="79"/>
    </row>
    <row r="22" spans="1:28" ht="15.6">
      <c r="A22" s="26">
        <v>1</v>
      </c>
      <c r="B22" s="149" t="s">
        <v>712</v>
      </c>
      <c r="C22" s="50" t="s">
        <v>96</v>
      </c>
      <c r="D22" s="50" t="s">
        <v>713</v>
      </c>
      <c r="E22" s="87" t="s">
        <v>714</v>
      </c>
      <c r="F22" s="50" t="s">
        <v>64</v>
      </c>
      <c r="G22" s="112">
        <v>12.46</v>
      </c>
      <c r="H22" s="113">
        <v>2.6</v>
      </c>
      <c r="I22" s="123" t="str">
        <f t="shared" ref="I22:I27" si="4">IF(ISBLANK(G22),"",IF(G22&lt;=10.9,"KSM",IF(G22&lt;=11.35,"I A",IF(G22&lt;=12,"II A",IF(G22&lt;=13.14,"III A",IF(G22&lt;=14.74,"I JA",IF(G22&lt;=15.94,"II JA",IF(G22&lt;=16.74,"III JA"))))))))</f>
        <v>III A</v>
      </c>
      <c r="J22" s="114"/>
      <c r="K22" s="113"/>
      <c r="L22" s="123" t="str">
        <f t="shared" ref="L22:L27" si="5">IF(ISBLANK(J22),"",IF(J22&lt;=10.9,"KSM",IF(J22&lt;=11.35,"I A",IF(J22&lt;=12,"II A",IF(J22&lt;=13.14,"III A",IF(J22&lt;=14.74,"I JA",IF(J22&lt;=15.94,"II JA",IF(J22&lt;=16.74,"III JA"))))))))</f>
        <v/>
      </c>
      <c r="M22" s="50" t="s">
        <v>147</v>
      </c>
    </row>
    <row r="23" spans="1:28" ht="15.6">
      <c r="A23" s="27">
        <v>2</v>
      </c>
      <c r="B23" s="149">
        <v>99</v>
      </c>
      <c r="C23" s="50" t="s">
        <v>385</v>
      </c>
      <c r="D23" s="50" t="s">
        <v>386</v>
      </c>
      <c r="E23" s="87" t="s">
        <v>387</v>
      </c>
      <c r="F23" s="50" t="s">
        <v>379</v>
      </c>
      <c r="G23" s="112">
        <v>11.86</v>
      </c>
      <c r="H23" s="113">
        <v>2.6</v>
      </c>
      <c r="I23" s="123" t="str">
        <f t="shared" si="4"/>
        <v>II A</v>
      </c>
      <c r="J23" s="114"/>
      <c r="K23" s="113"/>
      <c r="L23" s="123" t="str">
        <f t="shared" si="5"/>
        <v/>
      </c>
      <c r="M23" s="50" t="s">
        <v>380</v>
      </c>
    </row>
    <row r="24" spans="1:28" ht="15.6">
      <c r="A24" s="27">
        <v>3</v>
      </c>
      <c r="B24" s="149">
        <v>73</v>
      </c>
      <c r="C24" s="50" t="s">
        <v>83</v>
      </c>
      <c r="D24" s="50" t="s">
        <v>561</v>
      </c>
      <c r="E24" s="87" t="s">
        <v>562</v>
      </c>
      <c r="F24" s="50" t="s">
        <v>34</v>
      </c>
      <c r="G24" s="112">
        <v>12.84</v>
      </c>
      <c r="H24" s="113">
        <v>2.6</v>
      </c>
      <c r="I24" s="123" t="str">
        <f t="shared" si="4"/>
        <v>III A</v>
      </c>
      <c r="J24" s="114"/>
      <c r="K24" s="113"/>
      <c r="L24" s="123" t="str">
        <f t="shared" si="5"/>
        <v/>
      </c>
      <c r="M24" s="50" t="s">
        <v>557</v>
      </c>
    </row>
    <row r="25" spans="1:28" ht="15.6">
      <c r="A25" s="27">
        <v>4</v>
      </c>
      <c r="B25" s="149">
        <v>62</v>
      </c>
      <c r="C25" s="50" t="s">
        <v>520</v>
      </c>
      <c r="D25" s="50" t="s">
        <v>521</v>
      </c>
      <c r="E25" s="87" t="s">
        <v>522</v>
      </c>
      <c r="F25" s="50" t="s">
        <v>34</v>
      </c>
      <c r="G25" s="112">
        <v>11.71</v>
      </c>
      <c r="H25" s="113">
        <v>2.6</v>
      </c>
      <c r="I25" s="123" t="str">
        <f t="shared" si="4"/>
        <v>II A</v>
      </c>
      <c r="J25" s="114"/>
      <c r="K25" s="113"/>
      <c r="L25" s="123" t="str">
        <f t="shared" si="5"/>
        <v/>
      </c>
      <c r="M25" s="50" t="s">
        <v>232</v>
      </c>
    </row>
    <row r="26" spans="1:28" ht="15.6">
      <c r="A26" s="27">
        <v>5</v>
      </c>
      <c r="B26" s="149" t="s">
        <v>732</v>
      </c>
      <c r="C26" s="50" t="s">
        <v>733</v>
      </c>
      <c r="D26" s="50" t="s">
        <v>734</v>
      </c>
      <c r="E26" s="87" t="s">
        <v>735</v>
      </c>
      <c r="F26" s="50" t="s">
        <v>64</v>
      </c>
      <c r="G26" s="112">
        <v>14.63</v>
      </c>
      <c r="H26" s="113">
        <v>2.6</v>
      </c>
      <c r="I26" s="123" t="str">
        <f t="shared" si="4"/>
        <v>I JA</v>
      </c>
      <c r="J26" s="114"/>
      <c r="K26" s="113"/>
      <c r="L26" s="123" t="str">
        <f t="shared" si="5"/>
        <v/>
      </c>
      <c r="M26" s="50" t="s">
        <v>160</v>
      </c>
    </row>
    <row r="27" spans="1:28" ht="15.6">
      <c r="A27" s="27">
        <v>6</v>
      </c>
      <c r="B27" s="149" t="s">
        <v>729</v>
      </c>
      <c r="C27" s="50" t="s">
        <v>84</v>
      </c>
      <c r="D27" s="50" t="s">
        <v>85</v>
      </c>
      <c r="E27" s="87" t="s">
        <v>730</v>
      </c>
      <c r="F27" s="50" t="s">
        <v>64</v>
      </c>
      <c r="G27" s="112">
        <v>11.94</v>
      </c>
      <c r="H27" s="113">
        <v>2.6</v>
      </c>
      <c r="I27" s="123" t="str">
        <f t="shared" si="4"/>
        <v>II A</v>
      </c>
      <c r="J27" s="114"/>
      <c r="K27" s="113"/>
      <c r="L27" s="123" t="str">
        <f t="shared" si="5"/>
        <v/>
      </c>
      <c r="M27" s="50" t="s">
        <v>731</v>
      </c>
    </row>
    <row r="28" spans="1:28">
      <c r="A28" s="1"/>
      <c r="B28" s="96"/>
      <c r="C28" s="1"/>
      <c r="D28" s="97"/>
      <c r="E28" s="9"/>
      <c r="F28" s="17">
        <v>4</v>
      </c>
      <c r="G28" s="12" t="s">
        <v>300</v>
      </c>
      <c r="H28" s="18"/>
      <c r="I28" s="18"/>
      <c r="J28" s="1"/>
      <c r="K28" s="1"/>
      <c r="L28" s="1"/>
      <c r="M28" s="1"/>
    </row>
    <row r="29" spans="1:28" ht="15.6">
      <c r="A29" s="26">
        <v>1</v>
      </c>
      <c r="B29" s="149" t="s">
        <v>682</v>
      </c>
      <c r="C29" s="50" t="s">
        <v>81</v>
      </c>
      <c r="D29" s="50" t="s">
        <v>82</v>
      </c>
      <c r="E29" s="87" t="s">
        <v>150</v>
      </c>
      <c r="F29" s="50" t="s">
        <v>64</v>
      </c>
      <c r="G29" s="112">
        <v>12.3</v>
      </c>
      <c r="H29" s="113">
        <v>1.2</v>
      </c>
      <c r="I29" s="123" t="str">
        <f t="shared" ref="I29:I33" si="6">IF(ISBLANK(G29),"",IF(G29&lt;=10.9,"KSM",IF(G29&lt;=11.35,"I A",IF(G29&lt;=12,"II A",IF(G29&lt;=13.14,"III A",IF(G29&lt;=14.74,"I JA",IF(G29&lt;=15.94,"II JA",IF(G29&lt;=16.74,"III JA"))))))))</f>
        <v>III A</v>
      </c>
      <c r="J29" s="114"/>
      <c r="K29" s="113"/>
      <c r="L29" s="123" t="str">
        <f t="shared" ref="L29:L33" si="7">IF(ISBLANK(J29),"",IF(J29&lt;=10.9,"KSM",IF(J29&lt;=11.35,"I A",IF(J29&lt;=12,"II A",IF(J29&lt;=13.14,"III A",IF(J29&lt;=14.74,"I JA",IF(J29&lt;=15.94,"II JA",IF(J29&lt;=16.74,"III JA"))))))))</f>
        <v/>
      </c>
      <c r="M29" s="50" t="s">
        <v>147</v>
      </c>
    </row>
    <row r="30" spans="1:28" ht="15.6">
      <c r="A30" s="27">
        <v>2</v>
      </c>
      <c r="B30" s="149">
        <v>98</v>
      </c>
      <c r="C30" s="50" t="s">
        <v>319</v>
      </c>
      <c r="D30" s="50" t="s">
        <v>320</v>
      </c>
      <c r="E30" s="87">
        <v>40561</v>
      </c>
      <c r="F30" s="50" t="s">
        <v>103</v>
      </c>
      <c r="G30" s="112">
        <v>12.7</v>
      </c>
      <c r="H30" s="113">
        <v>1.2</v>
      </c>
      <c r="I30" s="123" t="str">
        <f t="shared" si="6"/>
        <v>III A</v>
      </c>
      <c r="J30" s="114"/>
      <c r="K30" s="113"/>
      <c r="L30" s="123" t="str">
        <f t="shared" si="7"/>
        <v/>
      </c>
      <c r="M30" s="50" t="s">
        <v>849</v>
      </c>
      <c r="N30" s="79"/>
    </row>
    <row r="31" spans="1:28" ht="15.6">
      <c r="A31" s="27">
        <v>3</v>
      </c>
      <c r="B31" s="149">
        <v>17</v>
      </c>
      <c r="C31" s="50" t="s">
        <v>139</v>
      </c>
      <c r="D31" s="50" t="s">
        <v>140</v>
      </c>
      <c r="E31" s="87" t="s">
        <v>141</v>
      </c>
      <c r="F31" s="50" t="s">
        <v>142</v>
      </c>
      <c r="G31" s="112">
        <v>11.84</v>
      </c>
      <c r="H31" s="113">
        <v>1.2</v>
      </c>
      <c r="I31" s="123" t="str">
        <f t="shared" si="6"/>
        <v>II A</v>
      </c>
      <c r="J31" s="114"/>
      <c r="K31" s="113"/>
      <c r="L31" s="123" t="str">
        <f t="shared" si="7"/>
        <v/>
      </c>
      <c r="M31" s="50" t="s">
        <v>143</v>
      </c>
    </row>
    <row r="32" spans="1:28" ht="15.6">
      <c r="A32" s="27">
        <v>4</v>
      </c>
      <c r="B32" s="149" t="s">
        <v>704</v>
      </c>
      <c r="C32" s="50" t="s">
        <v>705</v>
      </c>
      <c r="D32" s="50" t="s">
        <v>706</v>
      </c>
      <c r="E32" s="87" t="s">
        <v>707</v>
      </c>
      <c r="F32" s="50" t="s">
        <v>64</v>
      </c>
      <c r="G32" s="112">
        <v>13.25</v>
      </c>
      <c r="H32" s="113">
        <v>1.2</v>
      </c>
      <c r="I32" s="123" t="str">
        <f t="shared" si="6"/>
        <v>I JA</v>
      </c>
      <c r="J32" s="114"/>
      <c r="K32" s="113"/>
      <c r="L32" s="123" t="str">
        <f t="shared" si="7"/>
        <v/>
      </c>
      <c r="M32" s="50" t="s">
        <v>147</v>
      </c>
    </row>
    <row r="33" spans="1:28" ht="15.6">
      <c r="A33" s="27">
        <v>5</v>
      </c>
      <c r="B33" s="149">
        <v>23</v>
      </c>
      <c r="C33" s="50" t="s">
        <v>117</v>
      </c>
      <c r="D33" s="50" t="s">
        <v>166</v>
      </c>
      <c r="E33" s="87">
        <v>40091</v>
      </c>
      <c r="F33" s="50" t="s">
        <v>618</v>
      </c>
      <c r="G33" s="112">
        <v>13.04</v>
      </c>
      <c r="H33" s="113">
        <v>1.2</v>
      </c>
      <c r="I33" s="123" t="str">
        <f t="shared" si="6"/>
        <v>III A</v>
      </c>
      <c r="J33" s="114"/>
      <c r="K33" s="113"/>
      <c r="L33" s="123" t="str">
        <f t="shared" si="7"/>
        <v/>
      </c>
      <c r="M33" s="50" t="s">
        <v>600</v>
      </c>
    </row>
    <row r="34" spans="1:28" ht="15.6">
      <c r="A34" s="27">
        <v>6</v>
      </c>
      <c r="B34" s="149"/>
      <c r="C34" s="50"/>
      <c r="D34" s="50"/>
      <c r="E34" s="87"/>
      <c r="F34" s="50"/>
      <c r="G34" s="112"/>
      <c r="H34" s="113"/>
      <c r="I34" s="123"/>
      <c r="J34" s="114"/>
      <c r="K34" s="113"/>
      <c r="L34" s="123"/>
      <c r="M34" s="50"/>
    </row>
    <row r="35" spans="1:28">
      <c r="A35" s="1"/>
      <c r="B35" s="1"/>
      <c r="C35" s="1"/>
      <c r="D35" s="9"/>
      <c r="E35" s="9"/>
      <c r="F35" s="17">
        <v>5</v>
      </c>
      <c r="G35" s="12" t="s">
        <v>300</v>
      </c>
      <c r="H35" s="18"/>
      <c r="I35" s="18"/>
      <c r="J35" s="1"/>
      <c r="K35" s="1"/>
      <c r="L35" s="1"/>
      <c r="M35" s="1"/>
      <c r="AB35" s="79"/>
    </row>
    <row r="36" spans="1:28" ht="15.6">
      <c r="A36" s="26">
        <v>1</v>
      </c>
      <c r="B36" s="149">
        <v>6</v>
      </c>
      <c r="C36" s="50" t="s">
        <v>622</v>
      </c>
      <c r="D36" s="50" t="s">
        <v>623</v>
      </c>
      <c r="E36" s="87" t="s">
        <v>624</v>
      </c>
      <c r="F36" s="187" t="s">
        <v>633</v>
      </c>
      <c r="G36" s="112">
        <v>13.23</v>
      </c>
      <c r="H36" s="113">
        <v>3.7</v>
      </c>
      <c r="I36" s="123" t="str">
        <f t="shared" ref="I36:I41" si="8">IF(ISBLANK(G36),"",IF(G36&lt;=10.9,"KSM",IF(G36&lt;=11.35,"I A",IF(G36&lt;=12,"II A",IF(G36&lt;=13.14,"III A",IF(G36&lt;=14.74,"I JA",IF(G36&lt;=15.94,"II JA",IF(G36&lt;=16.74,"III JA"))))))))</f>
        <v>I JA</v>
      </c>
      <c r="J36" s="114"/>
      <c r="K36" s="113"/>
      <c r="L36" s="123" t="str">
        <f t="shared" ref="L36:L41" si="9">IF(ISBLANK(J36),"",IF(J36&lt;=10.9,"KSM",IF(J36&lt;=11.35,"I A",IF(J36&lt;=12,"II A",IF(J36&lt;=13.14,"III A",IF(J36&lt;=14.74,"I JA",IF(J36&lt;=15.94,"II JA",IF(J36&lt;=16.74,"III JA"))))))))</f>
        <v/>
      </c>
      <c r="M36" s="50" t="s">
        <v>621</v>
      </c>
    </row>
    <row r="37" spans="1:28" ht="15.6">
      <c r="A37" s="27">
        <v>2</v>
      </c>
      <c r="B37" s="149">
        <v>78</v>
      </c>
      <c r="C37" s="50" t="s">
        <v>218</v>
      </c>
      <c r="D37" s="50" t="s">
        <v>219</v>
      </c>
      <c r="E37" s="87" t="s">
        <v>570</v>
      </c>
      <c r="F37" s="50" t="s">
        <v>34</v>
      </c>
      <c r="G37" s="112">
        <v>11</v>
      </c>
      <c r="H37" s="113">
        <v>3.7</v>
      </c>
      <c r="I37" s="123" t="str">
        <f t="shared" si="8"/>
        <v>I A</v>
      </c>
      <c r="J37" s="114"/>
      <c r="K37" s="113"/>
      <c r="L37" s="123" t="str">
        <f t="shared" si="9"/>
        <v/>
      </c>
      <c r="M37" s="50" t="s">
        <v>571</v>
      </c>
    </row>
    <row r="38" spans="1:28" ht="15.6">
      <c r="A38" s="27">
        <v>3</v>
      </c>
      <c r="B38" s="149" t="s">
        <v>724</v>
      </c>
      <c r="C38" s="50" t="s">
        <v>168</v>
      </c>
      <c r="D38" s="50" t="s">
        <v>169</v>
      </c>
      <c r="E38" s="87" t="s">
        <v>170</v>
      </c>
      <c r="F38" s="50" t="s">
        <v>64</v>
      </c>
      <c r="G38" s="112">
        <v>12.9</v>
      </c>
      <c r="H38" s="113">
        <v>3.7</v>
      </c>
      <c r="I38" s="123" t="str">
        <f t="shared" si="8"/>
        <v>III A</v>
      </c>
      <c r="J38" s="114"/>
      <c r="K38" s="113"/>
      <c r="L38" s="123" t="str">
        <f t="shared" si="9"/>
        <v/>
      </c>
      <c r="M38" s="50" t="s">
        <v>160</v>
      </c>
    </row>
    <row r="39" spans="1:28" ht="15.6">
      <c r="A39" s="27">
        <v>4</v>
      </c>
      <c r="B39" s="149">
        <v>145</v>
      </c>
      <c r="C39" s="50" t="s">
        <v>117</v>
      </c>
      <c r="D39" s="50" t="s">
        <v>270</v>
      </c>
      <c r="E39" s="87" t="s">
        <v>271</v>
      </c>
      <c r="F39" s="187" t="s">
        <v>750</v>
      </c>
      <c r="G39" s="112">
        <v>11.62</v>
      </c>
      <c r="H39" s="113">
        <v>3.7</v>
      </c>
      <c r="I39" s="123" t="str">
        <f t="shared" si="8"/>
        <v>II A</v>
      </c>
      <c r="J39" s="114"/>
      <c r="K39" s="113"/>
      <c r="L39" s="123" t="str">
        <f t="shared" si="9"/>
        <v/>
      </c>
      <c r="M39" s="50" t="s">
        <v>267</v>
      </c>
    </row>
    <row r="40" spans="1:28" ht="15.6">
      <c r="A40" s="27">
        <v>5</v>
      </c>
      <c r="B40" s="149">
        <v>5</v>
      </c>
      <c r="C40" s="50" t="s">
        <v>319</v>
      </c>
      <c r="D40" s="50" t="s">
        <v>619</v>
      </c>
      <c r="E40" s="87" t="s">
        <v>620</v>
      </c>
      <c r="F40" s="187" t="s">
        <v>633</v>
      </c>
      <c r="G40" s="112" t="s">
        <v>858</v>
      </c>
      <c r="H40" s="113"/>
      <c r="I40" s="123"/>
      <c r="J40" s="114"/>
      <c r="K40" s="113"/>
      <c r="L40" s="123" t="str">
        <f t="shared" si="9"/>
        <v/>
      </c>
      <c r="M40" s="50" t="s">
        <v>621</v>
      </c>
    </row>
    <row r="41" spans="1:28" ht="15.6">
      <c r="A41" s="27">
        <v>6</v>
      </c>
      <c r="B41" s="149">
        <v>169</v>
      </c>
      <c r="C41" s="50" t="s">
        <v>67</v>
      </c>
      <c r="D41" s="50" t="s">
        <v>833</v>
      </c>
      <c r="E41" s="87" t="s">
        <v>834</v>
      </c>
      <c r="F41" s="187" t="s">
        <v>843</v>
      </c>
      <c r="G41" s="112">
        <v>11.25</v>
      </c>
      <c r="H41" s="113">
        <v>3.7</v>
      </c>
      <c r="I41" s="123" t="str">
        <f t="shared" si="8"/>
        <v>I A</v>
      </c>
      <c r="J41" s="114"/>
      <c r="K41" s="113"/>
      <c r="L41" s="123" t="str">
        <f t="shared" si="9"/>
        <v/>
      </c>
      <c r="M41" s="50" t="s">
        <v>261</v>
      </c>
    </row>
    <row r="42" spans="1:28">
      <c r="A42" s="1"/>
      <c r="B42" s="96"/>
      <c r="C42" s="1"/>
      <c r="D42" s="97"/>
      <c r="E42" s="9"/>
      <c r="F42" s="17">
        <v>6</v>
      </c>
      <c r="G42" s="12" t="s">
        <v>300</v>
      </c>
      <c r="H42" s="18"/>
      <c r="I42" s="18"/>
      <c r="J42" s="1"/>
      <c r="K42" s="1"/>
      <c r="L42" s="1"/>
      <c r="M42" s="1"/>
    </row>
    <row r="43" spans="1:28" ht="15.6">
      <c r="A43" s="26">
        <v>1</v>
      </c>
      <c r="B43" s="37"/>
      <c r="C43" s="50"/>
      <c r="D43" s="50"/>
      <c r="E43" s="87"/>
      <c r="F43" s="50"/>
      <c r="G43" s="112"/>
      <c r="H43" s="113"/>
      <c r="I43" s="123" t="str">
        <f t="shared" ref="I43" si="10">IF(ISBLANK(G43),"",IF(G43&lt;=10.9,"KSM",IF(G43&lt;=11.35,"I A",IF(G43&lt;=12,"II A",IF(G43&lt;=13.14,"III A",IF(G43&lt;=14.74,"I JA",IF(G43&lt;=15.94,"II JA",IF(G43&lt;=16.74,"III JA"))))))))</f>
        <v/>
      </c>
      <c r="J43" s="114"/>
      <c r="K43" s="113"/>
      <c r="L43" s="123" t="str">
        <f t="shared" ref="L43" si="11">IF(ISBLANK(J43),"",IF(J43&lt;=10.9,"KSM",IF(J43&lt;=11.35,"I A",IF(J43&lt;=12,"II A",IF(J43&lt;=13.14,"III A",IF(J43&lt;=14.74,"I JA",IF(J43&lt;=15.94,"II JA",IF(J43&lt;=16.74,"III JA"))))))))</f>
        <v/>
      </c>
      <c r="M43" s="50"/>
    </row>
    <row r="44" spans="1:28" ht="15.6">
      <c r="A44" s="27">
        <v>2</v>
      </c>
      <c r="B44" s="149">
        <v>160</v>
      </c>
      <c r="C44" s="50" t="s">
        <v>776</v>
      </c>
      <c r="D44" s="50" t="s">
        <v>777</v>
      </c>
      <c r="E44" s="87" t="s">
        <v>778</v>
      </c>
      <c r="F44" s="50" t="s">
        <v>793</v>
      </c>
      <c r="G44" s="112">
        <v>13.21</v>
      </c>
      <c r="H44" s="113">
        <v>3.2</v>
      </c>
      <c r="I44" s="123" t="str">
        <f>IF(ISBLANK(G44),"",IF(G44&lt;=10.9,"KSM",IF(G44&lt;=11.35,"I A",IF(G44&lt;=12,"II A",IF(G44&lt;=13.14,"III A",IF(G44&lt;=14.74,"I JA",IF(G44&lt;=15.94,"II JA",IF(G44&lt;=16.74,"III JA"))))))))</f>
        <v>I JA</v>
      </c>
      <c r="J44" s="114"/>
      <c r="K44" s="113"/>
      <c r="L44" s="123" t="str">
        <f>IF(ISBLANK(J44),"",IF(J44&lt;=10.9,"KSM",IF(J44&lt;=11.35,"I A",IF(J44&lt;=12,"II A",IF(J44&lt;=13.14,"III A",IF(J44&lt;=14.74,"I JA",IF(J44&lt;=15.94,"II JA",IF(J44&lt;=16.74,"III JA"))))))))</f>
        <v/>
      </c>
      <c r="M44" s="50" t="s">
        <v>792</v>
      </c>
      <c r="N44" s="79"/>
    </row>
    <row r="45" spans="1:28" ht="15.6">
      <c r="A45" s="27">
        <v>3</v>
      </c>
      <c r="B45" s="149">
        <v>22</v>
      </c>
      <c r="C45" s="50" t="s">
        <v>45</v>
      </c>
      <c r="D45" s="50" t="s">
        <v>601</v>
      </c>
      <c r="E45" s="87">
        <v>39669</v>
      </c>
      <c r="F45" s="50" t="s">
        <v>618</v>
      </c>
      <c r="G45" s="112">
        <v>12.48</v>
      </c>
      <c r="H45" s="113">
        <v>3.2</v>
      </c>
      <c r="I45" s="123" t="str">
        <f>IF(ISBLANK(G45),"",IF(G45&lt;=10.9,"KSM",IF(G45&lt;=11.35,"I A",IF(G45&lt;=12,"II A",IF(G45&lt;=13.14,"III A",IF(G45&lt;=14.74,"I JA",IF(G45&lt;=15.94,"II JA",IF(G45&lt;=16.74,"III JA"))))))))</f>
        <v>III A</v>
      </c>
      <c r="J45" s="114"/>
      <c r="K45" s="113"/>
      <c r="L45" s="123" t="str">
        <f>IF(ISBLANK(J45),"",IF(J45&lt;=10.9,"KSM",IF(J45&lt;=11.35,"I A",IF(J45&lt;=12,"II A",IF(J45&lt;=13.14,"III A",IF(J45&lt;=14.74,"I JA",IF(J45&lt;=15.94,"II JA",IF(J45&lt;=16.74,"III JA"))))))))</f>
        <v/>
      </c>
      <c r="M45" s="50" t="s">
        <v>600</v>
      </c>
    </row>
    <row r="46" spans="1:28" ht="15.6">
      <c r="A46" s="27">
        <v>4</v>
      </c>
      <c r="B46" s="149" t="s">
        <v>681</v>
      </c>
      <c r="C46" s="50" t="s">
        <v>67</v>
      </c>
      <c r="D46" s="50" t="s">
        <v>145</v>
      </c>
      <c r="E46" s="87" t="s">
        <v>146</v>
      </c>
      <c r="F46" s="50" t="s">
        <v>64</v>
      </c>
      <c r="G46" s="112">
        <v>11.71</v>
      </c>
      <c r="H46" s="113">
        <v>3.2</v>
      </c>
      <c r="I46" s="123" t="str">
        <f>IF(ISBLANK(G46),"",IF(G46&lt;=10.9,"KSM",IF(G46&lt;=11.35,"I A",IF(G46&lt;=12,"II A",IF(G46&lt;=13.14,"III A",IF(G46&lt;=14.74,"I JA",IF(G46&lt;=15.94,"II JA",IF(G46&lt;=16.74,"III JA"))))))))</f>
        <v>II A</v>
      </c>
      <c r="J46" s="114"/>
      <c r="K46" s="113"/>
      <c r="L46" s="123" t="str">
        <f>IF(ISBLANK(J46),"",IF(J46&lt;=10.9,"KSM",IF(J46&lt;=11.35,"I A",IF(J46&lt;=12,"II A",IF(J46&lt;=13.14,"III A",IF(J46&lt;=14.74,"I JA",IF(J46&lt;=15.94,"II JA",IF(J46&lt;=16.74,"III JA"))))))))</f>
        <v/>
      </c>
      <c r="M46" s="50" t="s">
        <v>147</v>
      </c>
    </row>
    <row r="47" spans="1:28" ht="15.6">
      <c r="A47" s="27">
        <v>5</v>
      </c>
      <c r="B47" s="149">
        <v>155</v>
      </c>
      <c r="C47" s="50" t="s">
        <v>765</v>
      </c>
      <c r="D47" s="50" t="s">
        <v>766</v>
      </c>
      <c r="E47" s="87" t="s">
        <v>767</v>
      </c>
      <c r="F47" s="50" t="s">
        <v>793</v>
      </c>
      <c r="G47" s="112">
        <v>11.8</v>
      </c>
      <c r="H47" s="113">
        <v>3.2</v>
      </c>
      <c r="I47" s="123" t="str">
        <f>IF(ISBLANK(G47),"",IF(G47&lt;=10.9,"KSM",IF(G47&lt;=11.35,"I A",IF(G47&lt;=12,"II A",IF(G47&lt;=13.14,"III A",IF(G47&lt;=14.74,"I JA",IF(G47&lt;=15.94,"II JA",IF(G47&lt;=16.74,"III JA"))))))))</f>
        <v>II A</v>
      </c>
      <c r="J47" s="114"/>
      <c r="K47" s="113"/>
      <c r="L47" s="123" t="str">
        <f>IF(ISBLANK(J47),"",IF(J47&lt;=10.9,"KSM",IF(J47&lt;=11.35,"I A",IF(J47&lt;=12,"II A",IF(J47&lt;=13.14,"III A",IF(J47&lt;=14.74,"I JA",IF(J47&lt;=15.94,"II JA",IF(J47&lt;=16.74,"III JA"))))))))</f>
        <v/>
      </c>
      <c r="M47" s="160" t="s">
        <v>857</v>
      </c>
    </row>
    <row r="48" spans="1:28" ht="15.6">
      <c r="A48" s="27">
        <v>6</v>
      </c>
      <c r="B48" s="149">
        <v>68</v>
      </c>
      <c r="C48" s="50" t="s">
        <v>538</v>
      </c>
      <c r="D48" s="50" t="s">
        <v>539</v>
      </c>
      <c r="E48" s="87" t="s">
        <v>540</v>
      </c>
      <c r="F48" s="50" t="s">
        <v>34</v>
      </c>
      <c r="G48" s="112">
        <v>12.46</v>
      </c>
      <c r="H48" s="113">
        <v>3.2</v>
      </c>
      <c r="I48" s="123" t="str">
        <f>IF(ISBLANK(G48),"",IF(G48&lt;=10.9,"KSM",IF(G48&lt;=11.35,"I A",IF(G48&lt;=12,"II A",IF(G48&lt;=13.14,"III A",IF(G48&lt;=14.74,"I JA",IF(G48&lt;=15.94,"II JA",IF(G48&lt;=16.74,"III JA"))))))))</f>
        <v>III A</v>
      </c>
      <c r="J48" s="114"/>
      <c r="K48" s="113"/>
      <c r="L48" s="123" t="str">
        <f>IF(ISBLANK(J48),"",IF(J48&lt;=10.9,"KSM",IF(J48&lt;=11.35,"I A",IF(J48&lt;=12,"II A",IF(J48&lt;=13.14,"III A",IF(J48&lt;=14.74,"I JA",IF(J48&lt;=15.94,"II JA",IF(J48&lt;=16.74,"III JA"))))))))</f>
        <v/>
      </c>
      <c r="M48" s="50" t="s">
        <v>232</v>
      </c>
    </row>
  </sheetData>
  <phoneticPr fontId="45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C0484-8E0D-4747-8550-AC4594465D27}">
  <dimension ref="A1:AB41"/>
  <sheetViews>
    <sheetView topLeftCell="A30" zoomScale="110" zoomScaleNormal="110" workbookViewId="0">
      <selection activeCell="P11" sqref="P11"/>
    </sheetView>
  </sheetViews>
  <sheetFormatPr defaultRowHeight="14.4"/>
  <cols>
    <col min="1" max="1" width="6.44140625" customWidth="1"/>
    <col min="2" max="2" width="5.5546875" customWidth="1"/>
    <col min="3" max="3" width="10.77734375" customWidth="1"/>
    <col min="4" max="4" width="12.6640625" customWidth="1"/>
    <col min="5" max="5" width="12.109375" customWidth="1"/>
    <col min="6" max="6" width="18.33203125" customWidth="1"/>
    <col min="7" max="12" width="6.21875" customWidth="1"/>
    <col min="13" max="13" width="21.77734375" customWidth="1"/>
    <col min="14" max="14" width="4.33203125" style="193" bestFit="1" customWidth="1"/>
    <col min="18" max="18" width="8.5546875" customWidth="1"/>
    <col min="19" max="19" width="14.6640625" customWidth="1"/>
    <col min="20" max="20" width="12.6640625" customWidth="1"/>
    <col min="21" max="21" width="16.5546875" customWidth="1"/>
    <col min="22" max="22" width="18.6640625" customWidth="1"/>
    <col min="26" max="26" width="9.44140625" customWidth="1"/>
    <col min="27" max="27" width="13.44140625" customWidth="1"/>
  </cols>
  <sheetData>
    <row r="1" spans="1:28" ht="21.75" customHeight="1">
      <c r="B1" s="10"/>
      <c r="C1" s="19" t="s">
        <v>9</v>
      </c>
      <c r="D1" s="19"/>
      <c r="E1" s="20"/>
      <c r="F1" s="19"/>
      <c r="G1" s="21"/>
    </row>
    <row r="2" spans="1:28" ht="17.399999999999999">
      <c r="A2" s="10"/>
      <c r="H2" s="19"/>
      <c r="I2" s="13" t="s">
        <v>33</v>
      </c>
      <c r="J2" s="11"/>
      <c r="L2" s="13"/>
    </row>
    <row r="3" spans="1:28" ht="21">
      <c r="A3" s="2"/>
      <c r="B3" s="2"/>
      <c r="C3" s="2"/>
      <c r="D3" s="15"/>
      <c r="E3" s="3"/>
      <c r="F3" s="4"/>
      <c r="G3" s="5"/>
      <c r="H3" s="4"/>
      <c r="I3" s="13" t="s">
        <v>807</v>
      </c>
      <c r="J3" s="6"/>
      <c r="L3" s="13"/>
    </row>
    <row r="4" spans="1:28" ht="20.399999999999999">
      <c r="A4" s="7"/>
      <c r="B4" s="47" t="s">
        <v>23</v>
      </c>
      <c r="C4" s="47"/>
      <c r="D4" s="47" t="s">
        <v>125</v>
      </c>
      <c r="E4" s="1"/>
      <c r="F4" s="1"/>
      <c r="G4" s="1"/>
      <c r="H4" s="1"/>
      <c r="I4" s="1"/>
    </row>
    <row r="5" spans="1:28" ht="9.75" customHeight="1">
      <c r="A5" s="1"/>
      <c r="E5" s="14"/>
      <c r="F5" s="1"/>
      <c r="G5" s="8"/>
      <c r="H5" s="22"/>
      <c r="I5" s="22"/>
    </row>
    <row r="6" spans="1:28">
      <c r="A6" s="1"/>
      <c r="B6" s="1"/>
      <c r="C6" s="1"/>
      <c r="D6" s="9" t="s">
        <v>860</v>
      </c>
      <c r="E6" s="9"/>
      <c r="F6" s="17"/>
      <c r="G6" s="12"/>
      <c r="H6" s="18"/>
      <c r="I6" s="18"/>
      <c r="J6" s="1"/>
      <c r="K6" s="1"/>
      <c r="L6" s="1"/>
      <c r="M6" s="1"/>
    </row>
    <row r="7" spans="1:28">
      <c r="A7" s="26" t="s">
        <v>303</v>
      </c>
      <c r="B7" s="38"/>
      <c r="C7" s="23" t="s">
        <v>1</v>
      </c>
      <c r="D7" s="28" t="s">
        <v>2</v>
      </c>
      <c r="E7" s="25" t="s">
        <v>3</v>
      </c>
      <c r="F7" s="25" t="s">
        <v>4</v>
      </c>
      <c r="G7" s="34" t="s">
        <v>869</v>
      </c>
      <c r="H7" s="34" t="s">
        <v>6</v>
      </c>
      <c r="I7" s="71" t="s">
        <v>42</v>
      </c>
      <c r="J7" s="71" t="s">
        <v>123</v>
      </c>
      <c r="K7" s="71" t="s">
        <v>6</v>
      </c>
      <c r="L7" s="71" t="s">
        <v>42</v>
      </c>
      <c r="M7" s="24" t="s">
        <v>7</v>
      </c>
    </row>
    <row r="8" spans="1:28" ht="15.6">
      <c r="A8" s="26">
        <v>1</v>
      </c>
      <c r="B8" s="149">
        <v>78</v>
      </c>
      <c r="C8" s="50" t="s">
        <v>218</v>
      </c>
      <c r="D8" s="50" t="s">
        <v>219</v>
      </c>
      <c r="E8" s="87" t="s">
        <v>570</v>
      </c>
      <c r="F8" s="50" t="s">
        <v>34</v>
      </c>
      <c r="G8" s="112">
        <v>11</v>
      </c>
      <c r="H8" s="113">
        <v>3.7</v>
      </c>
      <c r="I8" s="123" t="str">
        <f t="shared" ref="I8:I13" si="0">IF(ISBLANK(G8),"",IF(G8&lt;=10.9,"KSM",IF(G8&lt;=11.35,"I A",IF(G8&lt;=12,"II A",IF(G8&lt;=13.14,"III A",IF(G8&lt;=14.74,"I JA",IF(G8&lt;=15.94,"II JA",IF(G8&lt;=16.74,"III JA"))))))))</f>
        <v>I A</v>
      </c>
      <c r="J8" s="114">
        <v>10.9</v>
      </c>
      <c r="K8" s="113">
        <v>2.7</v>
      </c>
      <c r="L8" s="123" t="str">
        <f t="shared" ref="L8:L13" si="1">IF(ISBLANK(J8),"",IF(J8&lt;=10.9,"KSM",IF(J8&lt;=11.35,"I A",IF(J8&lt;=12,"II A",IF(J8&lt;=13.14,"III A",IF(J8&lt;=14.74,"I JA",IF(J8&lt;=15.94,"II JA",IF(J8&lt;=16.74,"III JA"))))))))</f>
        <v>KSM</v>
      </c>
      <c r="M8" s="50" t="s">
        <v>571</v>
      </c>
    </row>
    <row r="9" spans="1:28" ht="15.6">
      <c r="A9" s="26">
        <v>2</v>
      </c>
      <c r="B9" s="149">
        <v>169</v>
      </c>
      <c r="C9" s="50" t="s">
        <v>67</v>
      </c>
      <c r="D9" s="50" t="s">
        <v>833</v>
      </c>
      <c r="E9" s="87" t="s">
        <v>834</v>
      </c>
      <c r="F9" s="187" t="s">
        <v>843</v>
      </c>
      <c r="G9" s="112">
        <v>11.25</v>
      </c>
      <c r="H9" s="113">
        <v>3.7</v>
      </c>
      <c r="I9" s="123" t="str">
        <f t="shared" si="0"/>
        <v>I A</v>
      </c>
      <c r="J9" s="114">
        <v>11.19</v>
      </c>
      <c r="K9" s="113">
        <v>2.7</v>
      </c>
      <c r="L9" s="123" t="str">
        <f t="shared" si="1"/>
        <v>I A</v>
      </c>
      <c r="M9" s="50" t="s">
        <v>261</v>
      </c>
    </row>
    <row r="10" spans="1:28" ht="15.6">
      <c r="A10" s="27">
        <v>3</v>
      </c>
      <c r="B10" s="149">
        <v>164</v>
      </c>
      <c r="C10" s="50" t="s">
        <v>816</v>
      </c>
      <c r="D10" s="50" t="s">
        <v>817</v>
      </c>
      <c r="E10" s="87">
        <v>39786</v>
      </c>
      <c r="F10" s="50" t="s">
        <v>813</v>
      </c>
      <c r="G10" s="112">
        <v>11.52</v>
      </c>
      <c r="H10" s="113">
        <v>1.8</v>
      </c>
      <c r="I10" s="123" t="str">
        <f t="shared" si="0"/>
        <v>II A</v>
      </c>
      <c r="J10" s="114">
        <v>11.49</v>
      </c>
      <c r="K10" s="113">
        <v>2.7</v>
      </c>
      <c r="L10" s="123" t="str">
        <f t="shared" si="1"/>
        <v>II A</v>
      </c>
      <c r="M10" s="50" t="s">
        <v>814</v>
      </c>
      <c r="N10" s="194">
        <v>11.484999999999999</v>
      </c>
      <c r="AB10" s="79"/>
    </row>
    <row r="11" spans="1:28" ht="15.6">
      <c r="A11" s="26">
        <v>4</v>
      </c>
      <c r="B11" s="149">
        <v>39</v>
      </c>
      <c r="C11" s="50" t="s">
        <v>301</v>
      </c>
      <c r="D11" s="50" t="s">
        <v>457</v>
      </c>
      <c r="E11" s="87">
        <v>39593</v>
      </c>
      <c r="F11" s="50" t="s">
        <v>34</v>
      </c>
      <c r="G11" s="112">
        <v>11.57</v>
      </c>
      <c r="H11" s="113">
        <v>3.6</v>
      </c>
      <c r="I11" s="123" t="str">
        <f t="shared" si="0"/>
        <v>II A</v>
      </c>
      <c r="J11" s="114">
        <v>11.49</v>
      </c>
      <c r="K11" s="113">
        <v>2.7</v>
      </c>
      <c r="L11" s="123" t="str">
        <f t="shared" si="1"/>
        <v>II A</v>
      </c>
      <c r="M11" s="50" t="s">
        <v>127</v>
      </c>
      <c r="N11" s="194">
        <v>11.488</v>
      </c>
      <c r="AB11" s="79"/>
    </row>
    <row r="12" spans="1:28" ht="15.6">
      <c r="A12" s="27">
        <v>5</v>
      </c>
      <c r="B12" s="149">
        <v>144</v>
      </c>
      <c r="C12" s="50" t="s">
        <v>268</v>
      </c>
      <c r="D12" s="50" t="s">
        <v>269</v>
      </c>
      <c r="E12" s="87" t="s">
        <v>177</v>
      </c>
      <c r="F12" s="187" t="s">
        <v>750</v>
      </c>
      <c r="G12" s="112">
        <v>11.67</v>
      </c>
      <c r="H12" s="113">
        <v>3.6</v>
      </c>
      <c r="I12" s="123" t="str">
        <f t="shared" si="0"/>
        <v>II A</v>
      </c>
      <c r="J12" s="114">
        <v>11.61</v>
      </c>
      <c r="K12" s="113">
        <v>2.7</v>
      </c>
      <c r="L12" s="123" t="str">
        <f t="shared" si="1"/>
        <v>II A</v>
      </c>
      <c r="M12" s="50" t="s">
        <v>267</v>
      </c>
      <c r="AB12" s="79"/>
    </row>
    <row r="13" spans="1:28" ht="15.6">
      <c r="A13" s="27">
        <v>6</v>
      </c>
      <c r="B13" s="149">
        <v>145</v>
      </c>
      <c r="C13" s="50" t="s">
        <v>117</v>
      </c>
      <c r="D13" s="50" t="s">
        <v>270</v>
      </c>
      <c r="E13" s="87" t="s">
        <v>271</v>
      </c>
      <c r="F13" s="187" t="s">
        <v>750</v>
      </c>
      <c r="G13" s="112">
        <v>11.62</v>
      </c>
      <c r="H13" s="113">
        <v>3.7</v>
      </c>
      <c r="I13" s="123" t="str">
        <f t="shared" si="0"/>
        <v>II A</v>
      </c>
      <c r="J13" s="114">
        <v>11.74</v>
      </c>
      <c r="K13" s="113">
        <v>2.7</v>
      </c>
      <c r="L13" s="123" t="str">
        <f t="shared" si="1"/>
        <v>II A</v>
      </c>
      <c r="M13" s="50" t="s">
        <v>267</v>
      </c>
    </row>
    <row r="14" spans="1:28">
      <c r="A14" s="26" t="s">
        <v>303</v>
      </c>
      <c r="B14" s="38"/>
      <c r="C14" s="23" t="s">
        <v>1</v>
      </c>
      <c r="D14" s="28" t="s">
        <v>2</v>
      </c>
      <c r="E14" s="25" t="s">
        <v>3</v>
      </c>
      <c r="F14" s="25" t="s">
        <v>4</v>
      </c>
      <c r="G14" s="34" t="s">
        <v>122</v>
      </c>
      <c r="H14" s="34" t="s">
        <v>6</v>
      </c>
      <c r="I14" s="71" t="s">
        <v>42</v>
      </c>
      <c r="J14" s="71" t="s">
        <v>123</v>
      </c>
      <c r="K14" s="71" t="s">
        <v>6</v>
      </c>
      <c r="L14" s="71" t="s">
        <v>42</v>
      </c>
      <c r="M14" s="24" t="s">
        <v>7</v>
      </c>
    </row>
    <row r="15" spans="1:28" ht="15.6">
      <c r="A15" s="26">
        <v>7</v>
      </c>
      <c r="B15" s="149">
        <v>62</v>
      </c>
      <c r="C15" s="50" t="s">
        <v>520</v>
      </c>
      <c r="D15" s="50" t="s">
        <v>521</v>
      </c>
      <c r="E15" s="87" t="s">
        <v>522</v>
      </c>
      <c r="F15" s="50" t="s">
        <v>34</v>
      </c>
      <c r="G15" s="112">
        <v>11.71</v>
      </c>
      <c r="H15" s="113">
        <v>2.6</v>
      </c>
      <c r="I15" s="123" t="str">
        <f t="shared" ref="I15:I40" si="2">IF(ISBLANK(G15),"",IF(G15&lt;=10.9,"KSM",IF(G15&lt;=11.35,"I A",IF(G15&lt;=12,"II A",IF(G15&lt;=13.14,"III A",IF(G15&lt;=14.74,"I JA",IF(G15&lt;=15.94,"II JA",IF(G15&lt;=16.74,"III JA"))))))))</f>
        <v>II A</v>
      </c>
      <c r="J15" s="114"/>
      <c r="K15" s="113"/>
      <c r="L15" s="123" t="str">
        <f t="shared" ref="L15:L41" si="3">IF(ISBLANK(J15),"",IF(J15&lt;=10.9,"KSM",IF(J15&lt;=11.35,"I A",IF(J15&lt;=12,"II A",IF(J15&lt;=13.14,"III A",IF(J15&lt;=14.74,"I JA",IF(J15&lt;=15.94,"II JA",IF(J15&lt;=16.74,"III JA"))))))))</f>
        <v/>
      </c>
      <c r="M15" s="50" t="s">
        <v>232</v>
      </c>
    </row>
    <row r="16" spans="1:28" ht="15.6">
      <c r="A16" s="27">
        <v>7</v>
      </c>
      <c r="B16" s="149" t="s">
        <v>681</v>
      </c>
      <c r="C16" s="50" t="s">
        <v>67</v>
      </c>
      <c r="D16" s="50" t="s">
        <v>145</v>
      </c>
      <c r="E16" s="87" t="s">
        <v>146</v>
      </c>
      <c r="F16" s="50" t="s">
        <v>64</v>
      </c>
      <c r="G16" s="112">
        <v>11.71</v>
      </c>
      <c r="H16" s="113">
        <v>3.2</v>
      </c>
      <c r="I16" s="123" t="str">
        <f t="shared" si="2"/>
        <v>II A</v>
      </c>
      <c r="J16" s="114"/>
      <c r="K16" s="113"/>
      <c r="L16" s="123" t="str">
        <f t="shared" si="3"/>
        <v/>
      </c>
      <c r="M16" s="50" t="s">
        <v>147</v>
      </c>
    </row>
    <row r="17" spans="1:28" ht="15.6">
      <c r="A17" s="26">
        <v>9</v>
      </c>
      <c r="B17" s="149">
        <v>155</v>
      </c>
      <c r="C17" s="50" t="s">
        <v>765</v>
      </c>
      <c r="D17" s="50" t="s">
        <v>766</v>
      </c>
      <c r="E17" s="87" t="s">
        <v>767</v>
      </c>
      <c r="F17" s="50" t="s">
        <v>793</v>
      </c>
      <c r="G17" s="112">
        <v>11.8</v>
      </c>
      <c r="H17" s="113">
        <v>3.2</v>
      </c>
      <c r="I17" s="123" t="str">
        <f t="shared" si="2"/>
        <v>II A</v>
      </c>
      <c r="J17" s="114"/>
      <c r="K17" s="113"/>
      <c r="L17" s="123" t="str">
        <f t="shared" si="3"/>
        <v/>
      </c>
      <c r="M17" s="160" t="s">
        <v>857</v>
      </c>
    </row>
    <row r="18" spans="1:28" ht="15.6">
      <c r="A18" s="27">
        <v>10</v>
      </c>
      <c r="B18" s="149">
        <v>64</v>
      </c>
      <c r="C18" s="50" t="s">
        <v>218</v>
      </c>
      <c r="D18" s="50" t="s">
        <v>529</v>
      </c>
      <c r="E18" s="87" t="s">
        <v>530</v>
      </c>
      <c r="F18" s="50" t="s">
        <v>34</v>
      </c>
      <c r="G18" s="112">
        <v>11.82</v>
      </c>
      <c r="H18" s="113">
        <v>1.8</v>
      </c>
      <c r="I18" s="123" t="str">
        <f t="shared" si="2"/>
        <v>II A</v>
      </c>
      <c r="J18" s="114"/>
      <c r="K18" s="113"/>
      <c r="L18" s="123" t="str">
        <f t="shared" si="3"/>
        <v/>
      </c>
      <c r="M18" s="50" t="s">
        <v>232</v>
      </c>
    </row>
    <row r="19" spans="1:28" ht="15.6">
      <c r="A19" s="26">
        <v>11</v>
      </c>
      <c r="B19" s="149">
        <v>17</v>
      </c>
      <c r="C19" s="50" t="s">
        <v>139</v>
      </c>
      <c r="D19" s="50" t="s">
        <v>140</v>
      </c>
      <c r="E19" s="87" t="s">
        <v>141</v>
      </c>
      <c r="F19" s="50" t="s">
        <v>142</v>
      </c>
      <c r="G19" s="112">
        <v>11.84</v>
      </c>
      <c r="H19" s="113">
        <v>1.2</v>
      </c>
      <c r="I19" s="123" t="str">
        <f t="shared" si="2"/>
        <v>II A</v>
      </c>
      <c r="J19" s="114"/>
      <c r="K19" s="113"/>
      <c r="L19" s="123" t="str">
        <f t="shared" si="3"/>
        <v/>
      </c>
      <c r="M19" s="50" t="s">
        <v>143</v>
      </c>
    </row>
    <row r="20" spans="1:28" ht="15.6">
      <c r="A20" s="27">
        <v>12</v>
      </c>
      <c r="B20" s="149">
        <v>99</v>
      </c>
      <c r="C20" s="50" t="s">
        <v>385</v>
      </c>
      <c r="D20" s="50" t="s">
        <v>386</v>
      </c>
      <c r="E20" s="87" t="s">
        <v>387</v>
      </c>
      <c r="F20" s="50" t="s">
        <v>379</v>
      </c>
      <c r="G20" s="112">
        <v>11.86</v>
      </c>
      <c r="H20" s="113">
        <v>2.6</v>
      </c>
      <c r="I20" s="123" t="str">
        <f t="shared" si="2"/>
        <v>II A</v>
      </c>
      <c r="J20" s="114"/>
      <c r="K20" s="113"/>
      <c r="L20" s="123" t="str">
        <f t="shared" si="3"/>
        <v/>
      </c>
      <c r="M20" s="50" t="s">
        <v>380</v>
      </c>
    </row>
    <row r="21" spans="1:28" ht="15.6">
      <c r="A21" s="26">
        <v>13</v>
      </c>
      <c r="B21" s="149" t="s">
        <v>729</v>
      </c>
      <c r="C21" s="50" t="s">
        <v>84</v>
      </c>
      <c r="D21" s="50" t="s">
        <v>85</v>
      </c>
      <c r="E21" s="87" t="s">
        <v>730</v>
      </c>
      <c r="F21" s="50" t="s">
        <v>64</v>
      </c>
      <c r="G21" s="112">
        <v>11.94</v>
      </c>
      <c r="H21" s="113">
        <v>2.6</v>
      </c>
      <c r="I21" s="123" t="str">
        <f t="shared" si="2"/>
        <v>II A</v>
      </c>
      <c r="J21" s="114"/>
      <c r="K21" s="113"/>
      <c r="L21" s="123" t="str">
        <f t="shared" si="3"/>
        <v/>
      </c>
      <c r="M21" s="187" t="s">
        <v>731</v>
      </c>
    </row>
    <row r="22" spans="1:28" ht="15.6">
      <c r="A22" s="27">
        <v>14</v>
      </c>
      <c r="B22" s="149">
        <v>118</v>
      </c>
      <c r="C22" s="50" t="s">
        <v>218</v>
      </c>
      <c r="D22" s="50" t="s">
        <v>349</v>
      </c>
      <c r="E22" s="87">
        <v>39883</v>
      </c>
      <c r="F22" s="50" t="s">
        <v>103</v>
      </c>
      <c r="G22" s="112">
        <v>12.16</v>
      </c>
      <c r="H22" s="113">
        <v>3.6</v>
      </c>
      <c r="I22" s="123" t="str">
        <f t="shared" si="2"/>
        <v>III A</v>
      </c>
      <c r="J22" s="114"/>
      <c r="K22" s="113"/>
      <c r="L22" s="123" t="str">
        <f t="shared" si="3"/>
        <v/>
      </c>
      <c r="M22" s="50" t="s">
        <v>851</v>
      </c>
      <c r="AB22" s="79"/>
    </row>
    <row r="23" spans="1:28" ht="15.6">
      <c r="A23" s="26">
        <v>15</v>
      </c>
      <c r="B23" s="149" t="s">
        <v>694</v>
      </c>
      <c r="C23" s="50" t="s">
        <v>695</v>
      </c>
      <c r="D23" s="50" t="s">
        <v>696</v>
      </c>
      <c r="E23" s="87" t="s">
        <v>697</v>
      </c>
      <c r="F23" s="50" t="s">
        <v>64</v>
      </c>
      <c r="G23" s="112">
        <v>12.29</v>
      </c>
      <c r="H23" s="113">
        <v>3.6</v>
      </c>
      <c r="I23" s="123" t="str">
        <f t="shared" si="2"/>
        <v>III A</v>
      </c>
      <c r="J23" s="114"/>
      <c r="K23" s="113"/>
      <c r="L23" s="123" t="str">
        <f t="shared" si="3"/>
        <v/>
      </c>
      <c r="M23" s="50" t="s">
        <v>147</v>
      </c>
      <c r="AB23" s="79"/>
    </row>
    <row r="24" spans="1:28" ht="15.6">
      <c r="A24" s="27">
        <v>16</v>
      </c>
      <c r="B24" s="149" t="s">
        <v>682</v>
      </c>
      <c r="C24" s="50" t="s">
        <v>81</v>
      </c>
      <c r="D24" s="50" t="s">
        <v>82</v>
      </c>
      <c r="E24" s="87" t="s">
        <v>150</v>
      </c>
      <c r="F24" s="50" t="s">
        <v>64</v>
      </c>
      <c r="G24" s="112">
        <v>12.3</v>
      </c>
      <c r="H24" s="113">
        <v>1.2</v>
      </c>
      <c r="I24" s="123" t="str">
        <f t="shared" si="2"/>
        <v>III A</v>
      </c>
      <c r="J24" s="114"/>
      <c r="K24" s="113"/>
      <c r="L24" s="123" t="str">
        <f t="shared" si="3"/>
        <v/>
      </c>
      <c r="M24" s="50" t="s">
        <v>147</v>
      </c>
    </row>
    <row r="25" spans="1:28" ht="15.6">
      <c r="A25" s="26">
        <v>17</v>
      </c>
      <c r="B25" s="149" t="s">
        <v>712</v>
      </c>
      <c r="C25" s="50" t="s">
        <v>96</v>
      </c>
      <c r="D25" s="50" t="s">
        <v>713</v>
      </c>
      <c r="E25" s="87" t="s">
        <v>714</v>
      </c>
      <c r="F25" s="50" t="s">
        <v>64</v>
      </c>
      <c r="G25" s="112">
        <v>12.46</v>
      </c>
      <c r="H25" s="113">
        <v>2.6</v>
      </c>
      <c r="I25" s="123" t="str">
        <f t="shared" si="2"/>
        <v>III A</v>
      </c>
      <c r="J25" s="114"/>
      <c r="K25" s="113"/>
      <c r="L25" s="123" t="str">
        <f t="shared" si="3"/>
        <v/>
      </c>
      <c r="M25" s="50" t="s">
        <v>147</v>
      </c>
    </row>
    <row r="26" spans="1:28" ht="15.6">
      <c r="A26" s="27">
        <v>17</v>
      </c>
      <c r="B26" s="149">
        <v>68</v>
      </c>
      <c r="C26" s="50" t="s">
        <v>538</v>
      </c>
      <c r="D26" s="50" t="s">
        <v>539</v>
      </c>
      <c r="E26" s="87" t="s">
        <v>540</v>
      </c>
      <c r="F26" s="50" t="s">
        <v>34</v>
      </c>
      <c r="G26" s="112">
        <v>12.46</v>
      </c>
      <c r="H26" s="113">
        <v>3.2</v>
      </c>
      <c r="I26" s="123" t="str">
        <f t="shared" si="2"/>
        <v>III A</v>
      </c>
      <c r="J26" s="114"/>
      <c r="K26" s="113"/>
      <c r="L26" s="123" t="str">
        <f t="shared" si="3"/>
        <v/>
      </c>
      <c r="M26" s="50" t="s">
        <v>232</v>
      </c>
    </row>
    <row r="27" spans="1:28" ht="15.6">
      <c r="A27" s="26">
        <v>19</v>
      </c>
      <c r="B27" s="149">
        <v>22</v>
      </c>
      <c r="C27" s="50" t="s">
        <v>45</v>
      </c>
      <c r="D27" s="50" t="s">
        <v>601</v>
      </c>
      <c r="E27" s="87">
        <v>39669</v>
      </c>
      <c r="F27" s="50" t="s">
        <v>618</v>
      </c>
      <c r="G27" s="112">
        <v>12.48</v>
      </c>
      <c r="H27" s="113">
        <v>3.2</v>
      </c>
      <c r="I27" s="123" t="str">
        <f t="shared" si="2"/>
        <v>III A</v>
      </c>
      <c r="J27" s="114"/>
      <c r="K27" s="113"/>
      <c r="L27" s="123" t="str">
        <f t="shared" si="3"/>
        <v/>
      </c>
      <c r="M27" s="50" t="s">
        <v>600</v>
      </c>
    </row>
    <row r="28" spans="1:28" ht="15.6">
      <c r="A28" s="27">
        <v>20</v>
      </c>
      <c r="B28" s="149">
        <v>98</v>
      </c>
      <c r="C28" s="50" t="s">
        <v>319</v>
      </c>
      <c r="D28" s="50" t="s">
        <v>320</v>
      </c>
      <c r="E28" s="87">
        <v>40561</v>
      </c>
      <c r="F28" s="50" t="s">
        <v>103</v>
      </c>
      <c r="G28" s="112">
        <v>12.7</v>
      </c>
      <c r="H28" s="113">
        <v>1.2</v>
      </c>
      <c r="I28" s="123" t="str">
        <f t="shared" si="2"/>
        <v>III A</v>
      </c>
      <c r="J28" s="114"/>
      <c r="K28" s="113"/>
      <c r="L28" s="123" t="str">
        <f t="shared" si="3"/>
        <v/>
      </c>
      <c r="M28" s="50" t="s">
        <v>849</v>
      </c>
      <c r="N28" s="174"/>
    </row>
    <row r="29" spans="1:28" ht="15.6">
      <c r="A29" s="26">
        <v>21</v>
      </c>
      <c r="B29" s="149">
        <v>73</v>
      </c>
      <c r="C29" s="50" t="s">
        <v>83</v>
      </c>
      <c r="D29" s="50" t="s">
        <v>561</v>
      </c>
      <c r="E29" s="87" t="s">
        <v>562</v>
      </c>
      <c r="F29" s="50" t="s">
        <v>34</v>
      </c>
      <c r="G29" s="112">
        <v>12.84</v>
      </c>
      <c r="H29" s="113">
        <v>2.6</v>
      </c>
      <c r="I29" s="123" t="str">
        <f t="shared" si="2"/>
        <v>III A</v>
      </c>
      <c r="J29" s="114"/>
      <c r="K29" s="113"/>
      <c r="L29" s="123" t="str">
        <f t="shared" si="3"/>
        <v/>
      </c>
      <c r="M29" s="50" t="s">
        <v>557</v>
      </c>
    </row>
    <row r="30" spans="1:28" ht="15.6">
      <c r="A30" s="27">
        <v>22</v>
      </c>
      <c r="B30" s="149" t="s">
        <v>702</v>
      </c>
      <c r="C30" s="50" t="s">
        <v>61</v>
      </c>
      <c r="D30" s="50" t="s">
        <v>302</v>
      </c>
      <c r="E30" s="87" t="s">
        <v>703</v>
      </c>
      <c r="F30" s="50" t="s">
        <v>64</v>
      </c>
      <c r="G30" s="112">
        <v>12.87</v>
      </c>
      <c r="H30" s="113">
        <v>1.8</v>
      </c>
      <c r="I30" s="123" t="str">
        <f t="shared" si="2"/>
        <v>III A</v>
      </c>
      <c r="J30" s="114"/>
      <c r="K30" s="113"/>
      <c r="L30" s="123" t="str">
        <f t="shared" si="3"/>
        <v/>
      </c>
      <c r="M30" s="50" t="s">
        <v>147</v>
      </c>
      <c r="AB30" s="79"/>
    </row>
    <row r="31" spans="1:28" ht="15.6">
      <c r="A31" s="26">
        <v>23</v>
      </c>
      <c r="B31" s="149" t="s">
        <v>724</v>
      </c>
      <c r="C31" s="50" t="s">
        <v>168</v>
      </c>
      <c r="D31" s="50" t="s">
        <v>169</v>
      </c>
      <c r="E31" s="87" t="s">
        <v>170</v>
      </c>
      <c r="F31" s="50" t="s">
        <v>64</v>
      </c>
      <c r="G31" s="112">
        <v>12.9</v>
      </c>
      <c r="H31" s="113">
        <v>3.7</v>
      </c>
      <c r="I31" s="123" t="str">
        <f t="shared" si="2"/>
        <v>III A</v>
      </c>
      <c r="J31" s="114"/>
      <c r="K31" s="113"/>
      <c r="L31" s="123" t="str">
        <f t="shared" si="3"/>
        <v/>
      </c>
      <c r="M31" s="50" t="s">
        <v>160</v>
      </c>
    </row>
    <row r="32" spans="1:28" ht="15.6">
      <c r="A32" s="27">
        <v>24</v>
      </c>
      <c r="B32" s="149">
        <v>18</v>
      </c>
      <c r="C32" s="50" t="s">
        <v>218</v>
      </c>
      <c r="D32" s="50" t="s">
        <v>436</v>
      </c>
      <c r="E32" s="87" t="s">
        <v>437</v>
      </c>
      <c r="F32" s="50" t="s">
        <v>142</v>
      </c>
      <c r="G32" s="112">
        <v>13.04</v>
      </c>
      <c r="H32" s="113">
        <v>3.6</v>
      </c>
      <c r="I32" s="123" t="str">
        <f t="shared" si="2"/>
        <v>III A</v>
      </c>
      <c r="J32" s="114"/>
      <c r="K32" s="113"/>
      <c r="L32" s="123" t="str">
        <f t="shared" si="3"/>
        <v/>
      </c>
      <c r="M32" s="50" t="s">
        <v>143</v>
      </c>
      <c r="AB32" s="79"/>
    </row>
    <row r="33" spans="1:28" ht="15.6">
      <c r="A33" s="26">
        <v>24</v>
      </c>
      <c r="B33" s="149">
        <v>23</v>
      </c>
      <c r="C33" s="50" t="s">
        <v>117</v>
      </c>
      <c r="D33" s="50" t="s">
        <v>166</v>
      </c>
      <c r="E33" s="87">
        <v>40091</v>
      </c>
      <c r="F33" s="50" t="s">
        <v>618</v>
      </c>
      <c r="G33" s="112">
        <v>13.04</v>
      </c>
      <c r="H33" s="113">
        <v>1.2</v>
      </c>
      <c r="I33" s="123" t="str">
        <f t="shared" si="2"/>
        <v>III A</v>
      </c>
      <c r="J33" s="114"/>
      <c r="K33" s="113"/>
      <c r="L33" s="123" t="str">
        <f t="shared" si="3"/>
        <v/>
      </c>
      <c r="M33" s="50" t="s">
        <v>600</v>
      </c>
    </row>
    <row r="34" spans="1:28" ht="15.6">
      <c r="A34" s="27">
        <v>26</v>
      </c>
      <c r="B34" s="149">
        <v>160</v>
      </c>
      <c r="C34" s="50" t="s">
        <v>776</v>
      </c>
      <c r="D34" s="50" t="s">
        <v>777</v>
      </c>
      <c r="E34" s="87" t="s">
        <v>778</v>
      </c>
      <c r="F34" s="50" t="s">
        <v>793</v>
      </c>
      <c r="G34" s="112">
        <v>13.21</v>
      </c>
      <c r="H34" s="113">
        <v>3.2</v>
      </c>
      <c r="I34" s="123" t="str">
        <f t="shared" si="2"/>
        <v>I JA</v>
      </c>
      <c r="J34" s="114"/>
      <c r="K34" s="113"/>
      <c r="L34" s="123" t="str">
        <f t="shared" si="3"/>
        <v/>
      </c>
      <c r="M34" s="50" t="s">
        <v>792</v>
      </c>
      <c r="N34" s="174"/>
    </row>
    <row r="35" spans="1:28" ht="15.6">
      <c r="A35" s="26">
        <v>27</v>
      </c>
      <c r="B35" s="149">
        <v>6</v>
      </c>
      <c r="C35" s="50" t="s">
        <v>622</v>
      </c>
      <c r="D35" s="50" t="s">
        <v>623</v>
      </c>
      <c r="E35" s="87" t="s">
        <v>624</v>
      </c>
      <c r="F35" s="187" t="s">
        <v>633</v>
      </c>
      <c r="G35" s="112">
        <v>13.23</v>
      </c>
      <c r="H35" s="113">
        <v>3.7</v>
      </c>
      <c r="I35" s="123" t="str">
        <f t="shared" si="2"/>
        <v>I JA</v>
      </c>
      <c r="J35" s="114"/>
      <c r="K35" s="113"/>
      <c r="L35" s="123" t="str">
        <f t="shared" si="3"/>
        <v/>
      </c>
      <c r="M35" s="50" t="s">
        <v>621</v>
      </c>
    </row>
    <row r="36" spans="1:28" ht="15.6">
      <c r="A36" s="27">
        <v>28</v>
      </c>
      <c r="B36" s="149" t="s">
        <v>704</v>
      </c>
      <c r="C36" s="50" t="s">
        <v>705</v>
      </c>
      <c r="D36" s="50" t="s">
        <v>706</v>
      </c>
      <c r="E36" s="87" t="s">
        <v>707</v>
      </c>
      <c r="F36" s="50" t="s">
        <v>64</v>
      </c>
      <c r="G36" s="112">
        <v>13.25</v>
      </c>
      <c r="H36" s="113">
        <v>1.2</v>
      </c>
      <c r="I36" s="123" t="str">
        <f t="shared" si="2"/>
        <v>I JA</v>
      </c>
      <c r="J36" s="114"/>
      <c r="K36" s="113"/>
      <c r="L36" s="123" t="str">
        <f t="shared" si="3"/>
        <v/>
      </c>
      <c r="M36" s="50" t="s">
        <v>147</v>
      </c>
    </row>
    <row r="37" spans="1:28" ht="15.6">
      <c r="A37" s="26">
        <v>29</v>
      </c>
      <c r="B37" s="149">
        <v>104</v>
      </c>
      <c r="C37" s="50" t="s">
        <v>56</v>
      </c>
      <c r="D37" s="50" t="s">
        <v>102</v>
      </c>
      <c r="E37" s="87">
        <v>40675</v>
      </c>
      <c r="F37" s="50" t="s">
        <v>103</v>
      </c>
      <c r="G37" s="112">
        <v>14.21</v>
      </c>
      <c r="H37" s="113">
        <v>1.8</v>
      </c>
      <c r="I37" s="123" t="str">
        <f t="shared" si="2"/>
        <v>I JA</v>
      </c>
      <c r="J37" s="114"/>
      <c r="K37" s="113"/>
      <c r="L37" s="123" t="str">
        <f t="shared" si="3"/>
        <v/>
      </c>
      <c r="M37" s="50" t="s">
        <v>865</v>
      </c>
      <c r="AB37" s="79"/>
    </row>
    <row r="38" spans="1:28" ht="15.6">
      <c r="A38" s="27">
        <v>30</v>
      </c>
      <c r="B38" s="149" t="s">
        <v>718</v>
      </c>
      <c r="C38" s="50" t="s">
        <v>78</v>
      </c>
      <c r="D38" s="50" t="s">
        <v>719</v>
      </c>
      <c r="E38" s="87" t="s">
        <v>720</v>
      </c>
      <c r="F38" s="50" t="s">
        <v>64</v>
      </c>
      <c r="G38" s="112">
        <v>14.36</v>
      </c>
      <c r="H38" s="113">
        <v>3.6</v>
      </c>
      <c r="I38" s="123" t="str">
        <f t="shared" si="2"/>
        <v>I JA</v>
      </c>
      <c r="J38" s="114"/>
      <c r="K38" s="113"/>
      <c r="L38" s="123" t="str">
        <f t="shared" si="3"/>
        <v/>
      </c>
      <c r="M38" s="50" t="s">
        <v>147</v>
      </c>
      <c r="AB38" s="79"/>
    </row>
    <row r="39" spans="1:28" ht="15.6">
      <c r="A39" s="26">
        <v>31</v>
      </c>
      <c r="B39" s="149" t="s">
        <v>732</v>
      </c>
      <c r="C39" s="50" t="s">
        <v>733</v>
      </c>
      <c r="D39" s="50" t="s">
        <v>734</v>
      </c>
      <c r="E39" s="87" t="s">
        <v>735</v>
      </c>
      <c r="F39" s="50" t="s">
        <v>64</v>
      </c>
      <c r="G39" s="112">
        <v>14.63</v>
      </c>
      <c r="H39" s="113">
        <v>2.6</v>
      </c>
      <c r="I39" s="123" t="str">
        <f t="shared" si="2"/>
        <v>I JA</v>
      </c>
      <c r="J39" s="114"/>
      <c r="K39" s="113"/>
      <c r="L39" s="123" t="str">
        <f t="shared" si="3"/>
        <v/>
      </c>
      <c r="M39" s="50" t="s">
        <v>160</v>
      </c>
    </row>
    <row r="40" spans="1:28" ht="15.6">
      <c r="A40" s="27">
        <v>32</v>
      </c>
      <c r="B40" s="149">
        <v>117</v>
      </c>
      <c r="C40" s="50" t="s">
        <v>186</v>
      </c>
      <c r="D40" s="50" t="s">
        <v>344</v>
      </c>
      <c r="E40" s="87">
        <v>41028</v>
      </c>
      <c r="F40" s="50" t="s">
        <v>103</v>
      </c>
      <c r="G40" s="112">
        <v>14.77</v>
      </c>
      <c r="H40" s="113">
        <v>1.8</v>
      </c>
      <c r="I40" s="123" t="str">
        <f t="shared" si="2"/>
        <v>II JA</v>
      </c>
      <c r="J40" s="114"/>
      <c r="K40" s="113"/>
      <c r="L40" s="123" t="str">
        <f t="shared" si="3"/>
        <v/>
      </c>
      <c r="M40" s="50" t="s">
        <v>851</v>
      </c>
      <c r="AB40" s="79"/>
    </row>
    <row r="41" spans="1:28" ht="15.6">
      <c r="A41" s="27"/>
      <c r="B41" s="149">
        <v>5</v>
      </c>
      <c r="C41" s="50" t="s">
        <v>319</v>
      </c>
      <c r="D41" s="50" t="s">
        <v>619</v>
      </c>
      <c r="E41" s="87" t="s">
        <v>620</v>
      </c>
      <c r="F41" s="187" t="s">
        <v>633</v>
      </c>
      <c r="G41" s="112" t="s">
        <v>858</v>
      </c>
      <c r="H41" s="113"/>
      <c r="I41" s="123"/>
      <c r="J41" s="114"/>
      <c r="K41" s="113"/>
      <c r="L41" s="123" t="str">
        <f t="shared" si="3"/>
        <v/>
      </c>
      <c r="M41" s="50" t="s">
        <v>621</v>
      </c>
    </row>
  </sheetData>
  <sortState xmlns:xlrd2="http://schemas.microsoft.com/office/spreadsheetml/2017/richdata2" ref="A8:AB13">
    <sortCondition ref="J8:J13"/>
  </sortState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DB261-BAE3-4582-8A9D-A13DF967615C}">
  <sheetPr codeName="Lapas7"/>
  <dimension ref="A1:AA27"/>
  <sheetViews>
    <sheetView workbookViewId="0"/>
  </sheetViews>
  <sheetFormatPr defaultRowHeight="14.4"/>
  <cols>
    <col min="1" max="1" width="6.33203125" customWidth="1"/>
    <col min="2" max="2" width="5.109375" customWidth="1"/>
    <col min="3" max="3" width="11.88671875" customWidth="1"/>
    <col min="4" max="4" width="11.6640625" customWidth="1"/>
    <col min="5" max="5" width="11.44140625" customWidth="1"/>
    <col min="6" max="6" width="20" customWidth="1"/>
    <col min="7" max="9" width="7.33203125" customWidth="1"/>
    <col min="10" max="11" width="9.88671875" hidden="1" customWidth="1"/>
    <col min="12" max="12" width="5.33203125" hidden="1" customWidth="1"/>
    <col min="13" max="13" width="23.88671875" hidden="1" customWidth="1"/>
    <col min="17" max="17" width="11.44140625" customWidth="1"/>
    <col min="18" max="18" width="13.109375" customWidth="1"/>
    <col min="19" max="19" width="11.88671875" bestFit="1" customWidth="1"/>
    <col min="20" max="20" width="22.6640625" customWidth="1"/>
    <col min="25" max="25" width="29.6640625" customWidth="1"/>
    <col min="26" max="26" width="9.44140625" bestFit="1" customWidth="1"/>
  </cols>
  <sheetData>
    <row r="1" spans="1:27" ht="17.399999999999999">
      <c r="C1" s="19" t="s">
        <v>9</v>
      </c>
      <c r="D1" s="19"/>
      <c r="E1" s="20"/>
      <c r="F1" s="19"/>
    </row>
    <row r="2" spans="1:27" ht="15.6">
      <c r="A2" s="10"/>
      <c r="B2" s="10"/>
      <c r="G2" s="13"/>
      <c r="H2" s="13" t="s">
        <v>33</v>
      </c>
      <c r="I2" s="13"/>
      <c r="J2" s="11"/>
      <c r="K2" s="13"/>
    </row>
    <row r="3" spans="1:27" ht="21">
      <c r="A3" s="2"/>
      <c r="G3" s="13"/>
      <c r="H3" s="13" t="s">
        <v>807</v>
      </c>
      <c r="I3" s="13"/>
      <c r="J3" s="6"/>
      <c r="K3" s="13"/>
      <c r="L3" s="13"/>
    </row>
    <row r="4" spans="1:27">
      <c r="A4" s="1"/>
      <c r="G4" s="1"/>
      <c r="H4" s="1"/>
      <c r="I4" s="1"/>
      <c r="L4" s="1"/>
    </row>
    <row r="5" spans="1:27" ht="21">
      <c r="B5" s="47" t="s">
        <v>23</v>
      </c>
      <c r="C5" s="47"/>
      <c r="D5" s="47" t="s">
        <v>16</v>
      </c>
      <c r="E5" s="3"/>
      <c r="F5" s="4"/>
    </row>
    <row r="6" spans="1:27">
      <c r="E6" s="9"/>
      <c r="F6" s="162"/>
      <c r="G6" s="163"/>
      <c r="J6" s="1"/>
      <c r="K6" s="1"/>
    </row>
    <row r="7" spans="1:27">
      <c r="A7" s="101" t="s">
        <v>303</v>
      </c>
      <c r="B7" s="102" t="s">
        <v>21</v>
      </c>
      <c r="C7" s="103" t="s">
        <v>1</v>
      </c>
      <c r="D7" s="104" t="s">
        <v>2</v>
      </c>
      <c r="E7" s="105" t="s">
        <v>3</v>
      </c>
      <c r="F7" s="105" t="s">
        <v>4</v>
      </c>
      <c r="G7" s="34" t="s">
        <v>122</v>
      </c>
      <c r="H7" s="34" t="s">
        <v>6</v>
      </c>
      <c r="I7" s="71" t="s">
        <v>42</v>
      </c>
      <c r="J7" s="71" t="s">
        <v>20</v>
      </c>
      <c r="K7" s="71" t="s">
        <v>6</v>
      </c>
      <c r="L7" s="71" t="s">
        <v>42</v>
      </c>
      <c r="M7" s="106" t="s">
        <v>7</v>
      </c>
    </row>
    <row r="8" spans="1:27" ht="15.6">
      <c r="A8" s="27">
        <v>1</v>
      </c>
      <c r="B8" s="149">
        <v>113</v>
      </c>
      <c r="C8" s="50" t="s">
        <v>449</v>
      </c>
      <c r="D8" s="50" t="s">
        <v>856</v>
      </c>
      <c r="E8" s="87" t="s">
        <v>445</v>
      </c>
      <c r="F8" s="50" t="s">
        <v>34</v>
      </c>
      <c r="G8" s="112">
        <v>11.28</v>
      </c>
      <c r="H8" s="113">
        <v>2.4</v>
      </c>
      <c r="I8" s="123" t="str">
        <f t="shared" ref="I8:I13" si="0">IF(ISBLANK(G8),"",IF(G8&gt;13.14,"",IF(G8&lt;=10.28,"TSM",IF(G8&lt;=10.58,"SM",IF(G8&lt;=10.9,"KSM",IF(G8&lt;=11.35,"I A",IF(G8&lt;=12,"II A",IF(G8&lt;=13.14,"III A"))))))))</f>
        <v>I A</v>
      </c>
      <c r="J8" s="114"/>
      <c r="K8" s="113"/>
      <c r="L8" s="123" t="str">
        <f t="shared" ref="L8:L13" si="1">IF(ISBLANK(J8),"",IF(J8&gt;13.14,"",IF(J8&lt;=10.28,"TSM",IF(J8&lt;=10.58,"SM",IF(J8&lt;=10.9,"KSM",IF(J8&lt;=11.35,"I A",IF(J8&lt;=12,"II A",IF(J8&lt;=13.14,"III A"))))))))</f>
        <v/>
      </c>
      <c r="M8" s="50" t="s">
        <v>446</v>
      </c>
      <c r="Z8" s="77"/>
      <c r="AA8" s="44"/>
    </row>
    <row r="9" spans="1:27" ht="15.6">
      <c r="A9" s="27">
        <v>2</v>
      </c>
      <c r="B9" s="149">
        <v>38</v>
      </c>
      <c r="C9" s="50" t="s">
        <v>454</v>
      </c>
      <c r="D9" s="50" t="s">
        <v>455</v>
      </c>
      <c r="E9" s="87">
        <v>37667</v>
      </c>
      <c r="F9" s="50" t="s">
        <v>34</v>
      </c>
      <c r="G9" s="112">
        <v>11.45</v>
      </c>
      <c r="H9" s="113">
        <v>2.4</v>
      </c>
      <c r="I9" s="123" t="str">
        <f t="shared" si="0"/>
        <v>II A</v>
      </c>
      <c r="J9" s="114"/>
      <c r="K9" s="113"/>
      <c r="L9" s="123" t="str">
        <f t="shared" si="1"/>
        <v/>
      </c>
      <c r="M9" s="50" t="s">
        <v>456</v>
      </c>
    </row>
    <row r="10" spans="1:27" ht="15.6">
      <c r="A10" s="27">
        <v>3</v>
      </c>
      <c r="B10" s="149" t="s">
        <v>744</v>
      </c>
      <c r="C10" s="50" t="s">
        <v>68</v>
      </c>
      <c r="D10" s="50" t="s">
        <v>77</v>
      </c>
      <c r="E10" s="87" t="s">
        <v>156</v>
      </c>
      <c r="F10" s="50" t="s">
        <v>64</v>
      </c>
      <c r="G10" s="112">
        <v>11.99</v>
      </c>
      <c r="H10" s="113">
        <v>2.4</v>
      </c>
      <c r="I10" s="123" t="str">
        <f t="shared" si="0"/>
        <v>II A</v>
      </c>
      <c r="J10" s="114"/>
      <c r="K10" s="113"/>
      <c r="L10" s="123" t="str">
        <f t="shared" si="1"/>
        <v/>
      </c>
      <c r="M10" s="50" t="s">
        <v>147</v>
      </c>
      <c r="Z10" s="77"/>
      <c r="AA10" s="44"/>
    </row>
    <row r="11" spans="1:27" ht="15.75" customHeight="1">
      <c r="A11" s="27">
        <v>4</v>
      </c>
      <c r="B11" s="149">
        <v>75</v>
      </c>
      <c r="C11" s="50" t="s">
        <v>324</v>
      </c>
      <c r="D11" s="50" t="s">
        <v>565</v>
      </c>
      <c r="E11" s="87" t="s">
        <v>540</v>
      </c>
      <c r="F11" s="50" t="s">
        <v>34</v>
      </c>
      <c r="G11" s="112">
        <v>12.33</v>
      </c>
      <c r="H11" s="113">
        <v>2.4</v>
      </c>
      <c r="I11" s="123" t="str">
        <f t="shared" si="0"/>
        <v>III A</v>
      </c>
      <c r="J11" s="114"/>
      <c r="K11" s="113"/>
      <c r="L11" s="123" t="str">
        <f t="shared" si="1"/>
        <v/>
      </c>
      <c r="M11" s="50" t="s">
        <v>557</v>
      </c>
    </row>
    <row r="12" spans="1:27" ht="15.6">
      <c r="A12" s="27"/>
      <c r="B12" s="149">
        <v>41</v>
      </c>
      <c r="C12" s="50" t="s">
        <v>463</v>
      </c>
      <c r="D12" s="50" t="s">
        <v>464</v>
      </c>
      <c r="E12" s="87" t="s">
        <v>465</v>
      </c>
      <c r="F12" s="50" t="s">
        <v>34</v>
      </c>
      <c r="G12" s="112" t="s">
        <v>858</v>
      </c>
      <c r="H12" s="113"/>
      <c r="I12" s="123" t="str">
        <f t="shared" si="0"/>
        <v/>
      </c>
      <c r="J12" s="114"/>
      <c r="K12" s="113"/>
      <c r="L12" s="123" t="str">
        <f t="shared" si="1"/>
        <v/>
      </c>
      <c r="M12" s="50" t="s">
        <v>127</v>
      </c>
      <c r="Z12" s="77"/>
      <c r="AA12" s="44"/>
    </row>
    <row r="13" spans="1:27" ht="15.6">
      <c r="A13" s="27"/>
      <c r="B13" s="149">
        <v>76</v>
      </c>
      <c r="C13" s="50" t="s">
        <v>78</v>
      </c>
      <c r="D13" s="50" t="s">
        <v>566</v>
      </c>
      <c r="E13" s="87" t="s">
        <v>567</v>
      </c>
      <c r="F13" s="50" t="s">
        <v>34</v>
      </c>
      <c r="G13" s="112" t="s">
        <v>858</v>
      </c>
      <c r="H13" s="113"/>
      <c r="I13" s="123" t="str">
        <f t="shared" si="0"/>
        <v/>
      </c>
      <c r="J13" s="114"/>
      <c r="K13" s="113"/>
      <c r="L13" s="123" t="str">
        <f t="shared" si="1"/>
        <v/>
      </c>
      <c r="M13" s="50" t="s">
        <v>557</v>
      </c>
      <c r="N13" s="44"/>
      <c r="Z13" s="77"/>
      <c r="AA13" s="44"/>
    </row>
    <row r="14" spans="1:27" ht="15.6">
      <c r="A14" s="27"/>
      <c r="B14" s="149">
        <v>87</v>
      </c>
      <c r="C14" s="50" t="s">
        <v>669</v>
      </c>
      <c r="D14" s="50" t="s">
        <v>670</v>
      </c>
      <c r="E14" s="87" t="s">
        <v>671</v>
      </c>
      <c r="F14" s="50"/>
      <c r="G14" s="112" t="s">
        <v>858</v>
      </c>
      <c r="H14" s="113"/>
      <c r="I14" s="123" t="str">
        <f t="shared" ref="I14" si="2">IF(ISBLANK(G14),"",IF(G14&gt;13.14,"",IF(G14&lt;=10.28,"TSM",IF(G14&lt;=10.58,"SM",IF(G14&lt;=10.9,"KSM",IF(G14&lt;=11.35,"I A",IF(G14&lt;=12,"II A",IF(G14&lt;=13.14,"III A"))))))))</f>
        <v/>
      </c>
      <c r="J14" s="114"/>
      <c r="K14" s="113"/>
      <c r="L14" s="123" t="str">
        <f t="shared" ref="L14" si="3">IF(ISBLANK(J14),"",IF(J14&gt;13.14,"",IF(J14&lt;=10.28,"TSM",IF(J14&lt;=10.58,"SM",IF(J14&lt;=10.9,"KSM",IF(J14&lt;=11.35,"I A",IF(J14&lt;=12,"II A",IF(J14&lt;=13.14,"III A"))))))))</f>
        <v/>
      </c>
      <c r="M14" s="50" t="s">
        <v>672</v>
      </c>
      <c r="Z14" s="77"/>
      <c r="AA14" s="44"/>
    </row>
    <row r="15" spans="1:27" ht="15.6">
      <c r="A15" s="29"/>
      <c r="B15" s="59"/>
      <c r="C15" s="79"/>
      <c r="D15" s="79"/>
      <c r="E15" s="76"/>
      <c r="F15" s="44"/>
      <c r="G15" s="88"/>
      <c r="H15" s="81"/>
      <c r="I15" s="81"/>
      <c r="J15" s="1"/>
      <c r="K15" s="1"/>
      <c r="L15" s="44"/>
      <c r="Z15" s="77"/>
      <c r="AA15" s="44"/>
    </row>
    <row r="16" spans="1:27" ht="15.6">
      <c r="J16" s="88"/>
      <c r="K16" s="81"/>
    </row>
    <row r="17" spans="10:11" ht="15.6">
      <c r="J17" s="88"/>
      <c r="K17" s="81"/>
    </row>
    <row r="20" spans="10:11">
      <c r="J20" s="1"/>
      <c r="K20" s="1"/>
    </row>
    <row r="21" spans="10:11">
      <c r="J21" s="29"/>
      <c r="K21" s="29"/>
    </row>
    <row r="22" spans="10:11" ht="15.6">
      <c r="J22" s="88"/>
      <c r="K22" s="81"/>
    </row>
    <row r="23" spans="10:11" ht="15.6">
      <c r="J23" s="88"/>
      <c r="K23" s="81"/>
    </row>
    <row r="24" spans="10:11" ht="15.6">
      <c r="J24" s="88"/>
      <c r="K24" s="81"/>
    </row>
    <row r="25" spans="10:11" ht="15.6">
      <c r="J25" s="88"/>
      <c r="K25" s="81"/>
    </row>
    <row r="26" spans="10:11" ht="15.6">
      <c r="J26" s="88"/>
      <c r="K26" s="81"/>
    </row>
    <row r="27" spans="10:11" ht="15.6">
      <c r="J27" s="88"/>
      <c r="K27" s="81"/>
    </row>
  </sheetData>
  <sortState xmlns:xlrd2="http://schemas.microsoft.com/office/spreadsheetml/2017/richdata2" ref="B8:T11">
    <sortCondition ref="G8:G11"/>
  </sortState>
  <phoneticPr fontId="45" type="noConversion"/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EF19F-8E3D-423E-98FB-1063E746428C}">
  <dimension ref="A1:Y58"/>
  <sheetViews>
    <sheetView topLeftCell="A4" zoomScale="120" zoomScaleNormal="120" workbookViewId="0">
      <selection activeCell="I8" sqref="I8"/>
    </sheetView>
  </sheetViews>
  <sheetFormatPr defaultRowHeight="14.4"/>
  <cols>
    <col min="1" max="1" width="6.88671875" customWidth="1"/>
    <col min="2" max="2" width="4.6640625" customWidth="1"/>
    <col min="3" max="3" width="12.88671875" customWidth="1"/>
    <col min="4" max="4" width="14" bestFit="1" customWidth="1"/>
    <col min="5" max="5" width="10.6640625" customWidth="1"/>
    <col min="6" max="6" width="15.33203125" customWidth="1"/>
    <col min="7" max="9" width="7.88671875" customWidth="1"/>
    <col min="10" max="10" width="23.5546875" bestFit="1" customWidth="1"/>
    <col min="14" max="14" width="7.33203125" customWidth="1"/>
    <col min="15" max="15" width="12.6640625" customWidth="1"/>
    <col min="16" max="16" width="13.88671875" customWidth="1"/>
    <col min="17" max="17" width="12.88671875" customWidth="1"/>
    <col min="18" max="18" width="11.6640625" customWidth="1"/>
    <col min="19" max="19" width="14.6640625" customWidth="1"/>
    <col min="20" max="20" width="17.5546875" customWidth="1"/>
    <col min="22" max="22" width="8" customWidth="1"/>
    <col min="24" max="24" width="10.44140625" customWidth="1"/>
  </cols>
  <sheetData>
    <row r="1" spans="1:23" ht="17.399999999999999">
      <c r="A1" s="10"/>
      <c r="B1" s="10"/>
      <c r="C1" s="124" t="s">
        <v>9</v>
      </c>
      <c r="D1" s="124"/>
      <c r="E1" s="20"/>
      <c r="F1" s="124"/>
      <c r="G1" s="125"/>
      <c r="H1" s="125"/>
      <c r="I1" s="125"/>
      <c r="J1" s="124"/>
    </row>
    <row r="2" spans="1:23" ht="21">
      <c r="A2" s="2"/>
      <c r="B2" s="2"/>
      <c r="C2" s="2"/>
      <c r="D2" s="126"/>
      <c r="E2" s="127"/>
      <c r="F2" s="128"/>
      <c r="G2" s="13"/>
      <c r="H2" s="13"/>
      <c r="I2" s="13"/>
      <c r="J2" s="13" t="s">
        <v>33</v>
      </c>
    </row>
    <row r="3" spans="1:23" ht="18" customHeight="1">
      <c r="A3" s="2"/>
      <c r="B3" s="2"/>
      <c r="C3" s="2" t="s">
        <v>24</v>
      </c>
      <c r="D3" s="93" t="s">
        <v>126</v>
      </c>
      <c r="E3" s="127"/>
      <c r="F3" s="128"/>
      <c r="G3" s="13"/>
      <c r="H3" s="13"/>
      <c r="I3" s="13"/>
      <c r="J3" s="13" t="s">
        <v>878</v>
      </c>
    </row>
    <row r="4" spans="1:23">
      <c r="A4" s="1"/>
      <c r="B4" s="1"/>
      <c r="C4" s="1"/>
      <c r="E4" s="1"/>
      <c r="F4" s="17">
        <v>1</v>
      </c>
      <c r="G4" s="12" t="s">
        <v>300</v>
      </c>
      <c r="H4" s="1"/>
      <c r="I4" s="1"/>
      <c r="J4" s="1"/>
      <c r="W4" s="79"/>
    </row>
    <row r="5" spans="1:23" ht="15.6">
      <c r="A5" s="131" t="s">
        <v>0</v>
      </c>
      <c r="B5" s="86" t="s">
        <v>21</v>
      </c>
      <c r="C5" s="132" t="s">
        <v>1</v>
      </c>
      <c r="D5" s="133" t="s">
        <v>2</v>
      </c>
      <c r="E5" s="134" t="s">
        <v>3</v>
      </c>
      <c r="F5" s="134" t="s">
        <v>4</v>
      </c>
      <c r="G5" s="134" t="s">
        <v>15</v>
      </c>
      <c r="H5" s="134" t="s">
        <v>6</v>
      </c>
      <c r="I5" s="134" t="s">
        <v>42</v>
      </c>
      <c r="J5" s="134" t="s">
        <v>7</v>
      </c>
      <c r="U5" s="67"/>
      <c r="W5" s="44"/>
    </row>
    <row r="6" spans="1:23">
      <c r="A6" s="134">
        <v>1</v>
      </c>
      <c r="B6" s="38"/>
      <c r="C6" s="65"/>
      <c r="D6" s="66"/>
      <c r="E6" s="38"/>
      <c r="F6" s="38"/>
      <c r="G6" s="38"/>
      <c r="H6" s="38"/>
      <c r="I6" s="123"/>
      <c r="J6" s="38"/>
      <c r="U6" s="79"/>
    </row>
    <row r="7" spans="1:23" ht="15.6">
      <c r="A7" s="135">
        <v>2</v>
      </c>
      <c r="B7" s="157">
        <v>134</v>
      </c>
      <c r="C7" s="65" t="s">
        <v>786</v>
      </c>
      <c r="D7" s="66" t="s">
        <v>787</v>
      </c>
      <c r="E7" s="61" t="s">
        <v>788</v>
      </c>
      <c r="F7" s="50" t="s">
        <v>793</v>
      </c>
      <c r="G7" s="114">
        <v>26.98</v>
      </c>
      <c r="H7" s="113">
        <v>2.1</v>
      </c>
      <c r="I7" s="123" t="str">
        <f t="shared" ref="I7:I9" si="0">IF(ISBLANK(G7),"",IF(G7&lt;=25.45,"KSM",IF(G7&lt;=26.85,"I A",IF(G7&lt;=28.74,"II A",IF(G7&lt;=31.24,"III A",IF(G7&lt;=33.24,"I JA",IF(G7&lt;=34.94,"II JA",IF(G7&lt;=36.24,"III JA"))))))))</f>
        <v>II A</v>
      </c>
      <c r="J7" s="62" t="s">
        <v>792</v>
      </c>
    </row>
    <row r="8" spans="1:23" ht="15.6">
      <c r="A8" s="135">
        <v>3</v>
      </c>
      <c r="B8" s="157" t="s">
        <v>188</v>
      </c>
      <c r="C8" s="65" t="s">
        <v>736</v>
      </c>
      <c r="D8" s="66" t="s">
        <v>737</v>
      </c>
      <c r="E8" s="61" t="s">
        <v>738</v>
      </c>
      <c r="F8" s="50" t="s">
        <v>64</v>
      </c>
      <c r="G8" s="114" t="s">
        <v>877</v>
      </c>
      <c r="H8" s="113"/>
      <c r="I8" s="123"/>
      <c r="J8" s="62" t="s">
        <v>178</v>
      </c>
    </row>
    <row r="9" spans="1:23" ht="15.6">
      <c r="A9" s="135">
        <v>4</v>
      </c>
      <c r="B9" s="157" t="s">
        <v>144</v>
      </c>
      <c r="C9" s="65" t="s">
        <v>151</v>
      </c>
      <c r="D9" s="66" t="s">
        <v>152</v>
      </c>
      <c r="E9" s="61" t="s">
        <v>685</v>
      </c>
      <c r="F9" s="50" t="s">
        <v>64</v>
      </c>
      <c r="G9" s="114">
        <v>29.09</v>
      </c>
      <c r="H9" s="113">
        <v>2.1</v>
      </c>
      <c r="I9" s="123" t="str">
        <f t="shared" si="0"/>
        <v>III A</v>
      </c>
      <c r="J9" s="62" t="s">
        <v>147</v>
      </c>
      <c r="U9" s="79"/>
    </row>
    <row r="10" spans="1:23" ht="14.4" customHeight="1">
      <c r="B10" s="64"/>
      <c r="E10" s="1"/>
      <c r="F10" s="17">
        <v>2</v>
      </c>
      <c r="G10" s="12" t="s">
        <v>300</v>
      </c>
      <c r="U10" s="79"/>
    </row>
    <row r="11" spans="1:23" ht="15.6">
      <c r="A11" s="131">
        <v>1</v>
      </c>
      <c r="B11" s="157"/>
      <c r="C11" s="65"/>
      <c r="D11" s="66"/>
      <c r="E11" s="61"/>
      <c r="F11" s="50"/>
      <c r="G11" s="114"/>
      <c r="H11" s="113"/>
      <c r="I11" s="123" t="str">
        <f t="shared" ref="I11:I13" si="1">IF(ISBLANK(G11),"",IF(G11&lt;=25.45,"KSM",IF(G11&lt;=26.85,"I A",IF(G11&lt;=28.74,"II A",IF(G11&lt;=31.24,"III A",IF(G11&lt;=33.24,"I JA",IF(G11&lt;=34.94,"II JA",IF(G11&lt;=36.24,"III JA"))))))))</f>
        <v/>
      </c>
      <c r="J11" s="62"/>
      <c r="K11" s="79"/>
      <c r="U11" s="79"/>
    </row>
    <row r="12" spans="1:23" ht="15.6">
      <c r="A12" s="135">
        <v>2</v>
      </c>
      <c r="B12" s="157">
        <v>7</v>
      </c>
      <c r="C12" s="65" t="s">
        <v>97</v>
      </c>
      <c r="D12" s="66" t="s">
        <v>98</v>
      </c>
      <c r="E12" s="61" t="s">
        <v>292</v>
      </c>
      <c r="F12" s="186" t="s">
        <v>668</v>
      </c>
      <c r="G12" s="114">
        <v>29.06</v>
      </c>
      <c r="H12" s="113">
        <v>1.7</v>
      </c>
      <c r="I12" s="123" t="str">
        <f t="shared" si="1"/>
        <v>III A</v>
      </c>
      <c r="J12" s="62" t="s">
        <v>291</v>
      </c>
      <c r="K12" s="79"/>
      <c r="U12" s="79"/>
    </row>
    <row r="13" spans="1:23" ht="15.6">
      <c r="A13" s="135">
        <v>3</v>
      </c>
      <c r="B13" s="157" t="s">
        <v>684</v>
      </c>
      <c r="C13" s="65" t="s">
        <v>86</v>
      </c>
      <c r="D13" s="66" t="s">
        <v>87</v>
      </c>
      <c r="E13" s="61" t="s">
        <v>148</v>
      </c>
      <c r="F13" s="50" t="s">
        <v>64</v>
      </c>
      <c r="G13" s="114">
        <v>26</v>
      </c>
      <c r="H13" s="113">
        <v>1.7</v>
      </c>
      <c r="I13" s="123" t="str">
        <f t="shared" si="1"/>
        <v>I A</v>
      </c>
      <c r="J13" s="62" t="s">
        <v>147</v>
      </c>
      <c r="K13" s="79"/>
    </row>
    <row r="14" spans="1:23" ht="15.6">
      <c r="A14" s="135">
        <v>4</v>
      </c>
      <c r="B14" s="157" t="s">
        <v>185</v>
      </c>
      <c r="C14" s="65" t="s">
        <v>173</v>
      </c>
      <c r="D14" s="66" t="s">
        <v>174</v>
      </c>
      <c r="E14" s="61" t="s">
        <v>175</v>
      </c>
      <c r="F14" s="50" t="s">
        <v>64</v>
      </c>
      <c r="G14" s="114">
        <v>31.86</v>
      </c>
      <c r="H14" s="113">
        <v>1.7</v>
      </c>
      <c r="I14" s="123" t="str">
        <f>IF(ISBLANK(G14),"",IF(G14&lt;=25.45,"KSM",IF(G14&lt;=26.85,"I A",IF(G14&lt;=28.74,"II A",IF(G14&lt;=31.24,"III A",IF(G14&lt;=33.24,"I JA",IF(G14&lt;=34.94,"II JA",IF(G14&lt;=36.24,"III JA"))))))))</f>
        <v>I JA</v>
      </c>
      <c r="J14" s="62" t="s">
        <v>160</v>
      </c>
    </row>
    <row r="15" spans="1:23" ht="15.6">
      <c r="A15" s="136"/>
      <c r="B15" s="64"/>
      <c r="C15" s="67"/>
      <c r="D15" s="138"/>
      <c r="E15" s="1"/>
      <c r="F15" s="17">
        <v>3</v>
      </c>
      <c r="G15" s="12" t="s">
        <v>300</v>
      </c>
      <c r="H15" s="137"/>
      <c r="I15" s="137"/>
      <c r="J15" s="67"/>
    </row>
    <row r="16" spans="1:23" ht="15.6">
      <c r="A16" s="131">
        <v>1</v>
      </c>
      <c r="B16" s="157">
        <v>79</v>
      </c>
      <c r="C16" s="65" t="s">
        <v>256</v>
      </c>
      <c r="D16" s="66" t="s">
        <v>255</v>
      </c>
      <c r="E16" s="61">
        <v>41045</v>
      </c>
      <c r="F16" s="50" t="s">
        <v>103</v>
      </c>
      <c r="G16" s="114">
        <v>28.3</v>
      </c>
      <c r="H16" s="113">
        <v>1.9</v>
      </c>
      <c r="I16" s="123" t="str">
        <f t="shared" ref="I16:I19" si="2">IF(ISBLANK(G16),"",IF(G16&lt;=25.45,"KSM",IF(G16&lt;=26.85,"I A",IF(G16&lt;=28.74,"II A",IF(G16&lt;=31.24,"III A",IF(G16&lt;=33.24,"I JA",IF(G16&lt;=34.94,"II JA",IF(G16&lt;=36.24,"III JA"))))))))</f>
        <v>II A</v>
      </c>
      <c r="J16" s="62" t="s">
        <v>863</v>
      </c>
    </row>
    <row r="17" spans="1:21" ht="15.6">
      <c r="A17" s="135">
        <v>2</v>
      </c>
      <c r="B17" s="157" t="s">
        <v>124</v>
      </c>
      <c r="C17" s="65" t="s">
        <v>69</v>
      </c>
      <c r="D17" s="66" t="s">
        <v>708</v>
      </c>
      <c r="E17" s="61" t="s">
        <v>709</v>
      </c>
      <c r="F17" s="50" t="s">
        <v>64</v>
      </c>
      <c r="G17" s="114">
        <v>29.73</v>
      </c>
      <c r="H17" s="113">
        <v>1.9</v>
      </c>
      <c r="I17" s="123" t="str">
        <f t="shared" si="2"/>
        <v>III A</v>
      </c>
      <c r="J17" s="62" t="s">
        <v>147</v>
      </c>
    </row>
    <row r="18" spans="1:21" ht="15.6">
      <c r="A18" s="135">
        <v>3</v>
      </c>
      <c r="B18" s="157" t="s">
        <v>155</v>
      </c>
      <c r="C18" s="65" t="s">
        <v>99</v>
      </c>
      <c r="D18" s="66" t="s">
        <v>689</v>
      </c>
      <c r="E18" s="61" t="s">
        <v>690</v>
      </c>
      <c r="F18" s="50" t="s">
        <v>64</v>
      </c>
      <c r="G18" s="114">
        <v>34.200000000000003</v>
      </c>
      <c r="H18" s="113">
        <v>1.9</v>
      </c>
      <c r="I18" s="123" t="str">
        <f t="shared" si="2"/>
        <v>II JA</v>
      </c>
      <c r="J18" s="62" t="s">
        <v>147</v>
      </c>
      <c r="K18" s="79"/>
    </row>
    <row r="19" spans="1:21" ht="15.6">
      <c r="A19" s="135">
        <v>4</v>
      </c>
      <c r="B19" s="157" t="s">
        <v>181</v>
      </c>
      <c r="C19" s="65" t="s">
        <v>86</v>
      </c>
      <c r="D19" s="66" t="s">
        <v>158</v>
      </c>
      <c r="E19" s="61" t="s">
        <v>159</v>
      </c>
      <c r="F19" s="50" t="s">
        <v>64</v>
      </c>
      <c r="G19" s="114">
        <v>28.78</v>
      </c>
      <c r="H19" s="113">
        <v>1.9</v>
      </c>
      <c r="I19" s="123" t="str">
        <f t="shared" si="2"/>
        <v>III A</v>
      </c>
      <c r="J19" s="62" t="s">
        <v>160</v>
      </c>
    </row>
    <row r="20" spans="1:21">
      <c r="B20" s="99"/>
      <c r="E20" s="1"/>
      <c r="F20" s="17">
        <v>4</v>
      </c>
      <c r="G20" s="12" t="s">
        <v>300</v>
      </c>
    </row>
    <row r="21" spans="1:21" ht="15.6">
      <c r="A21" s="131">
        <v>1</v>
      </c>
      <c r="B21" s="157">
        <v>103</v>
      </c>
      <c r="C21" s="65" t="s">
        <v>58</v>
      </c>
      <c r="D21" s="66" t="s">
        <v>646</v>
      </c>
      <c r="E21" s="61" t="s">
        <v>647</v>
      </c>
      <c r="F21" s="50" t="s">
        <v>651</v>
      </c>
      <c r="G21" s="114">
        <v>32.450000000000003</v>
      </c>
      <c r="H21" s="113">
        <v>3.4</v>
      </c>
      <c r="I21" s="123" t="str">
        <f t="shared" ref="I21:I24" si="3">IF(ISBLANK(G21),"",IF(G21&lt;=25.45,"KSM",IF(G21&lt;=26.85,"I A",IF(G21&lt;=28.74,"II A",IF(G21&lt;=31.24,"III A",IF(G21&lt;=33.24,"I JA",IF(G21&lt;=34.94,"II JA",IF(G21&lt;=36.24,"III JA"))))))))</f>
        <v>I JA</v>
      </c>
      <c r="J21" s="62" t="s">
        <v>641</v>
      </c>
    </row>
    <row r="22" spans="1:21" ht="15.6">
      <c r="A22" s="135">
        <v>2</v>
      </c>
      <c r="B22" s="157">
        <v>9</v>
      </c>
      <c r="C22" s="65" t="s">
        <v>665</v>
      </c>
      <c r="D22" s="66" t="s">
        <v>666</v>
      </c>
      <c r="E22" s="61" t="s">
        <v>667</v>
      </c>
      <c r="F22" s="186" t="s">
        <v>668</v>
      </c>
      <c r="G22" s="114">
        <v>33.89</v>
      </c>
      <c r="H22" s="113">
        <v>3.4</v>
      </c>
      <c r="I22" s="123" t="str">
        <f t="shared" si="3"/>
        <v>II JA</v>
      </c>
      <c r="J22" s="62" t="s">
        <v>291</v>
      </c>
    </row>
    <row r="23" spans="1:21" ht="15.6">
      <c r="A23" s="135">
        <v>3</v>
      </c>
      <c r="B23" s="157">
        <v>88</v>
      </c>
      <c r="C23" s="65" t="s">
        <v>339</v>
      </c>
      <c r="D23" s="66" t="s">
        <v>340</v>
      </c>
      <c r="E23" s="61">
        <v>40780</v>
      </c>
      <c r="F23" s="50" t="s">
        <v>103</v>
      </c>
      <c r="G23" s="114">
        <v>28.01</v>
      </c>
      <c r="H23" s="113">
        <v>3.4</v>
      </c>
      <c r="I23" s="123" t="str">
        <f t="shared" si="3"/>
        <v>II A</v>
      </c>
      <c r="J23" s="62" t="s">
        <v>851</v>
      </c>
    </row>
    <row r="24" spans="1:21" ht="15.6">
      <c r="A24" s="134">
        <v>4</v>
      </c>
      <c r="B24" s="157">
        <v>104</v>
      </c>
      <c r="C24" s="65" t="s">
        <v>648</v>
      </c>
      <c r="D24" s="66" t="s">
        <v>649</v>
      </c>
      <c r="E24" s="61" t="s">
        <v>650</v>
      </c>
      <c r="F24" s="50" t="s">
        <v>651</v>
      </c>
      <c r="G24" s="114">
        <v>28.63</v>
      </c>
      <c r="H24" s="113">
        <v>3.4</v>
      </c>
      <c r="I24" s="123" t="str">
        <f t="shared" si="3"/>
        <v>II A</v>
      </c>
      <c r="J24" s="62" t="s">
        <v>641</v>
      </c>
    </row>
    <row r="25" spans="1:21">
      <c r="A25" s="136"/>
    </row>
    <row r="26" spans="1:21">
      <c r="E26" s="1"/>
      <c r="F26" s="17">
        <v>5</v>
      </c>
      <c r="G26" s="12" t="s">
        <v>300</v>
      </c>
    </row>
    <row r="27" spans="1:21">
      <c r="A27" s="134">
        <v>1</v>
      </c>
      <c r="B27" s="38"/>
      <c r="C27" s="38"/>
      <c r="D27" s="38"/>
      <c r="E27" s="38"/>
      <c r="F27" s="38"/>
      <c r="G27" s="38"/>
      <c r="H27" s="38"/>
      <c r="I27" s="123" t="str">
        <f t="shared" ref="I27:I30" si="4">IF(ISBLANK(G27),"",IF(G27&lt;=25.45,"KSM",IF(G27&lt;=26.85,"I A",IF(G27&lt;=28.74,"II A",IF(G27&lt;=31.24,"III A",IF(G27&lt;=33.24,"I JA",IF(G27&lt;=34.94,"II JA",IF(G27&lt;=36.24,"III JA"))))))))</f>
        <v/>
      </c>
      <c r="J27" s="38"/>
    </row>
    <row r="28" spans="1:21" ht="15.6">
      <c r="A28" s="135">
        <v>2</v>
      </c>
      <c r="B28" s="157" t="s">
        <v>698</v>
      </c>
      <c r="C28" s="65" t="s">
        <v>699</v>
      </c>
      <c r="D28" s="66" t="s">
        <v>700</v>
      </c>
      <c r="E28" s="61" t="s">
        <v>701</v>
      </c>
      <c r="F28" s="50" t="s">
        <v>64</v>
      </c>
      <c r="G28" s="114" t="s">
        <v>858</v>
      </c>
      <c r="H28" s="113"/>
      <c r="I28" s="123"/>
      <c r="J28" s="62" t="s">
        <v>147</v>
      </c>
    </row>
    <row r="29" spans="1:21" ht="15.6">
      <c r="A29" s="135">
        <v>3</v>
      </c>
      <c r="B29" s="157" t="s">
        <v>179</v>
      </c>
      <c r="C29" s="65" t="s">
        <v>171</v>
      </c>
      <c r="D29" s="66" t="s">
        <v>725</v>
      </c>
      <c r="E29" s="61" t="s">
        <v>172</v>
      </c>
      <c r="F29" s="50" t="s">
        <v>64</v>
      </c>
      <c r="G29" s="114">
        <v>34.4</v>
      </c>
      <c r="H29" s="113">
        <v>2.6</v>
      </c>
      <c r="I29" s="123" t="str">
        <f t="shared" si="4"/>
        <v>II JA</v>
      </c>
      <c r="J29" s="62" t="s">
        <v>160</v>
      </c>
    </row>
    <row r="30" spans="1:21" ht="15.6">
      <c r="A30" s="134">
        <v>4</v>
      </c>
      <c r="B30" s="157">
        <v>83</v>
      </c>
      <c r="C30" s="65" t="s">
        <v>173</v>
      </c>
      <c r="D30" s="66" t="s">
        <v>332</v>
      </c>
      <c r="E30" s="61">
        <v>40606</v>
      </c>
      <c r="F30" s="50" t="s">
        <v>103</v>
      </c>
      <c r="G30" s="114">
        <v>30.41</v>
      </c>
      <c r="H30" s="113">
        <v>2.6</v>
      </c>
      <c r="I30" s="123" t="str">
        <f t="shared" si="4"/>
        <v>III A</v>
      </c>
      <c r="J30" s="62" t="s">
        <v>863</v>
      </c>
      <c r="K30" s="80"/>
    </row>
    <row r="31" spans="1:21">
      <c r="E31" s="1"/>
      <c r="F31" s="17">
        <v>6</v>
      </c>
      <c r="G31" s="12" t="s">
        <v>300</v>
      </c>
    </row>
    <row r="32" spans="1:21" ht="15.6">
      <c r="A32" s="131">
        <v>1</v>
      </c>
      <c r="B32" s="157">
        <v>6</v>
      </c>
      <c r="C32" s="65" t="s">
        <v>660</v>
      </c>
      <c r="D32" s="66" t="s">
        <v>661</v>
      </c>
      <c r="E32" s="61" t="s">
        <v>662</v>
      </c>
      <c r="F32" s="186" t="s">
        <v>668</v>
      </c>
      <c r="G32" s="114">
        <v>30.45</v>
      </c>
      <c r="H32" s="113">
        <v>0.5</v>
      </c>
      <c r="I32" s="123" t="str">
        <f t="shared" ref="I32:I35" si="5">IF(ISBLANK(G32),"",IF(G32&lt;=25.45,"KSM",IF(G32&lt;=26.85,"I A",IF(G32&lt;=28.74,"II A",IF(G32&lt;=31.24,"III A",IF(G32&lt;=33.24,"I JA",IF(G32&lt;=34.94,"II JA",IF(G32&lt;=36.24,"III JA"))))))))</f>
        <v>III A</v>
      </c>
      <c r="J32" s="62" t="s">
        <v>291</v>
      </c>
      <c r="U32" s="79"/>
    </row>
    <row r="33" spans="1:21" ht="15.6">
      <c r="A33" s="135">
        <v>2</v>
      </c>
      <c r="B33" s="157">
        <v>85</v>
      </c>
      <c r="C33" s="65" t="s">
        <v>258</v>
      </c>
      <c r="D33" s="66" t="s">
        <v>110</v>
      </c>
      <c r="E33" s="61">
        <v>40472</v>
      </c>
      <c r="F33" s="50" t="s">
        <v>103</v>
      </c>
      <c r="G33" s="114">
        <v>28.71</v>
      </c>
      <c r="H33" s="113">
        <v>0.5</v>
      </c>
      <c r="I33" s="123" t="str">
        <f t="shared" si="5"/>
        <v>II A</v>
      </c>
      <c r="J33" s="62" t="s">
        <v>864</v>
      </c>
    </row>
    <row r="34" spans="1:21" ht="15.6">
      <c r="A34" s="135">
        <v>3</v>
      </c>
      <c r="B34" s="157" t="s">
        <v>187</v>
      </c>
      <c r="C34" s="65" t="s">
        <v>58</v>
      </c>
      <c r="D34" s="66" t="s">
        <v>161</v>
      </c>
      <c r="E34" s="61" t="s">
        <v>162</v>
      </c>
      <c r="F34" s="50" t="s">
        <v>64</v>
      </c>
      <c r="G34" s="114">
        <v>29.17</v>
      </c>
      <c r="H34" s="113">
        <v>0.5</v>
      </c>
      <c r="I34" s="123" t="str">
        <f t="shared" si="5"/>
        <v>III A</v>
      </c>
      <c r="J34" s="62" t="s">
        <v>160</v>
      </c>
    </row>
    <row r="35" spans="1:21" ht="15.6">
      <c r="A35" s="135">
        <v>4</v>
      </c>
      <c r="B35" s="157" t="s">
        <v>683</v>
      </c>
      <c r="C35" s="65" t="s">
        <v>51</v>
      </c>
      <c r="D35" s="66" t="s">
        <v>90</v>
      </c>
      <c r="E35" s="61" t="s">
        <v>157</v>
      </c>
      <c r="F35" s="50" t="s">
        <v>64</v>
      </c>
      <c r="G35" s="114">
        <v>27.13</v>
      </c>
      <c r="H35" s="113">
        <v>0.5</v>
      </c>
      <c r="I35" s="123" t="str">
        <f t="shared" si="5"/>
        <v>II A</v>
      </c>
      <c r="J35" s="62" t="s">
        <v>147</v>
      </c>
      <c r="U35" s="79"/>
    </row>
    <row r="36" spans="1:21">
      <c r="B36" s="64"/>
      <c r="E36" s="1"/>
      <c r="F36" s="17">
        <v>7</v>
      </c>
      <c r="G36" s="12" t="s">
        <v>300</v>
      </c>
      <c r="U36" s="79"/>
    </row>
    <row r="37" spans="1:21" ht="15.6">
      <c r="A37" s="131">
        <v>1</v>
      </c>
      <c r="B37" s="157" t="s">
        <v>176</v>
      </c>
      <c r="C37" s="65" t="s">
        <v>715</v>
      </c>
      <c r="D37" s="66" t="s">
        <v>716</v>
      </c>
      <c r="E37" s="61" t="s">
        <v>717</v>
      </c>
      <c r="F37" s="50" t="s">
        <v>64</v>
      </c>
      <c r="G37" s="114" t="s">
        <v>858</v>
      </c>
      <c r="H37" s="113"/>
      <c r="I37" s="123"/>
      <c r="J37" s="62" t="s">
        <v>147</v>
      </c>
      <c r="K37" s="79"/>
      <c r="U37" s="79"/>
    </row>
    <row r="38" spans="1:21" ht="15.6">
      <c r="A38" s="135">
        <v>2</v>
      </c>
      <c r="B38" s="157">
        <v>97</v>
      </c>
      <c r="C38" s="65" t="s">
        <v>118</v>
      </c>
      <c r="D38" s="66" t="s">
        <v>257</v>
      </c>
      <c r="E38" s="61">
        <v>40377</v>
      </c>
      <c r="F38" s="50" t="s">
        <v>103</v>
      </c>
      <c r="G38" s="114">
        <v>29.23</v>
      </c>
      <c r="H38" s="113">
        <v>3.4</v>
      </c>
      <c r="I38" s="123" t="str">
        <f t="shared" ref="I38:I40" si="6">IF(ISBLANK(G38),"",IF(G38&lt;=25.45,"KSM",IF(G38&lt;=26.85,"I A",IF(G38&lt;=28.74,"II A",IF(G38&lt;=31.24,"III A",IF(G38&lt;=33.24,"I JA",IF(G38&lt;=34.94,"II JA",IF(G38&lt;=36.24,"III JA"))))))))</f>
        <v>III A</v>
      </c>
      <c r="J38" s="62" t="s">
        <v>851</v>
      </c>
      <c r="K38" s="79"/>
      <c r="U38" s="79"/>
    </row>
    <row r="39" spans="1:21" ht="15.6">
      <c r="A39" s="135">
        <v>3</v>
      </c>
      <c r="B39" s="157" t="s">
        <v>163</v>
      </c>
      <c r="C39" s="65" t="s">
        <v>89</v>
      </c>
      <c r="D39" s="66" t="s">
        <v>691</v>
      </c>
      <c r="E39" s="61" t="s">
        <v>692</v>
      </c>
      <c r="F39" s="50" t="s">
        <v>64</v>
      </c>
      <c r="G39" s="114">
        <v>29.71</v>
      </c>
      <c r="H39" s="113">
        <v>3.4</v>
      </c>
      <c r="I39" s="123" t="str">
        <f t="shared" si="6"/>
        <v>III A</v>
      </c>
      <c r="J39" s="62" t="s">
        <v>147</v>
      </c>
      <c r="K39" s="79"/>
    </row>
    <row r="40" spans="1:21" ht="15.6">
      <c r="A40" s="135">
        <v>4</v>
      </c>
      <c r="B40" s="157" t="s">
        <v>190</v>
      </c>
      <c r="C40" s="65" t="s">
        <v>331</v>
      </c>
      <c r="D40" s="66" t="s">
        <v>739</v>
      </c>
      <c r="E40" s="61" t="s">
        <v>740</v>
      </c>
      <c r="F40" s="50" t="s">
        <v>64</v>
      </c>
      <c r="G40" s="114">
        <v>31.6</v>
      </c>
      <c r="H40" s="113">
        <v>3.4</v>
      </c>
      <c r="I40" s="123" t="str">
        <f t="shared" si="6"/>
        <v>I JA</v>
      </c>
      <c r="J40" s="62" t="s">
        <v>178</v>
      </c>
    </row>
    <row r="41" spans="1:21" ht="15.6">
      <c r="A41" s="136"/>
      <c r="B41" s="64"/>
      <c r="C41" s="67"/>
      <c r="D41" s="67"/>
      <c r="E41" s="1"/>
      <c r="F41" s="17">
        <v>8</v>
      </c>
      <c r="G41" s="12" t="s">
        <v>300</v>
      </c>
      <c r="H41" s="137"/>
      <c r="I41" s="137"/>
      <c r="J41" s="67"/>
    </row>
    <row r="42" spans="1:21">
      <c r="A42" s="131">
        <v>1</v>
      </c>
      <c r="B42" s="38"/>
      <c r="C42" s="65"/>
      <c r="D42" s="66"/>
      <c r="E42" s="38"/>
      <c r="F42" s="38"/>
      <c r="G42" s="38"/>
      <c r="H42" s="38"/>
      <c r="I42" s="123" t="str">
        <f t="shared" ref="I42:I45" si="7">IF(ISBLANK(G42),"",IF(G42&lt;=25.45,"KSM",IF(G42&lt;=26.85,"I A",IF(G42&lt;=28.74,"II A",IF(G42&lt;=31.24,"III A",IF(G42&lt;=33.24,"I JA",IF(G42&lt;=34.94,"II JA",IF(G42&lt;=36.24,"III JA"))))))))</f>
        <v/>
      </c>
      <c r="J42" s="38"/>
    </row>
    <row r="43" spans="1:21" ht="15.6">
      <c r="A43" s="135">
        <v>2</v>
      </c>
      <c r="B43" s="157">
        <v>3</v>
      </c>
      <c r="C43" s="65" t="s">
        <v>625</v>
      </c>
      <c r="D43" s="66" t="s">
        <v>626</v>
      </c>
      <c r="E43" s="61" t="s">
        <v>627</v>
      </c>
      <c r="F43" s="186" t="s">
        <v>633</v>
      </c>
      <c r="G43" s="114" t="s">
        <v>858</v>
      </c>
      <c r="H43" s="113"/>
      <c r="I43" s="123"/>
      <c r="J43" s="62" t="s">
        <v>621</v>
      </c>
    </row>
    <row r="44" spans="1:21" ht="15.6">
      <c r="A44" s="135">
        <v>3</v>
      </c>
      <c r="B44" s="157" t="s">
        <v>149</v>
      </c>
      <c r="C44" s="65" t="s">
        <v>69</v>
      </c>
      <c r="D44" s="66" t="s">
        <v>686</v>
      </c>
      <c r="E44" s="61" t="s">
        <v>687</v>
      </c>
      <c r="F44" s="50" t="s">
        <v>64</v>
      </c>
      <c r="G44" s="114">
        <v>30.75</v>
      </c>
      <c r="H44" s="113">
        <v>1.9</v>
      </c>
      <c r="I44" s="123" t="str">
        <f t="shared" si="7"/>
        <v>III A</v>
      </c>
      <c r="J44" s="62" t="s">
        <v>147</v>
      </c>
      <c r="K44" s="79"/>
    </row>
    <row r="45" spans="1:21" ht="15.6">
      <c r="A45" s="135">
        <v>4</v>
      </c>
      <c r="B45" s="157" t="s">
        <v>681</v>
      </c>
      <c r="C45" s="65" t="s">
        <v>741</v>
      </c>
      <c r="D45" s="66" t="s">
        <v>742</v>
      </c>
      <c r="E45" s="61" t="s">
        <v>743</v>
      </c>
      <c r="F45" s="50" t="s">
        <v>64</v>
      </c>
      <c r="G45" s="114">
        <v>31.32</v>
      </c>
      <c r="H45" s="113">
        <v>1.9</v>
      </c>
      <c r="I45" s="123" t="str">
        <f t="shared" si="7"/>
        <v>I JA</v>
      </c>
      <c r="J45" s="62" t="s">
        <v>180</v>
      </c>
    </row>
    <row r="46" spans="1:21" ht="15.6">
      <c r="A46" s="136"/>
      <c r="B46" s="64"/>
      <c r="C46" s="67"/>
      <c r="D46" s="67"/>
      <c r="E46" s="1"/>
      <c r="F46" s="17">
        <v>9</v>
      </c>
      <c r="G46" s="12" t="s">
        <v>300</v>
      </c>
      <c r="H46" s="137"/>
      <c r="I46" s="137"/>
      <c r="J46" s="67"/>
    </row>
    <row r="47" spans="1:21" ht="15.6">
      <c r="A47" s="131">
        <v>1</v>
      </c>
      <c r="B47" s="37"/>
      <c r="C47" s="65"/>
      <c r="D47" s="66"/>
      <c r="E47" s="61"/>
      <c r="F47" s="50"/>
      <c r="G47" s="114"/>
      <c r="H47" s="113"/>
      <c r="I47" s="123" t="str">
        <f t="shared" ref="I47:I50" si="8">IF(ISBLANK(G47),"",IF(G47&lt;=25.45,"KSM",IF(G47&lt;=26.85,"I A",IF(G47&lt;=28.74,"II A",IF(G47&lt;=31.24,"III A",IF(G47&lt;=33.24,"I JA",IF(G47&lt;=34.94,"II JA",IF(G47&lt;=36.24,"III JA"))))))))</f>
        <v/>
      </c>
      <c r="J47" s="62"/>
    </row>
    <row r="48" spans="1:21" ht="15.6">
      <c r="A48" s="135">
        <v>2</v>
      </c>
      <c r="B48" s="157" t="s">
        <v>165</v>
      </c>
      <c r="C48" s="65" t="s">
        <v>116</v>
      </c>
      <c r="D48" s="66" t="s">
        <v>153</v>
      </c>
      <c r="E48" s="61" t="s">
        <v>154</v>
      </c>
      <c r="F48" s="50" t="s">
        <v>64</v>
      </c>
      <c r="G48" s="114">
        <v>30.06</v>
      </c>
      <c r="H48" s="113">
        <v>2.2000000000000002</v>
      </c>
      <c r="I48" s="123" t="str">
        <f t="shared" si="8"/>
        <v>III A</v>
      </c>
      <c r="J48" s="62" t="s">
        <v>147</v>
      </c>
    </row>
    <row r="49" spans="1:25" ht="15.6">
      <c r="A49" s="135">
        <v>3</v>
      </c>
      <c r="B49" s="157">
        <v>87</v>
      </c>
      <c r="C49" s="65" t="s">
        <v>251</v>
      </c>
      <c r="D49" s="66" t="s">
        <v>338</v>
      </c>
      <c r="E49" s="61">
        <v>40140</v>
      </c>
      <c r="F49" s="50" t="s">
        <v>103</v>
      </c>
      <c r="G49" s="114">
        <v>33.450000000000003</v>
      </c>
      <c r="H49" s="113">
        <v>2.2000000000000002</v>
      </c>
      <c r="I49" s="123" t="str">
        <f t="shared" si="8"/>
        <v>II JA</v>
      </c>
      <c r="J49" s="62" t="s">
        <v>864</v>
      </c>
      <c r="K49" s="79"/>
    </row>
    <row r="50" spans="1:25" ht="15.6">
      <c r="A50" s="135">
        <v>4</v>
      </c>
      <c r="B50" s="157" t="s">
        <v>164</v>
      </c>
      <c r="C50" s="65" t="s">
        <v>346</v>
      </c>
      <c r="D50" s="66" t="s">
        <v>88</v>
      </c>
      <c r="E50" s="61" t="s">
        <v>693</v>
      </c>
      <c r="F50" s="50" t="s">
        <v>64</v>
      </c>
      <c r="G50" s="114">
        <v>28.31</v>
      </c>
      <c r="H50" s="113">
        <v>2.2000000000000002</v>
      </c>
      <c r="I50" s="123" t="str">
        <f t="shared" si="8"/>
        <v>II A</v>
      </c>
      <c r="J50" s="62" t="s">
        <v>147</v>
      </c>
    </row>
    <row r="51" spans="1:25" ht="15" customHeight="1">
      <c r="A51" s="1"/>
      <c r="B51" s="47" t="s">
        <v>24</v>
      </c>
      <c r="C51" s="47"/>
      <c r="D51" s="129" t="s">
        <v>17</v>
      </c>
      <c r="E51" s="1"/>
      <c r="F51" s="130"/>
    </row>
    <row r="52" spans="1:25" ht="10.5" customHeight="1">
      <c r="A52" s="1"/>
      <c r="B52" s="1"/>
      <c r="C52" s="1"/>
      <c r="D52" s="1"/>
      <c r="E52" s="1"/>
      <c r="F52" s="17"/>
      <c r="G52" s="12"/>
      <c r="H52" s="1"/>
      <c r="I52" s="1"/>
      <c r="J52" s="1"/>
    </row>
    <row r="53" spans="1:25" ht="15.6">
      <c r="A53" s="131" t="s">
        <v>0</v>
      </c>
      <c r="B53" s="86" t="s">
        <v>21</v>
      </c>
      <c r="C53" s="132" t="s">
        <v>1</v>
      </c>
      <c r="D53" s="133" t="s">
        <v>2</v>
      </c>
      <c r="E53" s="134" t="s">
        <v>3</v>
      </c>
      <c r="F53" s="134" t="s">
        <v>4</v>
      </c>
      <c r="G53" s="134" t="s">
        <v>15</v>
      </c>
      <c r="H53" s="134" t="s">
        <v>6</v>
      </c>
      <c r="I53" s="134" t="s">
        <v>42</v>
      </c>
      <c r="J53" s="134" t="s">
        <v>7</v>
      </c>
      <c r="U53" s="67"/>
      <c r="W53" s="44"/>
    </row>
    <row r="54" spans="1:25" ht="15.6">
      <c r="A54" s="131">
        <v>1</v>
      </c>
      <c r="B54" s="37"/>
      <c r="C54" s="65"/>
      <c r="D54" s="66"/>
      <c r="E54" s="61"/>
      <c r="F54" s="50"/>
      <c r="G54" s="114"/>
      <c r="H54" s="113"/>
      <c r="I54" s="123" t="str">
        <f>IF(ISBLANK(G54),"",IF(G54&gt;31.24,"",IF(G54&lt;=23.3,"TSM",IF(G54&lt;=24.24,"SM",IF(G54&lt;=25.45,"KSM",IF(G54&lt;=26.85,"I A",IF(G54&lt;=28.74,"II A",IF(G54&lt;=31.24,"III A"))))))))</f>
        <v/>
      </c>
      <c r="J54" s="62"/>
      <c r="T54" s="79"/>
      <c r="U54" s="79"/>
      <c r="V54" s="79"/>
      <c r="W54" s="79"/>
      <c r="X54" s="79"/>
      <c r="Y54" s="79"/>
    </row>
    <row r="55" spans="1:25" ht="15.6">
      <c r="A55" s="135">
        <v>2</v>
      </c>
      <c r="B55" s="157">
        <v>136</v>
      </c>
      <c r="C55" s="65" t="s">
        <v>818</v>
      </c>
      <c r="D55" s="66" t="s">
        <v>819</v>
      </c>
      <c r="E55" s="61">
        <v>39429</v>
      </c>
      <c r="F55" s="50" t="s">
        <v>813</v>
      </c>
      <c r="G55" s="114">
        <v>30.82</v>
      </c>
      <c r="H55" s="113">
        <v>0.8</v>
      </c>
      <c r="I55" s="123" t="str">
        <f>IF(ISBLANK(G55),"",IF(G55&gt;31.24,"",IF(G55&lt;=23.3,"TSM",IF(G55&lt;=24.24,"SM",IF(G55&lt;=25.45,"KSM",IF(G55&lt;=26.85,"I A",IF(G55&lt;=28.74,"II A",IF(G55&lt;=31.24,"III A"))))))))</f>
        <v>III A</v>
      </c>
      <c r="J55" s="62" t="s">
        <v>814</v>
      </c>
      <c r="T55" s="79"/>
      <c r="U55" s="79"/>
      <c r="V55" s="79"/>
      <c r="W55" s="79"/>
      <c r="X55" s="79"/>
      <c r="Y55" s="79"/>
    </row>
    <row r="56" spans="1:25" ht="19.2" customHeight="1">
      <c r="A56" s="135">
        <v>3</v>
      </c>
      <c r="B56" s="157">
        <v>63</v>
      </c>
      <c r="C56" s="65" t="s">
        <v>37</v>
      </c>
      <c r="D56" s="66" t="s">
        <v>222</v>
      </c>
      <c r="E56" s="61" t="s">
        <v>572</v>
      </c>
      <c r="F56" s="50" t="s">
        <v>34</v>
      </c>
      <c r="G56" s="114">
        <v>25.62</v>
      </c>
      <c r="H56" s="113">
        <v>0.8</v>
      </c>
      <c r="I56" s="123" t="str">
        <f t="shared" ref="I56:I57" si="9">IF(ISBLANK(G56),"",IF(G56&gt;31.24,"",IF(G56&lt;=23.3,"TSM",IF(G56&lt;=24.24,"SM",IF(G56&lt;=25.45,"KSM",IF(G56&lt;=26.85,"I A",IF(G56&lt;=28.74,"II A",IF(G56&lt;=31.24,"III A"))))))))</f>
        <v>I A</v>
      </c>
      <c r="J56" s="62" t="s">
        <v>215</v>
      </c>
      <c r="T56" s="79"/>
      <c r="U56" s="79"/>
      <c r="V56" s="79"/>
      <c r="W56" s="79"/>
      <c r="X56" s="79"/>
      <c r="Y56" s="79"/>
    </row>
    <row r="57" spans="1:25" ht="19.2" customHeight="1">
      <c r="A57" s="135">
        <v>4</v>
      </c>
      <c r="B57" s="157">
        <v>68</v>
      </c>
      <c r="C57" s="65" t="s">
        <v>220</v>
      </c>
      <c r="D57" s="66" t="s">
        <v>397</v>
      </c>
      <c r="E57" s="61" t="s">
        <v>398</v>
      </c>
      <c r="F57" s="50" t="s">
        <v>134</v>
      </c>
      <c r="G57" s="114">
        <v>24.67</v>
      </c>
      <c r="H57" s="113">
        <v>0.8</v>
      </c>
      <c r="I57" s="123" t="str">
        <f t="shared" si="9"/>
        <v>KSM</v>
      </c>
      <c r="J57" s="62" t="s">
        <v>221</v>
      </c>
      <c r="T57" s="79"/>
      <c r="U57" s="79"/>
      <c r="V57" s="79"/>
      <c r="W57" s="79"/>
      <c r="X57" s="79"/>
      <c r="Y57" s="79"/>
    </row>
    <row r="58" spans="1:25">
      <c r="A58" s="136"/>
    </row>
  </sheetData>
  <sortState xmlns:xlrd2="http://schemas.microsoft.com/office/spreadsheetml/2017/richdata2" ref="A58:Y58">
    <sortCondition ref="A58"/>
  </sortState>
  <pageMargins left="0.75" right="0.75" top="1" bottom="1" header="0.5" footer="0.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2B10B-4B7B-45DF-8562-D77A795EC26B}">
  <dimension ref="A1:Y44"/>
  <sheetViews>
    <sheetView topLeftCell="A28" zoomScale="120" zoomScaleNormal="120" workbookViewId="0">
      <selection activeCell="A8" sqref="A8:XFD38"/>
    </sheetView>
  </sheetViews>
  <sheetFormatPr defaultRowHeight="14.4"/>
  <cols>
    <col min="1" max="1" width="6.88671875" customWidth="1"/>
    <col min="2" max="2" width="4.6640625" customWidth="1"/>
    <col min="3" max="3" width="12.88671875" customWidth="1"/>
    <col min="4" max="4" width="14" bestFit="1" customWidth="1"/>
    <col min="5" max="5" width="10.6640625" customWidth="1"/>
    <col min="6" max="6" width="15.33203125" customWidth="1"/>
    <col min="7" max="9" width="7.88671875" customWidth="1"/>
    <col min="10" max="10" width="23.5546875" bestFit="1" customWidth="1"/>
    <col min="14" max="14" width="7.33203125" customWidth="1"/>
    <col min="15" max="15" width="12.6640625" customWidth="1"/>
    <col min="16" max="16" width="13.88671875" customWidth="1"/>
    <col min="17" max="17" width="12.88671875" customWidth="1"/>
    <col min="18" max="18" width="11.6640625" customWidth="1"/>
    <col min="19" max="19" width="14.6640625" customWidth="1"/>
    <col min="20" max="20" width="17.5546875" customWidth="1"/>
    <col min="22" max="22" width="8" customWidth="1"/>
    <col min="24" max="24" width="10.44140625" customWidth="1"/>
  </cols>
  <sheetData>
    <row r="1" spans="1:23" ht="17.399999999999999">
      <c r="A1" s="10"/>
      <c r="B1" s="10"/>
      <c r="C1" s="124" t="s">
        <v>9</v>
      </c>
      <c r="D1" s="124"/>
      <c r="E1" s="20"/>
      <c r="F1" s="124"/>
      <c r="G1" s="125"/>
      <c r="H1" s="125"/>
      <c r="I1" s="125"/>
      <c r="J1" s="124"/>
    </row>
    <row r="2" spans="1:23" ht="21">
      <c r="A2" s="2"/>
      <c r="B2" s="2"/>
      <c r="C2" s="2"/>
      <c r="D2" s="126"/>
      <c r="E2" s="127"/>
      <c r="F2" s="128"/>
      <c r="G2" s="13"/>
      <c r="H2" s="13"/>
      <c r="I2" s="13"/>
      <c r="J2" s="13" t="s">
        <v>33</v>
      </c>
    </row>
    <row r="3" spans="1:23" ht="18" customHeight="1">
      <c r="A3" s="2"/>
      <c r="B3" s="2"/>
      <c r="C3" s="2" t="s">
        <v>24</v>
      </c>
      <c r="D3" s="93" t="s">
        <v>126</v>
      </c>
      <c r="E3" s="127"/>
      <c r="F3" s="128"/>
      <c r="G3" s="13"/>
      <c r="H3" s="13"/>
      <c r="I3" s="13"/>
      <c r="J3" s="13" t="s">
        <v>878</v>
      </c>
    </row>
    <row r="4" spans="1:23">
      <c r="A4" s="1"/>
      <c r="B4" s="1"/>
      <c r="C4" s="1"/>
      <c r="E4" s="1"/>
      <c r="F4" s="17"/>
      <c r="G4" s="12"/>
      <c r="H4" s="1"/>
      <c r="I4" s="1"/>
      <c r="J4" s="1"/>
      <c r="W4" s="79"/>
    </row>
    <row r="5" spans="1:23" ht="15.6">
      <c r="A5" s="131" t="s">
        <v>303</v>
      </c>
      <c r="B5" s="86" t="s">
        <v>21</v>
      </c>
      <c r="C5" s="132" t="s">
        <v>1</v>
      </c>
      <c r="D5" s="133" t="s">
        <v>2</v>
      </c>
      <c r="E5" s="134" t="s">
        <v>3</v>
      </c>
      <c r="F5" s="134" t="s">
        <v>4</v>
      </c>
      <c r="G5" s="134" t="s">
        <v>15</v>
      </c>
      <c r="H5" s="134" t="s">
        <v>6</v>
      </c>
      <c r="I5" s="134" t="s">
        <v>42</v>
      </c>
      <c r="J5" s="134" t="s">
        <v>7</v>
      </c>
      <c r="U5" s="67"/>
      <c r="W5" s="44"/>
    </row>
    <row r="6" spans="1:23" ht="15.6">
      <c r="A6" s="135">
        <v>1</v>
      </c>
      <c r="B6" s="157" t="s">
        <v>684</v>
      </c>
      <c r="C6" s="65" t="s">
        <v>86</v>
      </c>
      <c r="D6" s="66" t="s">
        <v>87</v>
      </c>
      <c r="E6" s="61" t="s">
        <v>148</v>
      </c>
      <c r="F6" s="50" t="s">
        <v>64</v>
      </c>
      <c r="G6" s="114">
        <v>26</v>
      </c>
      <c r="H6" s="113">
        <v>1.7</v>
      </c>
      <c r="I6" s="123" t="str">
        <f t="shared" ref="I6:I32" si="0">IF(ISBLANK(G6),"",IF(G6&lt;=25.45,"KSM",IF(G6&lt;=26.85,"I A",IF(G6&lt;=28.74,"II A",IF(G6&lt;=31.24,"III A",IF(G6&lt;=33.24,"I JA",IF(G6&lt;=34.94,"II JA",IF(G6&lt;=36.24,"III JA"))))))))</f>
        <v>I A</v>
      </c>
      <c r="J6" s="62" t="s">
        <v>147</v>
      </c>
      <c r="K6" s="79"/>
    </row>
    <row r="7" spans="1:23" ht="15.6">
      <c r="A7" s="135">
        <v>2</v>
      </c>
      <c r="B7" s="157">
        <v>134</v>
      </c>
      <c r="C7" s="65" t="s">
        <v>786</v>
      </c>
      <c r="D7" s="66" t="s">
        <v>787</v>
      </c>
      <c r="E7" s="61" t="s">
        <v>788</v>
      </c>
      <c r="F7" s="50" t="s">
        <v>793</v>
      </c>
      <c r="G7" s="114">
        <v>26.98</v>
      </c>
      <c r="H7" s="113">
        <v>2.1</v>
      </c>
      <c r="I7" s="123" t="str">
        <f t="shared" si="0"/>
        <v>II A</v>
      </c>
      <c r="J7" s="62" t="s">
        <v>792</v>
      </c>
    </row>
    <row r="8" spans="1:23" ht="15.6">
      <c r="A8" s="135">
        <v>3</v>
      </c>
      <c r="B8" s="157" t="s">
        <v>683</v>
      </c>
      <c r="C8" s="65" t="s">
        <v>51</v>
      </c>
      <c r="D8" s="66" t="s">
        <v>90</v>
      </c>
      <c r="E8" s="61" t="s">
        <v>157</v>
      </c>
      <c r="F8" s="50" t="s">
        <v>64</v>
      </c>
      <c r="G8" s="114">
        <v>27.13</v>
      </c>
      <c r="H8" s="113">
        <v>0.5</v>
      </c>
      <c r="I8" s="123" t="str">
        <f t="shared" si="0"/>
        <v>II A</v>
      </c>
      <c r="J8" s="62" t="s">
        <v>147</v>
      </c>
      <c r="U8" s="79"/>
    </row>
    <row r="9" spans="1:23" ht="15.6">
      <c r="A9" s="135">
        <v>4</v>
      </c>
      <c r="B9" s="157">
        <v>88</v>
      </c>
      <c r="C9" s="65" t="s">
        <v>339</v>
      </c>
      <c r="D9" s="66" t="s">
        <v>340</v>
      </c>
      <c r="E9" s="61">
        <v>40780</v>
      </c>
      <c r="F9" s="50" t="s">
        <v>103</v>
      </c>
      <c r="G9" s="114">
        <v>28.01</v>
      </c>
      <c r="H9" s="113">
        <v>3.4</v>
      </c>
      <c r="I9" s="123" t="str">
        <f t="shared" si="0"/>
        <v>II A</v>
      </c>
      <c r="J9" s="62" t="s">
        <v>851</v>
      </c>
    </row>
    <row r="10" spans="1:23" ht="15.6">
      <c r="A10" s="135">
        <v>5</v>
      </c>
      <c r="B10" s="157">
        <v>79</v>
      </c>
      <c r="C10" s="65" t="s">
        <v>256</v>
      </c>
      <c r="D10" s="66" t="s">
        <v>255</v>
      </c>
      <c r="E10" s="61">
        <v>41045</v>
      </c>
      <c r="F10" s="50" t="s">
        <v>103</v>
      </c>
      <c r="G10" s="114">
        <v>28.3</v>
      </c>
      <c r="H10" s="113">
        <v>1.9</v>
      </c>
      <c r="I10" s="123" t="str">
        <f t="shared" si="0"/>
        <v>II A</v>
      </c>
      <c r="J10" s="62" t="s">
        <v>863</v>
      </c>
    </row>
    <row r="11" spans="1:23" ht="15.6">
      <c r="A11" s="135">
        <v>6</v>
      </c>
      <c r="B11" s="157" t="s">
        <v>164</v>
      </c>
      <c r="C11" s="65" t="s">
        <v>346</v>
      </c>
      <c r="D11" s="66" t="s">
        <v>88</v>
      </c>
      <c r="E11" s="61" t="s">
        <v>693</v>
      </c>
      <c r="F11" s="50" t="s">
        <v>64</v>
      </c>
      <c r="G11" s="114">
        <v>28.31</v>
      </c>
      <c r="H11" s="113">
        <v>2.2000000000000002</v>
      </c>
      <c r="I11" s="123" t="str">
        <f t="shared" si="0"/>
        <v>II A</v>
      </c>
      <c r="J11" s="62" t="s">
        <v>147</v>
      </c>
    </row>
    <row r="12" spans="1:23" ht="15.6">
      <c r="A12" s="135">
        <v>7</v>
      </c>
      <c r="B12" s="157">
        <v>104</v>
      </c>
      <c r="C12" s="65" t="s">
        <v>648</v>
      </c>
      <c r="D12" s="66" t="s">
        <v>649</v>
      </c>
      <c r="E12" s="61" t="s">
        <v>650</v>
      </c>
      <c r="F12" s="50" t="s">
        <v>651</v>
      </c>
      <c r="G12" s="114">
        <v>28.63</v>
      </c>
      <c r="H12" s="113">
        <v>3.4</v>
      </c>
      <c r="I12" s="123" t="str">
        <f t="shared" si="0"/>
        <v>II A</v>
      </c>
      <c r="J12" s="62" t="s">
        <v>641</v>
      </c>
    </row>
    <row r="13" spans="1:23" ht="15.6">
      <c r="A13" s="135">
        <v>8</v>
      </c>
      <c r="B13" s="157">
        <v>85</v>
      </c>
      <c r="C13" s="65" t="s">
        <v>258</v>
      </c>
      <c r="D13" s="66" t="s">
        <v>110</v>
      </c>
      <c r="E13" s="61">
        <v>40472</v>
      </c>
      <c r="F13" s="50" t="s">
        <v>103</v>
      </c>
      <c r="G13" s="114">
        <v>28.71</v>
      </c>
      <c r="H13" s="113">
        <v>0.5</v>
      </c>
      <c r="I13" s="123" t="str">
        <f t="shared" si="0"/>
        <v>II A</v>
      </c>
      <c r="J13" s="62" t="s">
        <v>864</v>
      </c>
    </row>
    <row r="14" spans="1:23" ht="15.6">
      <c r="A14" s="135">
        <v>9</v>
      </c>
      <c r="B14" s="157" t="s">
        <v>181</v>
      </c>
      <c r="C14" s="65" t="s">
        <v>86</v>
      </c>
      <c r="D14" s="66" t="s">
        <v>158</v>
      </c>
      <c r="E14" s="61" t="s">
        <v>159</v>
      </c>
      <c r="F14" s="50" t="s">
        <v>64</v>
      </c>
      <c r="G14" s="114">
        <v>28.78</v>
      </c>
      <c r="H14" s="113">
        <v>1.9</v>
      </c>
      <c r="I14" s="123" t="str">
        <f t="shared" si="0"/>
        <v>III A</v>
      </c>
      <c r="J14" s="62" t="s">
        <v>160</v>
      </c>
    </row>
    <row r="15" spans="1:23" ht="15.6">
      <c r="A15" s="135">
        <v>10</v>
      </c>
      <c r="B15" s="157">
        <v>7</v>
      </c>
      <c r="C15" s="65" t="s">
        <v>97</v>
      </c>
      <c r="D15" s="66" t="s">
        <v>98</v>
      </c>
      <c r="E15" s="61" t="s">
        <v>292</v>
      </c>
      <c r="F15" s="186" t="s">
        <v>668</v>
      </c>
      <c r="G15" s="114">
        <v>29.06</v>
      </c>
      <c r="H15" s="113">
        <v>1.7</v>
      </c>
      <c r="I15" s="123" t="str">
        <f t="shared" si="0"/>
        <v>III A</v>
      </c>
      <c r="J15" s="62" t="s">
        <v>291</v>
      </c>
      <c r="K15" s="79"/>
      <c r="U15" s="79"/>
    </row>
    <row r="16" spans="1:23" ht="15.6">
      <c r="A16" s="135">
        <v>11</v>
      </c>
      <c r="B16" s="157" t="s">
        <v>144</v>
      </c>
      <c r="C16" s="65" t="s">
        <v>151</v>
      </c>
      <c r="D16" s="66" t="s">
        <v>152</v>
      </c>
      <c r="E16" s="61" t="s">
        <v>685</v>
      </c>
      <c r="F16" s="50" t="s">
        <v>64</v>
      </c>
      <c r="G16" s="114">
        <v>29.09</v>
      </c>
      <c r="H16" s="113">
        <v>2.1</v>
      </c>
      <c r="I16" s="123" t="str">
        <f t="shared" si="0"/>
        <v>III A</v>
      </c>
      <c r="J16" s="62" t="s">
        <v>147</v>
      </c>
      <c r="U16" s="79"/>
    </row>
    <row r="17" spans="1:21" ht="15.6">
      <c r="A17" s="135">
        <v>12</v>
      </c>
      <c r="B17" s="157" t="s">
        <v>187</v>
      </c>
      <c r="C17" s="65" t="s">
        <v>58</v>
      </c>
      <c r="D17" s="66" t="s">
        <v>161</v>
      </c>
      <c r="E17" s="61" t="s">
        <v>162</v>
      </c>
      <c r="F17" s="50" t="s">
        <v>64</v>
      </c>
      <c r="G17" s="114">
        <v>29.17</v>
      </c>
      <c r="H17" s="113">
        <v>0.5</v>
      </c>
      <c r="I17" s="123" t="str">
        <f t="shared" si="0"/>
        <v>III A</v>
      </c>
      <c r="J17" s="62" t="s">
        <v>160</v>
      </c>
    </row>
    <row r="18" spans="1:21" ht="15.6">
      <c r="A18" s="135">
        <v>13</v>
      </c>
      <c r="B18" s="157">
        <v>97</v>
      </c>
      <c r="C18" s="65" t="s">
        <v>118</v>
      </c>
      <c r="D18" s="66" t="s">
        <v>257</v>
      </c>
      <c r="E18" s="61">
        <v>40377</v>
      </c>
      <c r="F18" s="50" t="s">
        <v>103</v>
      </c>
      <c r="G18" s="114">
        <v>29.23</v>
      </c>
      <c r="H18" s="113">
        <v>3.4</v>
      </c>
      <c r="I18" s="123" t="str">
        <f t="shared" si="0"/>
        <v>III A</v>
      </c>
      <c r="J18" s="62" t="s">
        <v>851</v>
      </c>
      <c r="K18" s="79"/>
      <c r="U18" s="79"/>
    </row>
    <row r="19" spans="1:21" ht="15.6">
      <c r="A19" s="135">
        <v>14</v>
      </c>
      <c r="B19" s="157" t="s">
        <v>163</v>
      </c>
      <c r="C19" s="65" t="s">
        <v>89</v>
      </c>
      <c r="D19" s="66" t="s">
        <v>691</v>
      </c>
      <c r="E19" s="61" t="s">
        <v>692</v>
      </c>
      <c r="F19" s="50" t="s">
        <v>64</v>
      </c>
      <c r="G19" s="114">
        <v>29.71</v>
      </c>
      <c r="H19" s="113">
        <v>3.4</v>
      </c>
      <c r="I19" s="123" t="str">
        <f t="shared" si="0"/>
        <v>III A</v>
      </c>
      <c r="J19" s="62" t="s">
        <v>147</v>
      </c>
      <c r="K19" s="79"/>
    </row>
    <row r="20" spans="1:21" ht="15.6">
      <c r="A20" s="135">
        <v>15</v>
      </c>
      <c r="B20" s="157" t="s">
        <v>124</v>
      </c>
      <c r="C20" s="65" t="s">
        <v>69</v>
      </c>
      <c r="D20" s="66" t="s">
        <v>708</v>
      </c>
      <c r="E20" s="61" t="s">
        <v>709</v>
      </c>
      <c r="F20" s="50" t="s">
        <v>64</v>
      </c>
      <c r="G20" s="114">
        <v>29.73</v>
      </c>
      <c r="H20" s="113">
        <v>1.9</v>
      </c>
      <c r="I20" s="123" t="str">
        <f t="shared" si="0"/>
        <v>III A</v>
      </c>
      <c r="J20" s="62" t="s">
        <v>147</v>
      </c>
    </row>
    <row r="21" spans="1:21" ht="15.6">
      <c r="A21" s="135">
        <v>16</v>
      </c>
      <c r="B21" s="157" t="s">
        <v>165</v>
      </c>
      <c r="C21" s="65" t="s">
        <v>116</v>
      </c>
      <c r="D21" s="66" t="s">
        <v>153</v>
      </c>
      <c r="E21" s="61" t="s">
        <v>154</v>
      </c>
      <c r="F21" s="50" t="s">
        <v>64</v>
      </c>
      <c r="G21" s="114">
        <v>30.06</v>
      </c>
      <c r="H21" s="113">
        <v>2.2000000000000002</v>
      </c>
      <c r="I21" s="123" t="str">
        <f t="shared" si="0"/>
        <v>III A</v>
      </c>
      <c r="J21" s="62" t="s">
        <v>147</v>
      </c>
    </row>
    <row r="22" spans="1:21" ht="15.6">
      <c r="A22" s="135">
        <v>17</v>
      </c>
      <c r="B22" s="157">
        <v>83</v>
      </c>
      <c r="C22" s="65" t="s">
        <v>173</v>
      </c>
      <c r="D22" s="66" t="s">
        <v>332</v>
      </c>
      <c r="E22" s="61">
        <v>40606</v>
      </c>
      <c r="F22" s="50" t="s">
        <v>103</v>
      </c>
      <c r="G22" s="114">
        <v>30.41</v>
      </c>
      <c r="H22" s="113">
        <v>2.6</v>
      </c>
      <c r="I22" s="123" t="str">
        <f t="shared" si="0"/>
        <v>III A</v>
      </c>
      <c r="J22" s="62" t="s">
        <v>863</v>
      </c>
      <c r="K22" s="80"/>
    </row>
    <row r="23" spans="1:21" ht="15.6">
      <c r="A23" s="135">
        <v>18</v>
      </c>
      <c r="B23" s="157">
        <v>6</v>
      </c>
      <c r="C23" s="65" t="s">
        <v>660</v>
      </c>
      <c r="D23" s="66" t="s">
        <v>661</v>
      </c>
      <c r="E23" s="61" t="s">
        <v>662</v>
      </c>
      <c r="F23" s="186" t="s">
        <v>668</v>
      </c>
      <c r="G23" s="114">
        <v>30.45</v>
      </c>
      <c r="H23" s="113">
        <v>0.5</v>
      </c>
      <c r="I23" s="123" t="str">
        <f t="shared" si="0"/>
        <v>III A</v>
      </c>
      <c r="J23" s="62" t="s">
        <v>291</v>
      </c>
      <c r="U23" s="79"/>
    </row>
    <row r="24" spans="1:21" ht="15.6">
      <c r="A24" s="135">
        <v>19</v>
      </c>
      <c r="B24" s="157" t="s">
        <v>149</v>
      </c>
      <c r="C24" s="65" t="s">
        <v>69</v>
      </c>
      <c r="D24" s="66" t="s">
        <v>686</v>
      </c>
      <c r="E24" s="61" t="s">
        <v>687</v>
      </c>
      <c r="F24" s="50" t="s">
        <v>64</v>
      </c>
      <c r="G24" s="114">
        <v>30.75</v>
      </c>
      <c r="H24" s="113">
        <v>1.9</v>
      </c>
      <c r="I24" s="123" t="str">
        <f t="shared" si="0"/>
        <v>III A</v>
      </c>
      <c r="J24" s="62" t="s">
        <v>147</v>
      </c>
      <c r="K24" s="79"/>
    </row>
    <row r="25" spans="1:21" ht="15.6">
      <c r="A25" s="135">
        <v>20</v>
      </c>
      <c r="B25" s="157" t="s">
        <v>681</v>
      </c>
      <c r="C25" s="65" t="s">
        <v>741</v>
      </c>
      <c r="D25" s="66" t="s">
        <v>742</v>
      </c>
      <c r="E25" s="61" t="s">
        <v>743</v>
      </c>
      <c r="F25" s="50" t="s">
        <v>64</v>
      </c>
      <c r="G25" s="114">
        <v>31.32</v>
      </c>
      <c r="H25" s="113">
        <v>1.9</v>
      </c>
      <c r="I25" s="123" t="str">
        <f t="shared" si="0"/>
        <v>I JA</v>
      </c>
      <c r="J25" s="62" t="s">
        <v>180</v>
      </c>
    </row>
    <row r="26" spans="1:21" ht="15.6">
      <c r="A26" s="135">
        <v>21</v>
      </c>
      <c r="B26" s="157" t="s">
        <v>190</v>
      </c>
      <c r="C26" s="65" t="s">
        <v>331</v>
      </c>
      <c r="D26" s="66" t="s">
        <v>739</v>
      </c>
      <c r="E26" s="61" t="s">
        <v>740</v>
      </c>
      <c r="F26" s="50" t="s">
        <v>64</v>
      </c>
      <c r="G26" s="114">
        <v>31.6</v>
      </c>
      <c r="H26" s="113">
        <v>3.4</v>
      </c>
      <c r="I26" s="123" t="str">
        <f t="shared" si="0"/>
        <v>I JA</v>
      </c>
      <c r="J26" s="62" t="s">
        <v>178</v>
      </c>
    </row>
    <row r="27" spans="1:21" ht="15.6">
      <c r="A27" s="135">
        <v>22</v>
      </c>
      <c r="B27" s="157" t="s">
        <v>185</v>
      </c>
      <c r="C27" s="65" t="s">
        <v>173</v>
      </c>
      <c r="D27" s="66" t="s">
        <v>174</v>
      </c>
      <c r="E27" s="61" t="s">
        <v>175</v>
      </c>
      <c r="F27" s="50" t="s">
        <v>64</v>
      </c>
      <c r="G27" s="114">
        <v>31.86</v>
      </c>
      <c r="H27" s="113">
        <v>1.7</v>
      </c>
      <c r="I27" s="123" t="str">
        <f t="shared" si="0"/>
        <v>I JA</v>
      </c>
      <c r="J27" s="62" t="s">
        <v>160</v>
      </c>
    </row>
    <row r="28" spans="1:21" ht="15.6">
      <c r="A28" s="135">
        <v>23</v>
      </c>
      <c r="B28" s="157">
        <v>103</v>
      </c>
      <c r="C28" s="65" t="s">
        <v>58</v>
      </c>
      <c r="D28" s="66" t="s">
        <v>646</v>
      </c>
      <c r="E28" s="61" t="s">
        <v>647</v>
      </c>
      <c r="F28" s="50" t="s">
        <v>651</v>
      </c>
      <c r="G28" s="114">
        <v>32.450000000000003</v>
      </c>
      <c r="H28" s="113">
        <v>3.4</v>
      </c>
      <c r="I28" s="123" t="str">
        <f t="shared" si="0"/>
        <v>I JA</v>
      </c>
      <c r="J28" s="62" t="s">
        <v>641</v>
      </c>
    </row>
    <row r="29" spans="1:21" ht="15.6">
      <c r="A29" s="135">
        <v>24</v>
      </c>
      <c r="B29" s="157">
        <v>87</v>
      </c>
      <c r="C29" s="65" t="s">
        <v>251</v>
      </c>
      <c r="D29" s="66" t="s">
        <v>338</v>
      </c>
      <c r="E29" s="61">
        <v>40140</v>
      </c>
      <c r="F29" s="50" t="s">
        <v>103</v>
      </c>
      <c r="G29" s="114">
        <v>33.450000000000003</v>
      </c>
      <c r="H29" s="113">
        <v>2.2000000000000002</v>
      </c>
      <c r="I29" s="123" t="str">
        <f t="shared" si="0"/>
        <v>II JA</v>
      </c>
      <c r="J29" s="62" t="s">
        <v>864</v>
      </c>
      <c r="K29" s="79"/>
    </row>
    <row r="30" spans="1:21" ht="15.6">
      <c r="A30" s="135">
        <v>25</v>
      </c>
      <c r="B30" s="157">
        <v>9</v>
      </c>
      <c r="C30" s="65" t="s">
        <v>665</v>
      </c>
      <c r="D30" s="66" t="s">
        <v>666</v>
      </c>
      <c r="E30" s="61" t="s">
        <v>667</v>
      </c>
      <c r="F30" s="186" t="s">
        <v>668</v>
      </c>
      <c r="G30" s="114">
        <v>33.89</v>
      </c>
      <c r="H30" s="113">
        <v>3.4</v>
      </c>
      <c r="I30" s="123" t="str">
        <f t="shared" si="0"/>
        <v>II JA</v>
      </c>
      <c r="J30" s="62" t="s">
        <v>291</v>
      </c>
    </row>
    <row r="31" spans="1:21" ht="15.6">
      <c r="A31" s="135">
        <v>26</v>
      </c>
      <c r="B31" s="157" t="s">
        <v>155</v>
      </c>
      <c r="C31" s="65" t="s">
        <v>99</v>
      </c>
      <c r="D31" s="66" t="s">
        <v>689</v>
      </c>
      <c r="E31" s="61" t="s">
        <v>690</v>
      </c>
      <c r="F31" s="50" t="s">
        <v>64</v>
      </c>
      <c r="G31" s="114">
        <v>34.200000000000003</v>
      </c>
      <c r="H31" s="113">
        <v>1.9</v>
      </c>
      <c r="I31" s="123" t="str">
        <f t="shared" si="0"/>
        <v>II JA</v>
      </c>
      <c r="J31" s="62" t="s">
        <v>147</v>
      </c>
      <c r="K31" s="79"/>
    </row>
    <row r="32" spans="1:21" ht="15.6">
      <c r="A32" s="135">
        <v>27</v>
      </c>
      <c r="B32" s="157" t="s">
        <v>179</v>
      </c>
      <c r="C32" s="65" t="s">
        <v>171</v>
      </c>
      <c r="D32" s="66" t="s">
        <v>725</v>
      </c>
      <c r="E32" s="61" t="s">
        <v>172</v>
      </c>
      <c r="F32" s="50" t="s">
        <v>64</v>
      </c>
      <c r="G32" s="114">
        <v>34.4</v>
      </c>
      <c r="H32" s="113">
        <v>2.6</v>
      </c>
      <c r="I32" s="123" t="str">
        <f t="shared" si="0"/>
        <v>II JA</v>
      </c>
      <c r="J32" s="62" t="s">
        <v>160</v>
      </c>
    </row>
    <row r="33" spans="1:25" ht="15.6">
      <c r="A33" s="135"/>
      <c r="B33" s="157" t="s">
        <v>188</v>
      </c>
      <c r="C33" s="65" t="s">
        <v>736</v>
      </c>
      <c r="D33" s="66" t="s">
        <v>737</v>
      </c>
      <c r="E33" s="61" t="s">
        <v>738</v>
      </c>
      <c r="F33" s="50" t="s">
        <v>64</v>
      </c>
      <c r="G33" s="114" t="s">
        <v>877</v>
      </c>
      <c r="H33" s="113"/>
      <c r="I33" s="123"/>
      <c r="J33" s="62" t="s">
        <v>178</v>
      </c>
    </row>
    <row r="34" spans="1:25" ht="15.6">
      <c r="A34" s="135"/>
      <c r="B34" s="157" t="s">
        <v>698</v>
      </c>
      <c r="C34" s="65" t="s">
        <v>699</v>
      </c>
      <c r="D34" s="66" t="s">
        <v>700</v>
      </c>
      <c r="E34" s="61" t="s">
        <v>701</v>
      </c>
      <c r="F34" s="50" t="s">
        <v>64</v>
      </c>
      <c r="G34" s="114" t="s">
        <v>858</v>
      </c>
      <c r="H34" s="113"/>
      <c r="I34" s="123"/>
      <c r="J34" s="62" t="s">
        <v>147</v>
      </c>
    </row>
    <row r="35" spans="1:25" ht="15.6">
      <c r="A35" s="135"/>
      <c r="B35" s="157" t="s">
        <v>176</v>
      </c>
      <c r="C35" s="65" t="s">
        <v>715</v>
      </c>
      <c r="D35" s="66" t="s">
        <v>716</v>
      </c>
      <c r="E35" s="61" t="s">
        <v>717</v>
      </c>
      <c r="F35" s="50" t="s">
        <v>64</v>
      </c>
      <c r="G35" s="114" t="s">
        <v>858</v>
      </c>
      <c r="H35" s="113"/>
      <c r="I35" s="123"/>
      <c r="J35" s="62" t="s">
        <v>147</v>
      </c>
      <c r="K35" s="79"/>
      <c r="U35" s="79"/>
    </row>
    <row r="36" spans="1:25" ht="15.6">
      <c r="A36" s="135"/>
      <c r="B36" s="157">
        <v>3</v>
      </c>
      <c r="C36" s="65" t="s">
        <v>625</v>
      </c>
      <c r="D36" s="66" t="s">
        <v>626</v>
      </c>
      <c r="E36" s="61" t="s">
        <v>627</v>
      </c>
      <c r="F36" s="186" t="s">
        <v>633</v>
      </c>
      <c r="G36" s="114" t="s">
        <v>858</v>
      </c>
      <c r="H36" s="113"/>
      <c r="I36" s="123"/>
      <c r="J36" s="62" t="s">
        <v>621</v>
      </c>
    </row>
    <row r="37" spans="1:25" ht="7.8" customHeight="1">
      <c r="A37" s="136"/>
      <c r="B37" s="180"/>
      <c r="C37" s="79"/>
      <c r="D37" s="79"/>
      <c r="E37" s="63"/>
      <c r="F37" s="79"/>
      <c r="G37" s="115"/>
      <c r="H37" s="120"/>
      <c r="I37" s="120"/>
      <c r="J37" s="67"/>
    </row>
    <row r="38" spans="1:25" ht="15" customHeight="1">
      <c r="A38" s="1"/>
      <c r="B38" s="47" t="s">
        <v>24</v>
      </c>
      <c r="C38" s="47"/>
      <c r="D38" s="129" t="s">
        <v>17</v>
      </c>
      <c r="E38" s="1"/>
      <c r="F38" s="130"/>
    </row>
    <row r="39" spans="1:25" ht="10.5" customHeight="1">
      <c r="A39" s="1"/>
      <c r="B39" s="1"/>
      <c r="C39" s="1"/>
      <c r="D39" s="1"/>
      <c r="E39" s="1"/>
      <c r="F39" s="17"/>
      <c r="G39" s="12"/>
      <c r="H39" s="1"/>
      <c r="I39" s="1"/>
      <c r="J39" s="1"/>
    </row>
    <row r="40" spans="1:25" ht="15.6">
      <c r="A40" s="131" t="s">
        <v>303</v>
      </c>
      <c r="B40" s="86" t="s">
        <v>21</v>
      </c>
      <c r="C40" s="132" t="s">
        <v>1</v>
      </c>
      <c r="D40" s="133" t="s">
        <v>2</v>
      </c>
      <c r="E40" s="134" t="s">
        <v>3</v>
      </c>
      <c r="F40" s="134" t="s">
        <v>4</v>
      </c>
      <c r="G40" s="134" t="s">
        <v>15</v>
      </c>
      <c r="H40" s="134" t="s">
        <v>6</v>
      </c>
      <c r="I40" s="134" t="s">
        <v>42</v>
      </c>
      <c r="J40" s="134" t="s">
        <v>7</v>
      </c>
      <c r="U40" s="67"/>
      <c r="W40" s="44"/>
    </row>
    <row r="41" spans="1:25" ht="15.6">
      <c r="A41" s="135">
        <v>1</v>
      </c>
      <c r="B41" s="157">
        <v>68</v>
      </c>
      <c r="C41" s="65" t="s">
        <v>220</v>
      </c>
      <c r="D41" s="66" t="s">
        <v>397</v>
      </c>
      <c r="E41" s="61" t="s">
        <v>398</v>
      </c>
      <c r="F41" s="50" t="s">
        <v>134</v>
      </c>
      <c r="G41" s="114">
        <v>24.67</v>
      </c>
      <c r="H41" s="113">
        <v>0.8</v>
      </c>
      <c r="I41" s="123" t="str">
        <f>IF(ISBLANK(G41),"",IF(G41&gt;31.24,"",IF(G41&lt;=23.3,"TSM",IF(G41&lt;=24.24,"SM",IF(G41&lt;=25.45,"KSM",IF(G41&lt;=26.85,"I A",IF(G41&lt;=28.74,"II A",IF(G41&lt;=31.24,"III A"))))))))</f>
        <v>KSM</v>
      </c>
      <c r="J41" s="62" t="s">
        <v>221</v>
      </c>
      <c r="T41" s="79"/>
      <c r="U41" s="79"/>
      <c r="V41" s="79"/>
      <c r="W41" s="79"/>
      <c r="X41" s="79"/>
      <c r="Y41" s="79"/>
    </row>
    <row r="42" spans="1:25" ht="19.2" customHeight="1">
      <c r="A42" s="135">
        <v>2</v>
      </c>
      <c r="B42" s="157">
        <v>63</v>
      </c>
      <c r="C42" s="65" t="s">
        <v>37</v>
      </c>
      <c r="D42" s="66" t="s">
        <v>222</v>
      </c>
      <c r="E42" s="61" t="s">
        <v>572</v>
      </c>
      <c r="F42" s="50" t="s">
        <v>34</v>
      </c>
      <c r="G42" s="114">
        <v>25.62</v>
      </c>
      <c r="H42" s="113">
        <v>0.8</v>
      </c>
      <c r="I42" s="123" t="str">
        <f>IF(ISBLANK(G42),"",IF(G42&gt;31.24,"",IF(G42&lt;=23.3,"TSM",IF(G42&lt;=24.24,"SM",IF(G42&lt;=25.45,"KSM",IF(G42&lt;=26.85,"I A",IF(G42&lt;=28.74,"II A",IF(G42&lt;=31.24,"III A"))))))))</f>
        <v>I A</v>
      </c>
      <c r="J42" s="62" t="s">
        <v>215</v>
      </c>
      <c r="T42" s="79"/>
      <c r="U42" s="79"/>
      <c r="V42" s="79"/>
      <c r="W42" s="79"/>
      <c r="X42" s="79"/>
      <c r="Y42" s="79"/>
    </row>
    <row r="43" spans="1:25" ht="19.2" customHeight="1">
      <c r="A43" s="135">
        <v>3</v>
      </c>
      <c r="B43" s="157">
        <v>136</v>
      </c>
      <c r="C43" s="65" t="s">
        <v>818</v>
      </c>
      <c r="D43" s="66" t="s">
        <v>819</v>
      </c>
      <c r="E43" s="61">
        <v>39429</v>
      </c>
      <c r="F43" s="50" t="s">
        <v>813</v>
      </c>
      <c r="G43" s="114">
        <v>30.82</v>
      </c>
      <c r="H43" s="113">
        <v>0.8</v>
      </c>
      <c r="I43" s="123" t="str">
        <f>IF(ISBLANK(G43),"",IF(G43&gt;31.24,"",IF(G43&lt;=23.3,"TSM",IF(G43&lt;=24.24,"SM",IF(G43&lt;=25.45,"KSM",IF(G43&lt;=26.85,"I A",IF(G43&lt;=28.74,"II A",IF(G43&lt;=31.24,"III A"))))))))</f>
        <v>III A</v>
      </c>
      <c r="J43" s="62" t="s">
        <v>814</v>
      </c>
      <c r="T43" s="79"/>
      <c r="U43" s="79"/>
      <c r="V43" s="79"/>
      <c r="W43" s="79"/>
      <c r="X43" s="79"/>
      <c r="Y43" s="79"/>
    </row>
    <row r="44" spans="1:25">
      <c r="A44" s="136"/>
    </row>
  </sheetData>
  <sortState xmlns:xlrd2="http://schemas.microsoft.com/office/spreadsheetml/2017/richdata2" ref="A6:Y36">
    <sortCondition ref="G6:G36"/>
  </sortState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100 Mj</vt:lpstr>
      <vt:lpstr>100 Mj (g)</vt:lpstr>
      <vt:lpstr>100 M</vt:lpstr>
      <vt:lpstr>100 M (g)</vt:lpstr>
      <vt:lpstr>100 Vj</vt:lpstr>
      <vt:lpstr>100 Vj (g)</vt:lpstr>
      <vt:lpstr>100 V</vt:lpstr>
      <vt:lpstr>200 M, Mj</vt:lpstr>
      <vt:lpstr>200 M, Mj (2)</vt:lpstr>
      <vt:lpstr>200 V, Vj</vt:lpstr>
      <vt:lpstr>200 V, Vj (2)</vt:lpstr>
      <vt:lpstr>400 M, Mj</vt:lpstr>
      <vt:lpstr>400 M, Mj (g)</vt:lpstr>
      <vt:lpstr>400 V, Vj</vt:lpstr>
      <vt:lpstr>400 V, Vj (g)</vt:lpstr>
      <vt:lpstr>800 M, Mj</vt:lpstr>
      <vt:lpstr>800 V, Vj</vt:lpstr>
      <vt:lpstr>1500 Mj M</vt:lpstr>
      <vt:lpstr>1500 V, Vj</vt:lpstr>
      <vt:lpstr>3000 Vj V</vt:lpstr>
      <vt:lpstr>5000  V</vt:lpstr>
      <vt:lpstr>110 bb M, Mj,V</vt:lpstr>
      <vt:lpstr>400 bb M, V</vt:lpstr>
      <vt:lpstr>A M, Mj</vt:lpstr>
      <vt:lpstr>A V, Vj</vt:lpstr>
      <vt:lpstr>T M,  Mj</vt:lpstr>
      <vt:lpstr>T V, Vj</vt:lpstr>
      <vt:lpstr>TR M</vt:lpstr>
      <vt:lpstr>TR V</vt:lpstr>
      <vt:lpstr>R Mj</vt:lpstr>
      <vt:lpstr>R Vj</vt:lpstr>
      <vt:lpstr>K M</vt:lpstr>
      <vt:lpstr>K V </vt:lpstr>
      <vt:lpstr>I M, Mj</vt:lpstr>
      <vt:lpstr>I V, Vj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Vardenis Pavardenis</cp:lastModifiedBy>
  <cp:lastPrinted>2025-06-14T10:19:14Z</cp:lastPrinted>
  <dcterms:created xsi:type="dcterms:W3CDTF">2011-07-11T14:59:32Z</dcterms:created>
  <dcterms:modified xsi:type="dcterms:W3CDTF">2025-06-16T13:33:33Z</dcterms:modified>
</cp:coreProperties>
</file>