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32760" yWindow="32760" windowWidth="24000" windowHeight="8688" tabRatio="909" firstSheet="17" activeTab="28"/>
  </bookViews>
  <sheets>
    <sheet name="100 Mj" sheetId="1" r:id="rId1"/>
    <sheet name="100 Mj (g)" sheetId="2" r:id="rId2"/>
    <sheet name="100 M" sheetId="3" r:id="rId3"/>
    <sheet name="100 M (g)" sheetId="4" r:id="rId4"/>
    <sheet name="100 Vj" sheetId="5" r:id="rId5"/>
    <sheet name="100 Vj (g)" sheetId="6" r:id="rId6"/>
    <sheet name="100 V" sheetId="7" r:id="rId7"/>
    <sheet name="100 V (g)" sheetId="8" r:id="rId8"/>
    <sheet name="200 M, Mj" sheetId="9" r:id="rId9"/>
    <sheet name="200 M, Mj (g)" sheetId="10" r:id="rId10"/>
    <sheet name="200 V, Vj" sheetId="11" r:id="rId11"/>
    <sheet name="200 V, Vj (g)" sheetId="12" r:id="rId12"/>
    <sheet name="400 M, Mj" sheetId="13" r:id="rId13"/>
    <sheet name="400 M, Mj (g)" sheetId="14" r:id="rId14"/>
    <sheet name="400 V, Vj" sheetId="15" r:id="rId15"/>
    <sheet name="400 V, Vj (g)" sheetId="16" r:id="rId16"/>
    <sheet name="800 M, Mj" sheetId="17" r:id="rId17"/>
    <sheet name="800 V, Vj" sheetId="18" r:id="rId18"/>
    <sheet name="1500 Mj M" sheetId="19" r:id="rId19"/>
    <sheet name="1500 V, Vj" sheetId="20" r:id="rId20"/>
    <sheet name="3000 Vj" sheetId="21" r:id="rId21"/>
    <sheet name="3000 V" sheetId="22" r:id="rId22"/>
    <sheet name="5000  V" sheetId="23" r:id="rId23"/>
    <sheet name="110 bb M, Mj,V" sheetId="24" r:id="rId24"/>
    <sheet name="400 bb M, V" sheetId="25" r:id="rId25"/>
    <sheet name="A M, Mj, V" sheetId="26" r:id="rId26"/>
    <sheet name="T M,  Mj" sheetId="27" r:id="rId27"/>
    <sheet name="T V, Vj" sheetId="28" r:id="rId28"/>
    <sheet name="TR M" sheetId="29" r:id="rId29"/>
    <sheet name="TR V" sheetId="30" r:id="rId30"/>
    <sheet name="R M, V" sheetId="31" r:id="rId31"/>
    <sheet name="K M,V" sheetId="32" r:id="rId32"/>
    <sheet name="I M, Mj" sheetId="33" r:id="rId33"/>
    <sheet name="I V, Vj" sheetId="34" r:id="rId3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<sst xmlns="http://schemas.openxmlformats.org/spreadsheetml/2006/main" count="4520" uniqueCount="1074">
  <si>
    <t>Takas</t>
  </si>
  <si>
    <t>Vardas</t>
  </si>
  <si>
    <t>Pavardė</t>
  </si>
  <si>
    <t>Gim.data</t>
  </si>
  <si>
    <t>Komanda</t>
  </si>
  <si>
    <t>Par.bėg.rez.</t>
  </si>
  <si>
    <t>Vėjas</t>
  </si>
  <si>
    <t>Treneris</t>
  </si>
  <si>
    <t>5</t>
  </si>
  <si>
    <t>"SŪDUVOS" taurės tarptautinės varžybos</t>
  </si>
  <si>
    <t>B an d y m a i</t>
  </si>
  <si>
    <t>1</t>
  </si>
  <si>
    <t>2</t>
  </si>
  <si>
    <t>3</t>
  </si>
  <si>
    <t>4</t>
  </si>
  <si>
    <t>6</t>
  </si>
  <si>
    <t>Rezultatas</t>
  </si>
  <si>
    <t>Šuolis į tolį</t>
  </si>
  <si>
    <t>vyrai</t>
  </si>
  <si>
    <t>moterys</t>
  </si>
  <si>
    <t>Šuolis į aukštį</t>
  </si>
  <si>
    <t>B a n d y m a i</t>
  </si>
  <si>
    <t>Ietis</t>
  </si>
  <si>
    <t>Rutulys</t>
  </si>
  <si>
    <t>bėgimas iš 2</t>
  </si>
  <si>
    <t>Finalo rez.</t>
  </si>
  <si>
    <t>bėgimas iš 3</t>
  </si>
  <si>
    <t>Nr.</t>
  </si>
  <si>
    <t>/600 gr./</t>
  </si>
  <si>
    <t>/7.260 kg/</t>
  </si>
  <si>
    <t>Bandymai</t>
  </si>
  <si>
    <t>eil.</t>
  </si>
  <si>
    <t xml:space="preserve">4 </t>
  </si>
  <si>
    <t>Trišuolis</t>
  </si>
  <si>
    <t>100 m</t>
  </si>
  <si>
    <t>200 m</t>
  </si>
  <si>
    <t>400 m</t>
  </si>
  <si>
    <t>800 m</t>
  </si>
  <si>
    <t>1500 m</t>
  </si>
  <si>
    <t>3000 m</t>
  </si>
  <si>
    <t>100 m b/b</t>
  </si>
  <si>
    <t>110 m b/b</t>
  </si>
  <si>
    <t xml:space="preserve">                                                      B an d y m a i</t>
  </si>
  <si>
    <t>(500 gr.)</t>
  </si>
  <si>
    <t>eilė</t>
  </si>
  <si>
    <t>Vyrai</t>
  </si>
  <si>
    <t>Moterys</t>
  </si>
  <si>
    <t>Marijampolės SC stadionas</t>
  </si>
  <si>
    <t>Kauno "Startas"</t>
  </si>
  <si>
    <t>Neda</t>
  </si>
  <si>
    <t>R.Ramanauskaitė</t>
  </si>
  <si>
    <t>Augustė</t>
  </si>
  <si>
    <t>Virbalaitė</t>
  </si>
  <si>
    <t>T.Nekrošaitė</t>
  </si>
  <si>
    <t>I.Jakubaitytė</t>
  </si>
  <si>
    <t>(4 kg.)</t>
  </si>
  <si>
    <t>(5 kg.)</t>
  </si>
  <si>
    <t>bėgimas iš 4</t>
  </si>
  <si>
    <t>-</t>
  </si>
  <si>
    <t>/3 kg./</t>
  </si>
  <si>
    <t>Kv.l.</t>
  </si>
  <si>
    <t>/5 kg./</t>
  </si>
  <si>
    <t>Z.Zenkevičius</t>
  </si>
  <si>
    <t>G.Michniova</t>
  </si>
  <si>
    <t>5000 m</t>
  </si>
  <si>
    <t>2006-09-07</t>
  </si>
  <si>
    <t>Faustas</t>
  </si>
  <si>
    <t>Michniovas</t>
  </si>
  <si>
    <t>R.Razmaitė, A.Kitanov</t>
  </si>
  <si>
    <t>A.Kitanov</t>
  </si>
  <si>
    <t>Lukas</t>
  </si>
  <si>
    <t>Tomas</t>
  </si>
  <si>
    <t>Bacevičius</t>
  </si>
  <si>
    <t>Viktorija</t>
  </si>
  <si>
    <t>Gabija</t>
  </si>
  <si>
    <t>/800 gr./</t>
  </si>
  <si>
    <t>Nerijus</t>
  </si>
  <si>
    <t>Kelmelis</t>
  </si>
  <si>
    <t>Džiaugys</t>
  </si>
  <si>
    <t>Kajus</t>
  </si>
  <si>
    <t>Balžekas</t>
  </si>
  <si>
    <t>Matas</t>
  </si>
  <si>
    <t>Baziliauskas</t>
  </si>
  <si>
    <t>Žygimantas</t>
  </si>
  <si>
    <t>Markevičius</t>
  </si>
  <si>
    <t>Orinta</t>
  </si>
  <si>
    <t>Navikaitė</t>
  </si>
  <si>
    <t>Ugnė</t>
  </si>
  <si>
    <t>Erik</t>
  </si>
  <si>
    <t>Černiavski</t>
  </si>
  <si>
    <t>Gediminas</t>
  </si>
  <si>
    <t>Jonas</t>
  </si>
  <si>
    <t>Venckūnas</t>
  </si>
  <si>
    <t>Arminas</t>
  </si>
  <si>
    <t>D.Virbickas</t>
  </si>
  <si>
    <t>Rimvydas</t>
  </si>
  <si>
    <t>Sinius</t>
  </si>
  <si>
    <t>2009-09-29</t>
  </si>
  <si>
    <t>Petkevičius</t>
  </si>
  <si>
    <t>Anna</t>
  </si>
  <si>
    <t>Teriaeva</t>
  </si>
  <si>
    <t>2008-06-25</t>
  </si>
  <si>
    <t>Alytaus SRC</t>
  </si>
  <si>
    <t>Šeštokas</t>
  </si>
  <si>
    <t>Domantas</t>
  </si>
  <si>
    <t>Kristina</t>
  </si>
  <si>
    <t>Stasionytė</t>
  </si>
  <si>
    <t>Nedas</t>
  </si>
  <si>
    <t>Gustas</t>
  </si>
  <si>
    <t>2004-02-08</t>
  </si>
  <si>
    <t>Rokas</t>
  </si>
  <si>
    <t>Paulina</t>
  </si>
  <si>
    <t>2005-09-29</t>
  </si>
  <si>
    <t>Aistė</t>
  </si>
  <si>
    <t>2004-03-03</t>
  </si>
  <si>
    <t>Veronika</t>
  </si>
  <si>
    <t>Osvaldas</t>
  </si>
  <si>
    <t>Vrubliauskas</t>
  </si>
  <si>
    <t>Vilnius</t>
  </si>
  <si>
    <t>Ema</t>
  </si>
  <si>
    <t>Šiaulių LASC</t>
  </si>
  <si>
    <t>Gabrielė</t>
  </si>
  <si>
    <t>Kniza</t>
  </si>
  <si>
    <t>Karolis</t>
  </si>
  <si>
    <t>Nojus</t>
  </si>
  <si>
    <t>Paulius</t>
  </si>
  <si>
    <t>Danielius</t>
  </si>
  <si>
    <t>Butkus</t>
  </si>
  <si>
    <t>Augustas</t>
  </si>
  <si>
    <t>Aušvydas</t>
  </si>
  <si>
    <t>Zavistauskas</t>
  </si>
  <si>
    <t>Titas</t>
  </si>
  <si>
    <t>2007-07-07</t>
  </si>
  <si>
    <t>Ivašauskas</t>
  </si>
  <si>
    <t>Lėja</t>
  </si>
  <si>
    <t>Milkevičiūtė</t>
  </si>
  <si>
    <t>Amelija</t>
  </si>
  <si>
    <t>Ivanauskaitė</t>
  </si>
  <si>
    <t>Tėja</t>
  </si>
  <si>
    <t>Šeštakauskaitė</t>
  </si>
  <si>
    <t>Nikolė</t>
  </si>
  <si>
    <t>Brigita</t>
  </si>
  <si>
    <t>Gudžiauskaitė</t>
  </si>
  <si>
    <t>2006-04-01</t>
  </si>
  <si>
    <t>Marija</t>
  </si>
  <si>
    <t>Prakapaitė</t>
  </si>
  <si>
    <t>Nikliauzaitė</t>
  </si>
  <si>
    <t>Elada</t>
  </si>
  <si>
    <t>Blaškevičiūtė</t>
  </si>
  <si>
    <t>Goda</t>
  </si>
  <si>
    <t>Vilkaviškio SM</t>
  </si>
  <si>
    <t>Mantas</t>
  </si>
  <si>
    <t>Odegovas</t>
  </si>
  <si>
    <t>Ayrtonas</t>
  </si>
  <si>
    <t>Katilius</t>
  </si>
  <si>
    <t>2007-02-27</t>
  </si>
  <si>
    <t>Ignas</t>
  </si>
  <si>
    <t>Tadas</t>
  </si>
  <si>
    <t>Dovilė</t>
  </si>
  <si>
    <t>Stočkutė</t>
  </si>
  <si>
    <t>Urtė</t>
  </si>
  <si>
    <t>Durneikaitė</t>
  </si>
  <si>
    <t>2009-08-07</t>
  </si>
  <si>
    <t>Giedrius</t>
  </si>
  <si>
    <t>Gustis</t>
  </si>
  <si>
    <t>Demeškevičius</t>
  </si>
  <si>
    <t>Čapskytė</t>
  </si>
  <si>
    <t>Kamilė</t>
  </si>
  <si>
    <t>Vilius</t>
  </si>
  <si>
    <t>Nikola</t>
  </si>
  <si>
    <t>Edijs</t>
  </si>
  <si>
    <t>Vitomskis</t>
  </si>
  <si>
    <t>Weronika</t>
  </si>
  <si>
    <t>Karendys</t>
  </si>
  <si>
    <t>Wiktoria</t>
  </si>
  <si>
    <t>Tararuj</t>
  </si>
  <si>
    <t>Kryczka</t>
  </si>
  <si>
    <t>Oliwia</t>
  </si>
  <si>
    <t>Sikora</t>
  </si>
  <si>
    <t>Gabriela</t>
  </si>
  <si>
    <t>Pankiewicz</t>
  </si>
  <si>
    <t>Nina</t>
  </si>
  <si>
    <t>Dmowska</t>
  </si>
  <si>
    <t>Natalia</t>
  </si>
  <si>
    <t>Lukoševičius</t>
  </si>
  <si>
    <t>Marijampolės SC</t>
  </si>
  <si>
    <t>P.Bieliūnas</t>
  </si>
  <si>
    <t>Cėplaitė</t>
  </si>
  <si>
    <t>Ivancovaitė</t>
  </si>
  <si>
    <t>Černius</t>
  </si>
  <si>
    <t>Adomas</t>
  </si>
  <si>
    <t>Vyšniauskas</t>
  </si>
  <si>
    <t>Airidas</t>
  </si>
  <si>
    <t>Bendaravičius</t>
  </si>
  <si>
    <t>Danielis</t>
  </si>
  <si>
    <t>Minevičius</t>
  </si>
  <si>
    <t>Simanavičius</t>
  </si>
  <si>
    <t>Šlekytė</t>
  </si>
  <si>
    <t>Raminta</t>
  </si>
  <si>
    <t>Gerardas</t>
  </si>
  <si>
    <t>Zakarka</t>
  </si>
  <si>
    <t>Pilius</t>
  </si>
  <si>
    <t>Eidukevičius</t>
  </si>
  <si>
    <t>Bučinskas</t>
  </si>
  <si>
    <t>Vaida</t>
  </si>
  <si>
    <t>2023-06- 07-08</t>
  </si>
  <si>
    <t>Evelina</t>
  </si>
  <si>
    <t>Dovydas</t>
  </si>
  <si>
    <t>Vanesa</t>
  </si>
  <si>
    <t>Vitlipaitytė</t>
  </si>
  <si>
    <t>Domas</t>
  </si>
  <si>
    <t>3 bėgimas iš 3</t>
  </si>
  <si>
    <t xml:space="preserve">Nr. </t>
  </si>
  <si>
    <t>Pinas</t>
  </si>
  <si>
    <t>1 bėgimas iš 2</t>
  </si>
  <si>
    <t>2 bėgimas iš 2</t>
  </si>
  <si>
    <t>91-9,14</t>
  </si>
  <si>
    <t>bėgimas iš 1</t>
  </si>
  <si>
    <t>P.b.r.</t>
  </si>
  <si>
    <t>F.rez.</t>
  </si>
  <si>
    <t>115</t>
  </si>
  <si>
    <t>Strežaitė</t>
  </si>
  <si>
    <t>jauniai (U18)</t>
  </si>
  <si>
    <t>jaunės (U18)</t>
  </si>
  <si>
    <t>Brasevičius</t>
  </si>
  <si>
    <t>1984-09-21</t>
  </si>
  <si>
    <t>Million Steps</t>
  </si>
  <si>
    <t>Savarankiškai</t>
  </si>
  <si>
    <t>Tumasonytė</t>
  </si>
  <si>
    <t>2001-05-16</t>
  </si>
  <si>
    <t>J.Čižauskas</t>
  </si>
  <si>
    <t xml:space="preserve"> Laurynas </t>
  </si>
  <si>
    <t>Vičas</t>
  </si>
  <si>
    <t>1997-06-15</t>
  </si>
  <si>
    <t>A. Tolstiks</t>
  </si>
  <si>
    <t>Kūjis</t>
  </si>
  <si>
    <t>Judvydis</t>
  </si>
  <si>
    <t>1996-08-01</t>
  </si>
  <si>
    <t>M.Jusis</t>
  </si>
  <si>
    <t>Astrauskas</t>
  </si>
  <si>
    <t>1998-03-24</t>
  </si>
  <si>
    <t>Kaunas</t>
  </si>
  <si>
    <t>N.Sabaliauskienė</t>
  </si>
  <si>
    <t>1996-12-10</t>
  </si>
  <si>
    <t>Alytus</t>
  </si>
  <si>
    <t>Iveta</t>
  </si>
  <si>
    <t>Valiūnaitė</t>
  </si>
  <si>
    <t>1999-01-10</t>
  </si>
  <si>
    <t>L.Kančytė</t>
  </si>
  <si>
    <t>Agota</t>
  </si>
  <si>
    <t>Žurauskaitė</t>
  </si>
  <si>
    <t>A.Dobregienė, D.Pavliukovičius</t>
  </si>
  <si>
    <t xml:space="preserve">Stanislav </t>
  </si>
  <si>
    <t>Kravets</t>
  </si>
  <si>
    <t>Šiaulių s.g.</t>
  </si>
  <si>
    <t>Navickas</t>
  </si>
  <si>
    <t>Renaldas</t>
  </si>
  <si>
    <t>Sokolovskis</t>
  </si>
  <si>
    <t>Marius</t>
  </si>
  <si>
    <t>Vadeikis</t>
  </si>
  <si>
    <t>1989-08-02</t>
  </si>
  <si>
    <t>L.Vadeikienė</t>
  </si>
  <si>
    <t>Virbalas</t>
  </si>
  <si>
    <t>J.Armonienė</t>
  </si>
  <si>
    <t>Petrėtis</t>
  </si>
  <si>
    <t>Marcinkevičius</t>
  </si>
  <si>
    <t>2000-06-28</t>
  </si>
  <si>
    <t>J. Beržanskis</t>
  </si>
  <si>
    <t xml:space="preserve">Dovydas </t>
  </si>
  <si>
    <t>Masys</t>
  </si>
  <si>
    <t>2008-01-23</t>
  </si>
  <si>
    <t>Prienų KKSC</t>
  </si>
  <si>
    <t>K. Kuzmickienė</t>
  </si>
  <si>
    <t>108</t>
  </si>
  <si>
    <t>Miliauskas</t>
  </si>
  <si>
    <t>2009-12-24</t>
  </si>
  <si>
    <t>V. Šmidtas</t>
  </si>
  <si>
    <t>78</t>
  </si>
  <si>
    <t>2009-01-12</t>
  </si>
  <si>
    <t>79</t>
  </si>
  <si>
    <t>2009-12-02</t>
  </si>
  <si>
    <t>109</t>
  </si>
  <si>
    <t>2009-04-30</t>
  </si>
  <si>
    <t>80</t>
  </si>
  <si>
    <t>Emilė</t>
  </si>
  <si>
    <t>Kalinauskaitė</t>
  </si>
  <si>
    <t>2009-06-15</t>
  </si>
  <si>
    <t>81</t>
  </si>
  <si>
    <t>2010-05-14</t>
  </si>
  <si>
    <t>82</t>
  </si>
  <si>
    <t>Klimavičiūtė</t>
  </si>
  <si>
    <t>2010-09-23</t>
  </si>
  <si>
    <t>110</t>
  </si>
  <si>
    <t>2007-07-30</t>
  </si>
  <si>
    <t>83</t>
  </si>
  <si>
    <t>2008-04-12</t>
  </si>
  <si>
    <t>84</t>
  </si>
  <si>
    <t>Šataitė</t>
  </si>
  <si>
    <t>2007-02-18</t>
  </si>
  <si>
    <t>85</t>
  </si>
  <si>
    <t>2010-11-15</t>
  </si>
  <si>
    <t>86</t>
  </si>
  <si>
    <t>Vailionytė</t>
  </si>
  <si>
    <t>2009-02-05</t>
  </si>
  <si>
    <t>O. Vrubliauskas</t>
  </si>
  <si>
    <t>87</t>
  </si>
  <si>
    <t>Margelytė</t>
  </si>
  <si>
    <t>2009-09-04</t>
  </si>
  <si>
    <t>111</t>
  </si>
  <si>
    <t>Listopadskis</t>
  </si>
  <si>
    <t>2009-02-14</t>
  </si>
  <si>
    <t>112</t>
  </si>
  <si>
    <t>Evaldas</t>
  </si>
  <si>
    <t>Bingelis</t>
  </si>
  <si>
    <t>2008-02-14</t>
  </si>
  <si>
    <t>114</t>
  </si>
  <si>
    <t>Neilas</t>
  </si>
  <si>
    <t>Barcys</t>
  </si>
  <si>
    <t>2008-02-22</t>
  </si>
  <si>
    <t>Urbanavičius</t>
  </si>
  <si>
    <t>2009-04-05</t>
  </si>
  <si>
    <t>116</t>
  </si>
  <si>
    <t>Joris</t>
  </si>
  <si>
    <t>Maževičius</t>
  </si>
  <si>
    <t>2010-02-02</t>
  </si>
  <si>
    <t>88</t>
  </si>
  <si>
    <t>Beatričė</t>
  </si>
  <si>
    <t>Cilciutė</t>
  </si>
  <si>
    <t>2009-09-06</t>
  </si>
  <si>
    <t>89</t>
  </si>
  <si>
    <t>Adelė</t>
  </si>
  <si>
    <t>Miežiūnaitė</t>
  </si>
  <si>
    <t>2009-11-24</t>
  </si>
  <si>
    <t>90</t>
  </si>
  <si>
    <t>Milita</t>
  </si>
  <si>
    <t>Lukoševičiūtė</t>
  </si>
  <si>
    <t>2009-05-12</t>
  </si>
  <si>
    <t>91</t>
  </si>
  <si>
    <t>Janušauskaitė</t>
  </si>
  <si>
    <t>2009-02-11</t>
  </si>
  <si>
    <t>92</t>
  </si>
  <si>
    <t>Diana</t>
  </si>
  <si>
    <t>Urbanavičiūtė</t>
  </si>
  <si>
    <t>2007-04-23</t>
  </si>
  <si>
    <t>117</t>
  </si>
  <si>
    <t>2008-04-05</t>
  </si>
  <si>
    <t>V. Rasiukevičienė</t>
  </si>
  <si>
    <t>118</t>
  </si>
  <si>
    <t>Sovasta</t>
  </si>
  <si>
    <t>R. Salickas</t>
  </si>
  <si>
    <t>119</t>
  </si>
  <si>
    <t>Vitkauskas</t>
  </si>
  <si>
    <t>2007-03-29</t>
  </si>
  <si>
    <t>93</t>
  </si>
  <si>
    <t>2007-06-28</t>
  </si>
  <si>
    <t>94</t>
  </si>
  <si>
    <t>Valentukonytė</t>
  </si>
  <si>
    <t>2007-03-10</t>
  </si>
  <si>
    <t>A. Klebauskas</t>
  </si>
  <si>
    <t>121</t>
  </si>
  <si>
    <t>Ąžuolas</t>
  </si>
  <si>
    <t>Nauckūnas</t>
  </si>
  <si>
    <t>2007-01-17</t>
  </si>
  <si>
    <t>K. Giedraitis</t>
  </si>
  <si>
    <t>122</t>
  </si>
  <si>
    <t>2007-09-17</t>
  </si>
  <si>
    <t>123</t>
  </si>
  <si>
    <t>Julius</t>
  </si>
  <si>
    <t>Mockevičius</t>
  </si>
  <si>
    <t>2007-01-18</t>
  </si>
  <si>
    <t>2005-03-10</t>
  </si>
  <si>
    <t>96</t>
  </si>
  <si>
    <t>124</t>
  </si>
  <si>
    <t>2001-04-19</t>
  </si>
  <si>
    <t>97</t>
  </si>
  <si>
    <t>2006-02-25</t>
  </si>
  <si>
    <t>Kristaps</t>
  </si>
  <si>
    <t>Trafimovs</t>
  </si>
  <si>
    <t>2005.</t>
  </si>
  <si>
    <t>S. Setkovskis</t>
  </si>
  <si>
    <t>Ričards</t>
  </si>
  <si>
    <t>Lociks</t>
  </si>
  <si>
    <t>2008.</t>
  </si>
  <si>
    <t>S. Petrakova</t>
  </si>
  <si>
    <t>Krjukova</t>
  </si>
  <si>
    <t xml:space="preserve">Evelina </t>
  </si>
  <si>
    <t xml:space="preserve">Bukauskaitė </t>
  </si>
  <si>
    <t xml:space="preserve">A.Baranauskas, A.Gavelytė </t>
  </si>
  <si>
    <t>1.70</t>
  </si>
  <si>
    <t xml:space="preserve">Ignas </t>
  </si>
  <si>
    <t xml:space="preserve">Bitinas </t>
  </si>
  <si>
    <t>2004-10-08</t>
  </si>
  <si>
    <t xml:space="preserve">A Baranauskas, R.Jakubauskas </t>
  </si>
  <si>
    <t>2.05</t>
  </si>
  <si>
    <t xml:space="preserve">Bielinskas </t>
  </si>
  <si>
    <t>2005-01-03</t>
  </si>
  <si>
    <t xml:space="preserve">A.Gavelytė </t>
  </si>
  <si>
    <t>2.00</t>
  </si>
  <si>
    <t>1.80</t>
  </si>
  <si>
    <t xml:space="preserve">Aistė </t>
  </si>
  <si>
    <t xml:space="preserve">Mižutavičiūtė </t>
  </si>
  <si>
    <t xml:space="preserve">A Gavelytė, S.Čėsna </t>
  </si>
  <si>
    <t xml:space="preserve">Paulina </t>
  </si>
  <si>
    <t xml:space="preserve">Barauskaitė </t>
  </si>
  <si>
    <t xml:space="preserve">Rokas </t>
  </si>
  <si>
    <t xml:space="preserve">Berūkštis </t>
  </si>
  <si>
    <t>2000-05-11</t>
  </si>
  <si>
    <t>Simas</t>
  </si>
  <si>
    <t>Gedeikis</t>
  </si>
  <si>
    <t>2007-06-04</t>
  </si>
  <si>
    <t>R.Norkus</t>
  </si>
  <si>
    <t xml:space="preserve">Povilas </t>
  </si>
  <si>
    <t>Strazdas</t>
  </si>
  <si>
    <t>Joana</t>
  </si>
  <si>
    <t>Fiodorovaitė</t>
  </si>
  <si>
    <t>G.Šerėnienė</t>
  </si>
  <si>
    <t>Elzė</t>
  </si>
  <si>
    <t>Jarockytė</t>
  </si>
  <si>
    <t>Šermukšnis</t>
  </si>
  <si>
    <t>O.Pavilionienė</t>
  </si>
  <si>
    <t xml:space="preserve">Lukas </t>
  </si>
  <si>
    <t xml:space="preserve">Sofia  </t>
  </si>
  <si>
    <t>Medvetska</t>
  </si>
  <si>
    <t>Petrauskaitė</t>
  </si>
  <si>
    <t>R.Sadzevičienė</t>
  </si>
  <si>
    <t>Neifaltaitė</t>
  </si>
  <si>
    <t>Kudulytė</t>
  </si>
  <si>
    <t>R.Sadzevičienė,R.Ančlauskas</t>
  </si>
  <si>
    <t>Šarkauskaitė</t>
  </si>
  <si>
    <t>D. Jankauskaitė</t>
  </si>
  <si>
    <t>Martas</t>
  </si>
  <si>
    <t>Damažeckas</t>
  </si>
  <si>
    <t>Vesta</t>
  </si>
  <si>
    <t xml:space="preserve">Marmaitė </t>
  </si>
  <si>
    <t>Greta</t>
  </si>
  <si>
    <t>Urbonavičiūtė</t>
  </si>
  <si>
    <t xml:space="preserve">Urbonavičiūtė </t>
  </si>
  <si>
    <t>Kateryna</t>
  </si>
  <si>
    <t>Shastun</t>
  </si>
  <si>
    <t>Kaunas/ Ukraina</t>
  </si>
  <si>
    <t>Sindija</t>
  </si>
  <si>
    <t>Gansiniauskaitė</t>
  </si>
  <si>
    <t>M.Vadeikis, L.Vadeikienė</t>
  </si>
  <si>
    <t>Pijus</t>
  </si>
  <si>
    <t>Liudavičius</t>
  </si>
  <si>
    <t>M.Vadeikis</t>
  </si>
  <si>
    <t>Aistis</t>
  </si>
  <si>
    <t>Manton</t>
  </si>
  <si>
    <t>Ksavera</t>
  </si>
  <si>
    <t>Kochanova</t>
  </si>
  <si>
    <t>Kščenavičiūtė</t>
  </si>
  <si>
    <t>E.Petrokas, M.Vadeikis</t>
  </si>
  <si>
    <t>Martynas</t>
  </si>
  <si>
    <t>Kolupaila</t>
  </si>
  <si>
    <t>A.Talalas, M.Vadeikis</t>
  </si>
  <si>
    <t>Austė</t>
  </si>
  <si>
    <t>Macijauskaitė</t>
  </si>
  <si>
    <t xml:space="preserve"> M.Vadeikis</t>
  </si>
  <si>
    <t>Karosaitė</t>
  </si>
  <si>
    <t>Toma</t>
  </si>
  <si>
    <t>Aleksejėvičiūtė</t>
  </si>
  <si>
    <t>R.Sadzevičienė, L.Vadeikienė</t>
  </si>
  <si>
    <t>Matulionis</t>
  </si>
  <si>
    <t>Augustaitis</t>
  </si>
  <si>
    <t>L.Vadeikienė. M.Vadeikis</t>
  </si>
  <si>
    <t>Modestas</t>
  </si>
  <si>
    <t>Glinskas</t>
  </si>
  <si>
    <t>Liepa</t>
  </si>
  <si>
    <t>Urbutytė</t>
  </si>
  <si>
    <t xml:space="preserve">Goda </t>
  </si>
  <si>
    <t>Staniulytė</t>
  </si>
  <si>
    <t>Liucija</t>
  </si>
  <si>
    <t>Džiaugytė</t>
  </si>
  <si>
    <t>Kaupas</t>
  </si>
  <si>
    <t>Justas</t>
  </si>
  <si>
    <t xml:space="preserve">Herkus </t>
  </si>
  <si>
    <t>Kantas</t>
  </si>
  <si>
    <t>Zykus</t>
  </si>
  <si>
    <t>Agnė</t>
  </si>
  <si>
    <t>Norvaišas</t>
  </si>
  <si>
    <t>E. Dilys</t>
  </si>
  <si>
    <t>Rupeika</t>
  </si>
  <si>
    <t>Draudvilas</t>
  </si>
  <si>
    <t>Liudas</t>
  </si>
  <si>
    <t>Zokas</t>
  </si>
  <si>
    <t>T.Nekrošaitė, I.Nagelė</t>
  </si>
  <si>
    <t>Tauragė, Kaunas</t>
  </si>
  <si>
    <t>T.Nekrošaitė, A.Šlepavičius</t>
  </si>
  <si>
    <t>Aklys</t>
  </si>
  <si>
    <t>2007-10.09</t>
  </si>
  <si>
    <t>I.Gricevičienė</t>
  </si>
  <si>
    <t>Gerté</t>
  </si>
  <si>
    <t>Žičkutė</t>
  </si>
  <si>
    <t>2009-04-13</t>
  </si>
  <si>
    <t>2008-11-11</t>
  </si>
  <si>
    <t>I.Gricevičienė.R.Sadzevičiené</t>
  </si>
  <si>
    <t>Ainaras</t>
  </si>
  <si>
    <t>Pelenis</t>
  </si>
  <si>
    <t>2007-01-06</t>
  </si>
  <si>
    <t>Sofija</t>
  </si>
  <si>
    <t>Bieliūnaité</t>
  </si>
  <si>
    <t>2009-08-25</t>
  </si>
  <si>
    <t>Kamilé</t>
  </si>
  <si>
    <t>Salmanavičiūté</t>
  </si>
  <si>
    <t>2007-03-22</t>
  </si>
  <si>
    <t>Rusné</t>
  </si>
  <si>
    <t>Strelčiūnaité</t>
  </si>
  <si>
    <t>2005-08-26</t>
  </si>
  <si>
    <t>I.A.Gricevičiai</t>
  </si>
  <si>
    <t>Vilté</t>
  </si>
  <si>
    <t>Padimanskaité</t>
  </si>
  <si>
    <t>2000-08-07</t>
  </si>
  <si>
    <t>A.Gricevičius,A.Gavénas</t>
  </si>
  <si>
    <t>Jucas</t>
  </si>
  <si>
    <t>Algimantas</t>
  </si>
  <si>
    <t>Vėževičius</t>
  </si>
  <si>
    <t>A.KitanovN.Sabaliauskienė</t>
  </si>
  <si>
    <t>Stela</t>
  </si>
  <si>
    <t>Laurinčikaitė</t>
  </si>
  <si>
    <t>R,Sadzevičienė N.Sbaliauskienė</t>
  </si>
  <si>
    <t>A.Gavėnas</t>
  </si>
  <si>
    <t>Valaitis</t>
  </si>
  <si>
    <t>Stasiukaitis</t>
  </si>
  <si>
    <t>Mykolas</t>
  </si>
  <si>
    <t>Juknius</t>
  </si>
  <si>
    <t>2003-11-27</t>
  </si>
  <si>
    <t>E. Karaškienė, P. Fedorenka</t>
  </si>
  <si>
    <t>Tomas Si Vei</t>
  </si>
  <si>
    <t>Gu</t>
  </si>
  <si>
    <t>E. Karaškienė</t>
  </si>
  <si>
    <t>Ernesta</t>
  </si>
  <si>
    <t>Karaškienė</t>
  </si>
  <si>
    <t>1979-03-06</t>
  </si>
  <si>
    <t>Bērziņa</t>
  </si>
  <si>
    <t>2006-02-16</t>
  </si>
  <si>
    <t>I.Skurule</t>
  </si>
  <si>
    <t xml:space="preserve">Kate </t>
  </si>
  <si>
    <t>Krauze</t>
  </si>
  <si>
    <t>Nellija</t>
  </si>
  <si>
    <t>Jēkabsone</t>
  </si>
  <si>
    <t>2008-08-20</t>
  </si>
  <si>
    <t>2007-04-19</t>
  </si>
  <si>
    <t>Justs</t>
  </si>
  <si>
    <t>Skuruls</t>
  </si>
  <si>
    <t>2009-03-31</t>
  </si>
  <si>
    <t>Olivers</t>
  </si>
  <si>
    <t>Reboks</t>
  </si>
  <si>
    <t>2009-08-31</t>
  </si>
  <si>
    <t>1.60</t>
  </si>
  <si>
    <t>G. Janušauskas</t>
  </si>
  <si>
    <t>Miglinaitė</t>
  </si>
  <si>
    <t>Cėpla</t>
  </si>
  <si>
    <t>Kraipavičius</t>
  </si>
  <si>
    <t>Saulena</t>
  </si>
  <si>
    <t>Pakuckaitė</t>
  </si>
  <si>
    <t>Vita</t>
  </si>
  <si>
    <t>Kvedaraitė</t>
  </si>
  <si>
    <t>D. Urbonienė</t>
  </si>
  <si>
    <t>Lilija</t>
  </si>
  <si>
    <t>Marčiukaitytė</t>
  </si>
  <si>
    <t>Estela</t>
  </si>
  <si>
    <t>Valinčiūtė</t>
  </si>
  <si>
    <t>Urka</t>
  </si>
  <si>
    <t>Elžbieta</t>
  </si>
  <si>
    <t>Kurtinaitytė</t>
  </si>
  <si>
    <t>Vitolda</t>
  </si>
  <si>
    <t>Blekaitytė</t>
  </si>
  <si>
    <t>R. Bindokienė</t>
  </si>
  <si>
    <t xml:space="preserve">Nojus </t>
  </si>
  <si>
    <t>V. Komisaraitis</t>
  </si>
  <si>
    <t>Būras</t>
  </si>
  <si>
    <t>Ūla</t>
  </si>
  <si>
    <t>Karina</t>
  </si>
  <si>
    <t>Motėjūnaitė</t>
  </si>
  <si>
    <t>Aušrinė</t>
  </si>
  <si>
    <t>Simonaitytė</t>
  </si>
  <si>
    <t>Šapokaitė</t>
  </si>
  <si>
    <t xml:space="preserve">Aurelijus </t>
  </si>
  <si>
    <t>Majauskas</t>
  </si>
  <si>
    <t>A. Šedys</t>
  </si>
  <si>
    <t>Ekleris</t>
  </si>
  <si>
    <t>1999-01-15</t>
  </si>
  <si>
    <t>E.Žilys.N.Gedgaudienė</t>
  </si>
  <si>
    <t>Algirdas</t>
  </si>
  <si>
    <t>Strelčiūnas</t>
  </si>
  <si>
    <t>2000-08-21</t>
  </si>
  <si>
    <t>E.Žilys</t>
  </si>
  <si>
    <t>Židonis</t>
  </si>
  <si>
    <t>2008-07-17</t>
  </si>
  <si>
    <t>Z.Balčiauskas.E.Žilys</t>
  </si>
  <si>
    <t>Guoda</t>
  </si>
  <si>
    <t>Monkevičiūtė</t>
  </si>
  <si>
    <t>Rita</t>
  </si>
  <si>
    <t>Sadzevičienė</t>
  </si>
  <si>
    <t>Medišauskas</t>
  </si>
  <si>
    <t>Šauklytė</t>
  </si>
  <si>
    <t>2008-03-18</t>
  </si>
  <si>
    <t>Raseinių KKSC</t>
  </si>
  <si>
    <t>Z.Rajunčius</t>
  </si>
  <si>
    <t>Narijauskas</t>
  </si>
  <si>
    <t>2007-07-26</t>
  </si>
  <si>
    <t>Ališauskas</t>
  </si>
  <si>
    <t>2007-11-10</t>
  </si>
  <si>
    <t>Mongirdas</t>
  </si>
  <si>
    <t>2010-12-28</t>
  </si>
  <si>
    <t>Zykas</t>
  </si>
  <si>
    <t>2007-02-07</t>
  </si>
  <si>
    <t>A.Petrokas</t>
  </si>
  <si>
    <t>Gytis</t>
  </si>
  <si>
    <t>Jankauskas</t>
  </si>
  <si>
    <t>Ražanas</t>
  </si>
  <si>
    <t>2008-01-13</t>
  </si>
  <si>
    <t xml:space="preserve">Kajetonas </t>
  </si>
  <si>
    <t>Žickis</t>
  </si>
  <si>
    <t>2008-05-26</t>
  </si>
  <si>
    <t>Stulgys</t>
  </si>
  <si>
    <t>2009-07-18</t>
  </si>
  <si>
    <t xml:space="preserve">Jonė </t>
  </si>
  <si>
    <t>Klimaitė</t>
  </si>
  <si>
    <t>2006-07-24</t>
  </si>
  <si>
    <t>E.Petrokas</t>
  </si>
  <si>
    <t>Vispolskis</t>
  </si>
  <si>
    <t>2006-02-15</t>
  </si>
  <si>
    <t>Lija</t>
  </si>
  <si>
    <t>Damavičiūtė</t>
  </si>
  <si>
    <t>2007-04-01</t>
  </si>
  <si>
    <t>Rytis</t>
  </si>
  <si>
    <t>Šulinskas</t>
  </si>
  <si>
    <t>Baranauskas</t>
  </si>
  <si>
    <t>2006-10-03</t>
  </si>
  <si>
    <t>Staškus</t>
  </si>
  <si>
    <t>2007-08-20</t>
  </si>
  <si>
    <t>BRIGITA</t>
  </si>
  <si>
    <t>BAČKĖ</t>
  </si>
  <si>
    <t>2006-05-20</t>
  </si>
  <si>
    <t>ROKIŠKIO KKSC</t>
  </si>
  <si>
    <t>R.ŠINKŪNAS</t>
  </si>
  <si>
    <t>OTAS</t>
  </si>
  <si>
    <t>VILIŪNAS</t>
  </si>
  <si>
    <t>2008-01-15</t>
  </si>
  <si>
    <t>VILTĖ</t>
  </si>
  <si>
    <t>ZOLOBAITĖ</t>
  </si>
  <si>
    <t>2010-01-08</t>
  </si>
  <si>
    <t>Daniel</t>
  </si>
  <si>
    <t>Golovacki</t>
  </si>
  <si>
    <t>1996-02-12</t>
  </si>
  <si>
    <t>2009-05-18</t>
  </si>
  <si>
    <t>2004-02-13</t>
  </si>
  <si>
    <t>Z. Zenkevičius</t>
  </si>
  <si>
    <t>Aivaras</t>
  </si>
  <si>
    <t>Čekanavičius</t>
  </si>
  <si>
    <t>1992-09-17</t>
  </si>
  <si>
    <t>Laurynas</t>
  </si>
  <si>
    <t>Grochovskis</t>
  </si>
  <si>
    <t>2004-01-28</t>
  </si>
  <si>
    <t>Alminas</t>
  </si>
  <si>
    <t>1994-11-10</t>
  </si>
  <si>
    <t>Tarasevičius</t>
  </si>
  <si>
    <t>Jelizaveta</t>
  </si>
  <si>
    <t>Girulskaja</t>
  </si>
  <si>
    <t>2003-08-15</t>
  </si>
  <si>
    <t>E. Karaškienė/ G. Michniova</t>
  </si>
  <si>
    <t>2010-06-19</t>
  </si>
  <si>
    <t>Diškantiukas</t>
  </si>
  <si>
    <t>2010-06-23</t>
  </si>
  <si>
    <t>M. Saldukaitis</t>
  </si>
  <si>
    <t>2010-06-08</t>
  </si>
  <si>
    <t>Juodkūnaitė</t>
  </si>
  <si>
    <t>2009-08-18</t>
  </si>
  <si>
    <t>I. Dubickienė</t>
  </si>
  <si>
    <t>Raigirdas</t>
  </si>
  <si>
    <t>Jostas</t>
  </si>
  <si>
    <t>2009-09-25</t>
  </si>
  <si>
    <t>R. Kiškėnienė</t>
  </si>
  <si>
    <t>Oleksandr</t>
  </si>
  <si>
    <t>Shylenko</t>
  </si>
  <si>
    <t>2008-12-04</t>
  </si>
  <si>
    <t>R. Akucevičiūtė</t>
  </si>
  <si>
    <t>2008-03-19</t>
  </si>
  <si>
    <t>Alicija</t>
  </si>
  <si>
    <t>Damidavičiūtė</t>
  </si>
  <si>
    <t>2007-12-13</t>
  </si>
  <si>
    <t>2006-10-04</t>
  </si>
  <si>
    <t>2007-02-19</t>
  </si>
  <si>
    <t>Purkina</t>
  </si>
  <si>
    <t>V.Gražys</t>
  </si>
  <si>
    <t>Šepetytė</t>
  </si>
  <si>
    <t>V. Gražys</t>
  </si>
  <si>
    <t>Ieva</t>
  </si>
  <si>
    <t>Bogužaitė</t>
  </si>
  <si>
    <t>Evija</t>
  </si>
  <si>
    <t>Krauklytė</t>
  </si>
  <si>
    <t>Sakalauskas</t>
  </si>
  <si>
    <t>2011-08-10</t>
  </si>
  <si>
    <t>2011-10-15</t>
  </si>
  <si>
    <t>2011-07-20</t>
  </si>
  <si>
    <t>Maria</t>
  </si>
  <si>
    <t xml:space="preserve">Zysk </t>
  </si>
  <si>
    <t>2011-02-25</t>
  </si>
  <si>
    <t>2011-05-24</t>
  </si>
  <si>
    <t>2011-02-17</t>
  </si>
  <si>
    <t xml:space="preserve">Kucharek </t>
  </si>
  <si>
    <t>2011-01-14</t>
  </si>
  <si>
    <t>2011-10-12</t>
  </si>
  <si>
    <t>Julita</t>
  </si>
  <si>
    <t>Kurowicka</t>
  </si>
  <si>
    <t>2008-11-05</t>
  </si>
  <si>
    <t>Maja</t>
  </si>
  <si>
    <t>2009-11-18</t>
  </si>
  <si>
    <t>Mikolaj</t>
  </si>
  <si>
    <t>Biernat</t>
  </si>
  <si>
    <t>2010-08-10</t>
  </si>
  <si>
    <t>Daria</t>
  </si>
  <si>
    <t>Kresa</t>
  </si>
  <si>
    <t>2010-02-12</t>
  </si>
  <si>
    <t>Chodowska</t>
  </si>
  <si>
    <t>2010-11-26</t>
  </si>
  <si>
    <t>Vilniaus r. NSM</t>
  </si>
  <si>
    <t>Vilniaus r. SC</t>
  </si>
  <si>
    <t>Vilnius „Jusis Training"</t>
  </si>
  <si>
    <t>E.Gustaitis</t>
  </si>
  <si>
    <t>Kauno "Šilainiai"</t>
  </si>
  <si>
    <t>Kauno TU SSC</t>
  </si>
  <si>
    <t>Pasvalio SK'' Lėvuo''</t>
  </si>
  <si>
    <t>Švenčionių RSC</t>
  </si>
  <si>
    <t>Trakų Sostinės Olimpas</t>
  </si>
  <si>
    <t>2024-06-07</t>
  </si>
  <si>
    <t>2024-06-08</t>
  </si>
  <si>
    <t>1 iš 8</t>
  </si>
  <si>
    <t>2 iš 8</t>
  </si>
  <si>
    <t>3 iš 8</t>
  </si>
  <si>
    <t>4 iš 8</t>
  </si>
  <si>
    <t>5 iš 8</t>
  </si>
  <si>
    <t>6 iš 8</t>
  </si>
  <si>
    <t>7 iš 8</t>
  </si>
  <si>
    <t>8 iš 8</t>
  </si>
  <si>
    <t>Jaunės(U-18)</t>
  </si>
  <si>
    <t>(3 kg.)</t>
  </si>
  <si>
    <t>jauniai</t>
  </si>
  <si>
    <t>jaunės</t>
  </si>
  <si>
    <t>200 m       vyrai</t>
  </si>
  <si>
    <t>jauniai(U-18)</t>
  </si>
  <si>
    <t>bėgimas</t>
  </si>
  <si>
    <t>Aleksei</t>
  </si>
  <si>
    <t>Aleksejev</t>
  </si>
  <si>
    <t>Janija</t>
  </si>
  <si>
    <t>Matulevičiūtė</t>
  </si>
  <si>
    <t>V.Šmidtas</t>
  </si>
  <si>
    <t>Geiba</t>
  </si>
  <si>
    <t>DQ</t>
  </si>
  <si>
    <t>Vieta</t>
  </si>
  <si>
    <t>DNS</t>
  </si>
  <si>
    <t>Finalas</t>
  </si>
  <si>
    <t>V.Komisaraitis</t>
  </si>
  <si>
    <t>Deividas</t>
  </si>
  <si>
    <t>Kikis</t>
  </si>
  <si>
    <t>V.Strokas</t>
  </si>
  <si>
    <t>Šakių JKSC</t>
  </si>
  <si>
    <t>Ulinskas</t>
  </si>
  <si>
    <t>A.Ulinskas</t>
  </si>
  <si>
    <t>Lionaitė</t>
  </si>
  <si>
    <t>Grikietytė</t>
  </si>
  <si>
    <t>Rasimas</t>
  </si>
  <si>
    <t>2v</t>
  </si>
  <si>
    <t>3v</t>
  </si>
  <si>
    <t>DNF</t>
  </si>
  <si>
    <t>Jauniai</t>
  </si>
  <si>
    <t>(0,84)</t>
  </si>
  <si>
    <t>1.55</t>
  </si>
  <si>
    <t>1.65</t>
  </si>
  <si>
    <t>1.73</t>
  </si>
  <si>
    <t>1.76</t>
  </si>
  <si>
    <t>O</t>
  </si>
  <si>
    <t>XXX</t>
  </si>
  <si>
    <t>XO</t>
  </si>
  <si>
    <t>1.10</t>
  </si>
  <si>
    <t>1.15</t>
  </si>
  <si>
    <t>1.20</t>
  </si>
  <si>
    <t>1.25</t>
  </si>
  <si>
    <t>1.30</t>
  </si>
  <si>
    <t>1.35</t>
  </si>
  <si>
    <t>1.40</t>
  </si>
  <si>
    <t>1.75</t>
  </si>
  <si>
    <t>1.85</t>
  </si>
  <si>
    <t>1.90</t>
  </si>
  <si>
    <t>1.95</t>
  </si>
  <si>
    <t>2.11</t>
  </si>
  <si>
    <t>1.50</t>
  </si>
  <si>
    <t>XXO</t>
  </si>
  <si>
    <t>–</t>
  </si>
  <si>
    <t>-1,3</t>
  </si>
  <si>
    <t>1,4</t>
  </si>
  <si>
    <t>-2,0</t>
  </si>
  <si>
    <t>-1,5</t>
  </si>
  <si>
    <t>0,3</t>
  </si>
  <si>
    <t>-1,4</t>
  </si>
  <si>
    <t>1,8</t>
  </si>
  <si>
    <t>0,0</t>
  </si>
  <si>
    <t>-1,6</t>
  </si>
  <si>
    <t>-1,8</t>
  </si>
  <si>
    <t>1,1</t>
  </si>
  <si>
    <t>0,2</t>
  </si>
  <si>
    <t>-0,1</t>
  </si>
  <si>
    <t>-0,9</t>
  </si>
  <si>
    <t>-1,7</t>
  </si>
  <si>
    <t>x</t>
  </si>
  <si>
    <t>-2,8</t>
  </si>
  <si>
    <t>-0,2</t>
  </si>
  <si>
    <t>-0,3</t>
  </si>
  <si>
    <t>-2,5</t>
  </si>
  <si>
    <t>-1,1</t>
  </si>
  <si>
    <t>0,1</t>
  </si>
  <si>
    <t>-0,8</t>
  </si>
  <si>
    <t>2,1</t>
  </si>
  <si>
    <t>,,0</t>
  </si>
  <si>
    <t>-1,9</t>
  </si>
  <si>
    <t>-0,4</t>
  </si>
  <si>
    <t>1,0</t>
  </si>
  <si>
    <t>0,9</t>
  </si>
  <si>
    <t>-2,4</t>
  </si>
  <si>
    <t>-1,2</t>
  </si>
  <si>
    <t>X</t>
  </si>
  <si>
    <t>7,21</t>
  </si>
  <si>
    <t>7,38</t>
  </si>
  <si>
    <t>7,30</t>
  </si>
  <si>
    <t>7,27</t>
  </si>
  <si>
    <t>-2,7</t>
  </si>
  <si>
    <t>1,2</t>
  </si>
  <si>
    <t>7,00</t>
  </si>
  <si>
    <t>6,90</t>
  </si>
  <si>
    <t>6,97</t>
  </si>
  <si>
    <t>7,25</t>
  </si>
  <si>
    <t>7,14</t>
  </si>
  <si>
    <t>6,48</t>
  </si>
  <si>
    <t>6,54</t>
  </si>
  <si>
    <t>6,72</t>
  </si>
  <si>
    <t>6,79</t>
  </si>
  <si>
    <t>6,64</t>
  </si>
  <si>
    <t>-0,0</t>
  </si>
  <si>
    <t>6,41</t>
  </si>
  <si>
    <t>4,41</t>
  </si>
  <si>
    <t>6,11</t>
  </si>
  <si>
    <t>5,86</t>
  </si>
  <si>
    <t>5,78</t>
  </si>
  <si>
    <t>5,64</t>
  </si>
  <si>
    <t>5,72</t>
  </si>
  <si>
    <t>1,3</t>
  </si>
  <si>
    <t>-0,7</t>
  </si>
  <si>
    <t>1,7</t>
  </si>
  <si>
    <t>2,4</t>
  </si>
  <si>
    <t>-1,0</t>
  </si>
  <si>
    <t>-2,1</t>
  </si>
  <si>
    <t>-3,3</t>
  </si>
  <si>
    <t>-0,6</t>
  </si>
  <si>
    <t>-2,3</t>
  </si>
  <si>
    <t>11,84</t>
  </si>
  <si>
    <t>12,41</t>
  </si>
  <si>
    <t>11,70</t>
  </si>
  <si>
    <t>12,51</t>
  </si>
  <si>
    <t>0,7</t>
  </si>
  <si>
    <t>0,8</t>
  </si>
  <si>
    <t>10,42</t>
  </si>
  <si>
    <t>10,64</t>
  </si>
  <si>
    <t>11,00</t>
  </si>
  <si>
    <t>10,89</t>
  </si>
  <si>
    <t>10,96</t>
  </si>
  <si>
    <t>11,05</t>
  </si>
  <si>
    <t>0,6</t>
  </si>
  <si>
    <t>1,5</t>
  </si>
  <si>
    <t>10,07</t>
  </si>
  <si>
    <t>9,40</t>
  </si>
  <si>
    <t>10,39</t>
  </si>
  <si>
    <t>11,04</t>
  </si>
  <si>
    <t>2,0</t>
  </si>
  <si>
    <t>9,57</t>
  </si>
  <si>
    <t>10,02</t>
  </si>
  <si>
    <t>9,89</t>
  </si>
  <si>
    <t>NM</t>
  </si>
  <si>
    <t>1,9</t>
  </si>
  <si>
    <t>1,6</t>
  </si>
  <si>
    <t>9,96</t>
  </si>
  <si>
    <t>10,03</t>
  </si>
  <si>
    <t>2009-02-12</t>
  </si>
  <si>
    <t>2010-05-23</t>
  </si>
  <si>
    <t>2010-11-28</t>
  </si>
  <si>
    <t>2,2</t>
  </si>
  <si>
    <t>7.00</t>
  </si>
  <si>
    <t>6.64</t>
  </si>
  <si>
    <t>7.06</t>
  </si>
  <si>
    <t>6.83</t>
  </si>
  <si>
    <t>10.47</t>
  </si>
  <si>
    <t>10.62</t>
  </si>
  <si>
    <t>10.68</t>
  </si>
  <si>
    <t>10.65</t>
  </si>
  <si>
    <t>12.23</t>
  </si>
  <si>
    <t>2008-04-23</t>
  </si>
  <si>
    <t>11.33</t>
  </si>
  <si>
    <t>10.63</t>
  </si>
  <si>
    <t>11.11</t>
  </si>
  <si>
    <t>11.47</t>
  </si>
  <si>
    <t>11.14</t>
  </si>
  <si>
    <t>10.80</t>
  </si>
  <si>
    <t>10.83</t>
  </si>
  <si>
    <t>10.97</t>
  </si>
  <si>
    <t>10.08</t>
  </si>
  <si>
    <t>10.89</t>
  </si>
  <si>
    <t>I. Skurule</t>
  </si>
  <si>
    <t>14.75</t>
  </si>
  <si>
    <t>14.60</t>
  </si>
  <si>
    <t>13.76</t>
  </si>
  <si>
    <t>14.16</t>
  </si>
  <si>
    <t>14.21</t>
  </si>
  <si>
    <t>12.62</t>
  </si>
  <si>
    <t>13.70</t>
  </si>
  <si>
    <t>12.07</t>
  </si>
  <si>
    <t>12.50</t>
  </si>
  <si>
    <t>12.42</t>
  </si>
  <si>
    <t>12.37</t>
  </si>
  <si>
    <t>10.91</t>
  </si>
  <si>
    <t>11.99</t>
  </si>
  <si>
    <t>11.43</t>
  </si>
  <si>
    <t>11.80</t>
  </si>
  <si>
    <t>11.42</t>
  </si>
  <si>
    <t>44.85</t>
  </si>
  <si>
    <t>41.77</t>
  </si>
  <si>
    <t>41.00</t>
  </si>
  <si>
    <t>42.68</t>
  </si>
  <si>
    <t>45.94</t>
  </si>
  <si>
    <t>40.80</t>
  </si>
  <si>
    <t>42.61</t>
  </si>
  <si>
    <t>42.72</t>
  </si>
  <si>
    <t>43.35</t>
  </si>
  <si>
    <t>34.67</t>
  </si>
  <si>
    <t>34.84</t>
  </si>
  <si>
    <t>34.31</t>
  </si>
  <si>
    <t>35.60</t>
  </si>
  <si>
    <t>35.40</t>
  </si>
  <si>
    <t>31.60</t>
  </si>
  <si>
    <t>32.82</t>
  </si>
  <si>
    <t>34.76</t>
  </si>
  <si>
    <t>42.30</t>
  </si>
  <si>
    <t>44.66</t>
  </si>
  <si>
    <t>40.75</t>
  </si>
  <si>
    <t>42.35</t>
  </si>
  <si>
    <t>44.20</t>
  </si>
  <si>
    <t>39.51</t>
  </si>
  <si>
    <t>40.88</t>
  </si>
  <si>
    <t>40.73</t>
  </si>
  <si>
    <t>41.40</t>
  </si>
  <si>
    <t>30.94</t>
  </si>
  <si>
    <t>31.77</t>
  </si>
  <si>
    <t>34.56</t>
  </si>
  <si>
    <t>35.95</t>
  </si>
  <si>
    <t>34.58</t>
  </si>
  <si>
    <t>35.42</t>
  </si>
  <si>
    <t>41.03</t>
  </si>
  <si>
    <t>42.91</t>
  </si>
  <si>
    <t>44.62</t>
  </si>
  <si>
    <t>42.50</t>
  </si>
  <si>
    <t>42.53</t>
  </si>
  <si>
    <t>41.97</t>
  </si>
  <si>
    <t>42.69</t>
  </si>
  <si>
    <t>41.24</t>
  </si>
  <si>
    <t>41.65</t>
  </si>
  <si>
    <t>41.93</t>
  </si>
  <si>
    <t>36.90</t>
  </si>
  <si>
    <t>39.50</t>
  </si>
  <si>
    <t>36.30</t>
  </si>
  <si>
    <t>38.01</t>
  </si>
  <si>
    <t>34.08</t>
  </si>
  <si>
    <t>37.58</t>
  </si>
  <si>
    <t>38.77</t>
  </si>
  <si>
    <t>38.85</t>
  </si>
  <si>
    <t>37.12</t>
  </si>
  <si>
    <t>35.72</t>
  </si>
  <si>
    <t>36.04</t>
  </si>
  <si>
    <t>vieta</t>
  </si>
  <si>
    <t>54.22</t>
  </si>
  <si>
    <t>55.60</t>
  </si>
  <si>
    <t>56.07</t>
  </si>
  <si>
    <t>54.35</t>
  </si>
  <si>
    <t>54.68</t>
  </si>
  <si>
    <t>39.64</t>
  </si>
  <si>
    <t>39.90</t>
  </si>
  <si>
    <t>41.80</t>
  </si>
  <si>
    <t>43.83</t>
  </si>
  <si>
    <t>39.60</t>
  </si>
  <si>
    <t>41.15</t>
  </si>
  <si>
    <t>38.70</t>
  </si>
  <si>
    <t>35.70</t>
  </si>
  <si>
    <t>31.20</t>
  </si>
  <si>
    <t>32.43</t>
  </si>
  <si>
    <t>32.50</t>
  </si>
  <si>
    <t>32.40</t>
  </si>
  <si>
    <t>BK</t>
  </si>
  <si>
    <t>37.47</t>
  </si>
  <si>
    <t>38.20</t>
  </si>
  <si>
    <t>37.80</t>
  </si>
  <si>
    <t>(4 kg)</t>
  </si>
  <si>
    <t>47.18</t>
  </si>
  <si>
    <t>47.67</t>
  </si>
  <si>
    <t>47.27</t>
  </si>
  <si>
    <t>46.26</t>
  </si>
  <si>
    <t>46.16</t>
  </si>
  <si>
    <t>40.34</t>
  </si>
  <si>
    <t>41.48</t>
  </si>
  <si>
    <t>43.43</t>
  </si>
  <si>
    <t>27.81</t>
  </si>
  <si>
    <t>31.52</t>
  </si>
  <si>
    <t>33.46</t>
  </si>
  <si>
    <t>32.62</t>
  </si>
  <si>
    <t>34.24</t>
  </si>
  <si>
    <t>31.50</t>
  </si>
  <si>
    <t>34.12</t>
  </si>
  <si>
    <t>33.91</t>
  </si>
  <si>
    <t>28.37</t>
  </si>
  <si>
    <t>29.52</t>
  </si>
  <si>
    <t>27.63</t>
  </si>
  <si>
    <t>27.77</t>
  </si>
  <si>
    <t>30.27</t>
  </si>
  <si>
    <t>31.41</t>
  </si>
  <si>
    <t>31.58</t>
  </si>
  <si>
    <t>35.05</t>
  </si>
  <si>
    <t>36.08</t>
  </si>
  <si>
    <t>37.52</t>
  </si>
  <si>
    <t>36.36</t>
  </si>
  <si>
    <t>34.05</t>
  </si>
  <si>
    <t>33.71</t>
  </si>
  <si>
    <t>27.92</t>
  </si>
  <si>
    <t>31.64</t>
  </si>
  <si>
    <t>28.24</t>
  </si>
  <si>
    <t>31.82</t>
  </si>
  <si>
    <t>31.09</t>
  </si>
  <si>
    <t>30.60</t>
  </si>
  <si>
    <t>30.55</t>
  </si>
  <si>
    <t>31.18</t>
  </si>
  <si>
    <t>31.08</t>
  </si>
  <si>
    <t>59.29</t>
  </si>
  <si>
    <t>59.58</t>
  </si>
  <si>
    <t>60.02</t>
  </si>
  <si>
    <t>61.05</t>
  </si>
  <si>
    <t>60.20</t>
  </si>
  <si>
    <t>64.62</t>
  </si>
  <si>
    <t>60.81</t>
  </si>
  <si>
    <t>59.41</t>
  </si>
  <si>
    <t>57.92</t>
  </si>
  <si>
    <t>58.38</t>
  </si>
  <si>
    <t>50.62</t>
  </si>
  <si>
    <t>50.83</t>
  </si>
  <si>
    <t>50.49</t>
  </si>
  <si>
    <t>51.05</t>
  </si>
  <si>
    <t>51.38</t>
  </si>
  <si>
    <t>42.92</t>
  </si>
  <si>
    <t>49.77</t>
  </si>
  <si>
    <t>48.84</t>
  </si>
  <si>
    <t>55.21</t>
  </si>
  <si>
    <t>59.92</t>
  </si>
  <si>
    <t>49.18</t>
  </si>
  <si>
    <t>54.83</t>
  </si>
  <si>
    <t>50.12</t>
  </si>
  <si>
    <t>48.58</t>
  </si>
  <si>
    <t>36.56</t>
  </si>
  <si>
    <t>39.18</t>
  </si>
  <si>
    <t>47.11</t>
  </si>
  <si>
    <t>I A</t>
  </si>
  <si>
    <t>II A</t>
  </si>
  <si>
    <t>III A</t>
  </si>
  <si>
    <t>I JA</t>
  </si>
  <si>
    <t>II JA</t>
  </si>
  <si>
    <t>Daugavpils (LAT)</t>
  </si>
  <si>
    <t>Kuldiga (LAT)</t>
  </si>
  <si>
    <t>Lenkija (POL)</t>
  </si>
  <si>
    <t>Sarafinaitė</t>
  </si>
  <si>
    <t>(700 gr.)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</si>
</sst>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yy\-mm\-dd;@"/>
    <numFmt numFmtId="183" formatCode="0.0"/>
    <numFmt numFmtId="184" formatCode="0.000"/>
    <numFmt numFmtId="185" formatCode="m:ss.00"/>
    <numFmt numFmtId="186" formatCode="#,##0;\-#,##0;&quot;-&quot;"/>
    <numFmt numFmtId="187" formatCode="#,##0;\-#,##0;\-"/>
    <numFmt numFmtId="188" formatCode="#,##0.00;\-#,##0.00;&quot;-&quot;"/>
    <numFmt numFmtId="189" formatCode="#,##0.00;\-#,##0.00;\-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#,##0.0;\-#,##0.0;\-"/>
    <numFmt numFmtId="195" formatCode="[Red]0%;[Red]\(0%\)"/>
    <numFmt numFmtId="196" formatCode="[$-FC27]yyyy\ &quot;m.&quot;\ mmmm\ d\ &quot;d.&quot;;@"/>
    <numFmt numFmtId="197" formatCode="hh:mm;@"/>
    <numFmt numFmtId="198" formatCode="0%;\(0%\)"/>
    <numFmt numFmtId="199" formatCode="0.00\ %"/>
    <numFmt numFmtId="200" formatCode="\ \ @"/>
    <numFmt numFmtId="201" formatCode="\ \ \ \ @"/>
    <numFmt numFmtId="202" formatCode="_-&quot;IRL&quot;* #,##0_-;\-&quot;IRL&quot;* #,##0_-;_-&quot;IRL&quot;* &quot;-&quot;_-;_-@_-"/>
    <numFmt numFmtId="203" formatCode="_-&quot;IRL&quot;* #,##0.00_-;\-&quot;IRL&quot;* #,##0.00_-;_-&quot;IRL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€-2]\ ###,000_);[Red]\([$€-2]\ ###,000\)"/>
    <numFmt numFmtId="209" formatCode="[$-427]yyyy\ &quot;m.&quot;\ mmmm\ d\ &quot;d.&quot;"/>
    <numFmt numFmtId="210" formatCode="yyyy/mm/dd;@"/>
    <numFmt numFmtId="211" formatCode="mmm/yyyy"/>
    <numFmt numFmtId="212" formatCode="yyyy\-mm\-dd"/>
    <numFmt numFmtId="213" formatCode="[$-409]dddd\,\ mmmm\ d\,\ yyyy"/>
    <numFmt numFmtId="214" formatCode="[$-427]yyyy\ &quot;m&quot;\.\ mmmm\ d\ &quot;d&quot;\.\,\ dddd"/>
    <numFmt numFmtId="215" formatCode="m&quot;:&quot;ss.00"/>
    <numFmt numFmtId="216" formatCode="ss.00"/>
  </numFmts>
  <fonts count="79"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HelveticaLT"/>
      <family val="0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63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sz val="12"/>
      <color rgb="FF222222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/>
      <top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3" fillId="2" borderId="0" applyNumberFormat="0" applyBorder="0" applyAlignment="0" applyProtection="0"/>
    <xf numFmtId="0" fontId="0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3" borderId="0" applyNumberFormat="0" applyBorder="0" applyAlignment="0" applyProtection="0"/>
    <xf numFmtId="0" fontId="63" fillId="4" borderId="0" applyNumberFormat="0" applyBorder="0" applyAlignment="0" applyProtection="0"/>
    <xf numFmtId="0" fontId="0" fillId="4" borderId="0" applyNumberFormat="0" applyBorder="0" applyAlignment="0" applyProtection="0"/>
    <xf numFmtId="0" fontId="63" fillId="5" borderId="0" applyNumberFormat="0" applyBorder="0" applyAlignment="0" applyProtection="0"/>
    <xf numFmtId="0" fontId="0" fillId="5" borderId="0" applyNumberFormat="0" applyBorder="0" applyAlignment="0" applyProtection="0"/>
    <xf numFmtId="0" fontId="63" fillId="6" borderId="0" applyNumberFormat="0" applyBorder="0" applyAlignment="0" applyProtection="0"/>
    <xf numFmtId="0" fontId="0" fillId="7" borderId="0" applyNumberFormat="0" applyBorder="0" applyAlignment="0" applyProtection="0"/>
    <xf numFmtId="0" fontId="63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0" fillId="11" borderId="0" applyNumberFormat="0" applyBorder="0" applyAlignment="0" applyProtection="0"/>
    <xf numFmtId="0" fontId="63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0" fillId="14" borderId="0" applyNumberFormat="0" applyBorder="0" applyAlignment="0" applyProtection="0"/>
    <xf numFmtId="0" fontId="63" fillId="15" borderId="0" applyNumberFormat="0" applyBorder="0" applyAlignment="0" applyProtection="0"/>
    <xf numFmtId="0" fontId="0" fillId="5" borderId="0" applyNumberFormat="0" applyBorder="0" applyAlignment="0" applyProtection="0"/>
    <xf numFmtId="0" fontId="63" fillId="16" borderId="0" applyNumberFormat="0" applyBorder="0" applyAlignment="0" applyProtection="0"/>
    <xf numFmtId="0" fontId="0" fillId="11" borderId="0" applyNumberFormat="0" applyBorder="0" applyAlignment="0" applyProtection="0"/>
    <xf numFmtId="0" fontId="63" fillId="17" borderId="0" applyNumberFormat="0" applyBorder="0" applyAlignment="0" applyProtection="0"/>
    <xf numFmtId="0" fontId="0" fillId="18" borderId="0" applyNumberFormat="0" applyBorder="0" applyAlignment="0" applyProtection="0"/>
    <xf numFmtId="0" fontId="64" fillId="19" borderId="0" applyNumberFormat="0" applyBorder="0" applyAlignment="0" applyProtection="0"/>
    <xf numFmtId="0" fontId="41" fillId="20" borderId="0" applyNumberFormat="0" applyBorder="0" applyAlignment="0" applyProtection="0"/>
    <xf numFmtId="0" fontId="64" fillId="21" borderId="0" applyNumberFormat="0" applyBorder="0" applyAlignment="0" applyProtection="0"/>
    <xf numFmtId="0" fontId="41" fillId="13" borderId="0" applyNumberFormat="0" applyBorder="0" applyAlignment="0" applyProtection="0"/>
    <xf numFmtId="0" fontId="64" fillId="14" borderId="0" applyNumberFormat="0" applyBorder="0" applyAlignment="0" applyProtection="0"/>
    <xf numFmtId="0" fontId="41" fillId="14" borderId="0" applyNumberFormat="0" applyBorder="0" applyAlignment="0" applyProtection="0"/>
    <xf numFmtId="0" fontId="64" fillId="22" borderId="0" applyNumberFormat="0" applyBorder="0" applyAlignment="0" applyProtection="0"/>
    <xf numFmtId="0" fontId="41" fillId="22" borderId="0" applyNumberFormat="0" applyBorder="0" applyAlignment="0" applyProtection="0"/>
    <xf numFmtId="0" fontId="64" fillId="23" borderId="0" applyNumberFormat="0" applyBorder="0" applyAlignment="0" applyProtection="0"/>
    <xf numFmtId="0" fontId="41" fillId="24" borderId="0" applyNumberFormat="0" applyBorder="0" applyAlignment="0" applyProtection="0"/>
    <xf numFmtId="0" fontId="64" fillId="25" borderId="0" applyNumberFormat="0" applyBorder="0" applyAlignment="0" applyProtection="0"/>
    <xf numFmtId="0" fontId="41" fillId="25" borderId="0" applyNumberFormat="0" applyBorder="0" applyAlignment="0" applyProtection="0"/>
    <xf numFmtId="0" fontId="64" fillId="26" borderId="0" applyNumberFormat="0" applyBorder="0" applyAlignment="0" applyProtection="0"/>
    <xf numFmtId="0" fontId="41" fillId="27" borderId="0" applyNumberFormat="0" applyBorder="0" applyAlignment="0" applyProtection="0"/>
    <xf numFmtId="0" fontId="64" fillId="28" borderId="0" applyNumberFormat="0" applyBorder="0" applyAlignment="0" applyProtection="0"/>
    <xf numFmtId="0" fontId="41" fillId="29" borderId="0" applyNumberFormat="0" applyBorder="0" applyAlignment="0" applyProtection="0"/>
    <xf numFmtId="0" fontId="64" fillId="30" borderId="0" applyNumberFormat="0" applyBorder="0" applyAlignment="0" applyProtection="0"/>
    <xf numFmtId="0" fontId="41" fillId="31" borderId="0" applyNumberFormat="0" applyBorder="0" applyAlignment="0" applyProtection="0"/>
    <xf numFmtId="0" fontId="64" fillId="32" borderId="0" applyNumberFormat="0" applyBorder="0" applyAlignment="0" applyProtection="0"/>
    <xf numFmtId="0" fontId="41" fillId="22" borderId="0" applyNumberFormat="0" applyBorder="0" applyAlignment="0" applyProtection="0"/>
    <xf numFmtId="0" fontId="64" fillId="33" borderId="0" applyNumberFormat="0" applyBorder="0" applyAlignment="0" applyProtection="0"/>
    <xf numFmtId="0" fontId="41" fillId="24" borderId="0" applyNumberFormat="0" applyBorder="0" applyAlignment="0" applyProtection="0"/>
    <xf numFmtId="0" fontId="64" fillId="34" borderId="0" applyNumberFormat="0" applyBorder="0" applyAlignment="0" applyProtection="0"/>
    <xf numFmtId="0" fontId="41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42" fillId="3" borderId="0" applyNumberFormat="0" applyBorder="0" applyAlignment="0" applyProtection="0"/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7" fontId="7" fillId="0" borderId="0" applyFill="0" applyBorder="0" applyAlignment="0">
      <protection/>
    </xf>
    <xf numFmtId="188" fontId="7" fillId="0" borderId="0" applyFill="0" applyBorder="0" applyAlignment="0">
      <protection/>
    </xf>
    <xf numFmtId="189" fontId="7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191" fontId="7" fillId="0" borderId="0" applyFill="0" applyBorder="0" applyAlignment="0">
      <protection/>
    </xf>
    <xf numFmtId="192" fontId="7" fillId="0" borderId="0" applyFill="0" applyBorder="0" applyAlignment="0">
      <protection/>
    </xf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7" fontId="7" fillId="0" borderId="0" applyFill="0" applyBorder="0" applyAlignment="0">
      <protection/>
    </xf>
    <xf numFmtId="193" fontId="7" fillId="0" borderId="0" applyFill="0" applyBorder="0" applyAlignment="0">
      <protection/>
    </xf>
    <xf numFmtId="194" fontId="7" fillId="0" borderId="0" applyFill="0" applyBorder="0" applyAlignment="0">
      <protection/>
    </xf>
    <xf numFmtId="194" fontId="7" fillId="0" borderId="0" applyFill="0" applyBorder="0" applyAlignment="0">
      <protection/>
    </xf>
    <xf numFmtId="188" fontId="7" fillId="0" borderId="0" applyFill="0" applyBorder="0" applyAlignment="0">
      <protection/>
    </xf>
    <xf numFmtId="189" fontId="7" fillId="0" borderId="0" applyFill="0" applyBorder="0" applyAlignment="0">
      <protection/>
    </xf>
    <xf numFmtId="189" fontId="7" fillId="0" borderId="0" applyFill="0" applyBorder="0" applyAlignment="0">
      <protection/>
    </xf>
    <xf numFmtId="0" fontId="66" fillId="37" borderId="4" applyNumberFormat="0" applyAlignment="0" applyProtection="0"/>
    <xf numFmtId="0" fontId="45" fillId="38" borderId="5" applyNumberFormat="0" applyAlignment="0" applyProtection="0"/>
    <xf numFmtId="0" fontId="67" fillId="39" borderId="6" applyNumberFormat="0" applyAlignment="0" applyProtection="0"/>
    <xf numFmtId="0" fontId="47" fillId="40" borderId="7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180" fontId="1" fillId="0" borderId="0" applyFont="0" applyFill="0" applyBorder="0" applyAlignment="0" applyProtection="0"/>
    <xf numFmtId="14" fontId="7" fillId="0" borderId="0" applyFill="0" applyBorder="0" applyAlignment="0"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22" fillId="0" borderId="0" applyFill="0" applyBorder="0" applyAlignment="0">
      <protection/>
    </xf>
    <xf numFmtId="187" fontId="22" fillId="0" borderId="0" applyFill="0" applyBorder="0" applyAlignment="0">
      <protection/>
    </xf>
    <xf numFmtId="187" fontId="22" fillId="0" borderId="0" applyFill="0" applyBorder="0" applyAlignment="0">
      <protection/>
    </xf>
    <xf numFmtId="188" fontId="22" fillId="0" borderId="0" applyFill="0" applyBorder="0" applyAlignment="0">
      <protection/>
    </xf>
    <xf numFmtId="189" fontId="22" fillId="0" borderId="0" applyFill="0" applyBorder="0" applyAlignment="0">
      <protection/>
    </xf>
    <xf numFmtId="189" fontId="22" fillId="0" borderId="0" applyFill="0" applyBorder="0" applyAlignment="0">
      <protection/>
    </xf>
    <xf numFmtId="186" fontId="22" fillId="0" borderId="0" applyFill="0" applyBorder="0" applyAlignment="0">
      <protection/>
    </xf>
    <xf numFmtId="187" fontId="22" fillId="0" borderId="0" applyFill="0" applyBorder="0" applyAlignment="0">
      <protection/>
    </xf>
    <xf numFmtId="187" fontId="22" fillId="0" borderId="0" applyFill="0" applyBorder="0" applyAlignment="0">
      <protection/>
    </xf>
    <xf numFmtId="193" fontId="22" fillId="0" borderId="0" applyFill="0" applyBorder="0" applyAlignment="0">
      <protection/>
    </xf>
    <xf numFmtId="194" fontId="22" fillId="0" borderId="0" applyFill="0" applyBorder="0" applyAlignment="0">
      <protection/>
    </xf>
    <xf numFmtId="194" fontId="22" fillId="0" borderId="0" applyFill="0" applyBorder="0" applyAlignment="0">
      <protection/>
    </xf>
    <xf numFmtId="188" fontId="22" fillId="0" borderId="0" applyFill="0" applyBorder="0" applyAlignment="0">
      <protection/>
    </xf>
    <xf numFmtId="189" fontId="22" fillId="0" borderId="0" applyFill="0" applyBorder="0" applyAlignment="0">
      <protection/>
    </xf>
    <xf numFmtId="189" fontId="22" fillId="0" borderId="0" applyFill="0" applyBorder="0" applyAlignment="0">
      <protection/>
    </xf>
    <xf numFmtId="0" fontId="68" fillId="0" borderId="0">
      <alignment/>
      <protection/>
    </xf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38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3" fillId="0" borderId="8" applyNumberFormat="0" applyAlignment="0" applyProtection="0"/>
    <xf numFmtId="0" fontId="23" fillId="0" borderId="9" applyNumberFormat="0" applyAlignment="0" applyProtection="0"/>
    <xf numFmtId="0" fontId="23" fillId="0" borderId="8" applyNumberFormat="0" applyAlignment="0" applyProtection="0"/>
    <xf numFmtId="0" fontId="23" fillId="0" borderId="10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0">
      <alignment horizontal="left" vertical="center"/>
      <protection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42" borderId="4" applyNumberFormat="0" applyAlignment="0" applyProtection="0"/>
    <xf numFmtId="10" fontId="19" fillId="43" borderId="12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43" fillId="9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38" borderId="13" applyNumberFormat="0" applyAlignment="0" applyProtection="0"/>
    <xf numFmtId="0" fontId="8" fillId="38" borderId="13" applyNumberFormat="0" applyAlignment="0" applyProtection="0"/>
    <xf numFmtId="186" fontId="25" fillId="0" borderId="0" applyFill="0" applyBorder="0" applyAlignment="0">
      <protection/>
    </xf>
    <xf numFmtId="187" fontId="25" fillId="0" borderId="0" applyFill="0" applyBorder="0" applyAlignment="0">
      <protection/>
    </xf>
    <xf numFmtId="187" fontId="25" fillId="0" borderId="0" applyFill="0" applyBorder="0" applyAlignment="0">
      <protection/>
    </xf>
    <xf numFmtId="188" fontId="25" fillId="0" borderId="0" applyFill="0" applyBorder="0" applyAlignment="0">
      <protection/>
    </xf>
    <xf numFmtId="189" fontId="25" fillId="0" borderId="0" applyFill="0" applyBorder="0" applyAlignment="0">
      <protection/>
    </xf>
    <xf numFmtId="189" fontId="25" fillId="0" borderId="0" applyFill="0" applyBorder="0" applyAlignment="0">
      <protection/>
    </xf>
    <xf numFmtId="186" fontId="25" fillId="0" borderId="0" applyFill="0" applyBorder="0" applyAlignment="0">
      <protection/>
    </xf>
    <xf numFmtId="187" fontId="25" fillId="0" borderId="0" applyFill="0" applyBorder="0" applyAlignment="0">
      <protection/>
    </xf>
    <xf numFmtId="187" fontId="25" fillId="0" borderId="0" applyFill="0" applyBorder="0" applyAlignment="0">
      <protection/>
    </xf>
    <xf numFmtId="193" fontId="25" fillId="0" borderId="0" applyFill="0" applyBorder="0" applyAlignment="0">
      <protection/>
    </xf>
    <xf numFmtId="194" fontId="25" fillId="0" borderId="0" applyFill="0" applyBorder="0" applyAlignment="0">
      <protection/>
    </xf>
    <xf numFmtId="194" fontId="25" fillId="0" borderId="0" applyFill="0" applyBorder="0" applyAlignment="0">
      <protection/>
    </xf>
    <xf numFmtId="188" fontId="25" fillId="0" borderId="0" applyFill="0" applyBorder="0" applyAlignment="0">
      <protection/>
    </xf>
    <xf numFmtId="189" fontId="25" fillId="0" borderId="0" applyFill="0" applyBorder="0" applyAlignment="0">
      <protection/>
    </xf>
    <xf numFmtId="189" fontId="25" fillId="0" borderId="0" applyFill="0" applyBorder="0" applyAlignment="0">
      <protection/>
    </xf>
    <xf numFmtId="0" fontId="72" fillId="0" borderId="14" applyNumberFormat="0" applyFill="0" applyAlignment="0" applyProtection="0"/>
    <xf numFmtId="0" fontId="46" fillId="0" borderId="15" applyNumberFormat="0" applyFill="0" applyAlignment="0" applyProtection="0"/>
    <xf numFmtId="0" fontId="73" fillId="45" borderId="0" applyNumberFormat="0" applyBorder="0" applyAlignment="0" applyProtection="0"/>
    <xf numFmtId="0" fontId="44" fillId="46" borderId="0" applyNumberFormat="0" applyBorder="0" applyAlignment="0" applyProtection="0"/>
    <xf numFmtId="195" fontId="26" fillId="0" borderId="0">
      <alignment/>
      <protection/>
    </xf>
    <xf numFmtId="195" fontId="26" fillId="0" borderId="0">
      <alignment/>
      <protection/>
    </xf>
    <xf numFmtId="195" fontId="26" fillId="0" borderId="0">
      <alignment/>
      <protection/>
    </xf>
    <xf numFmtId="195" fontId="26" fillId="0" borderId="0">
      <alignment/>
      <protection/>
    </xf>
    <xf numFmtId="195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5" fontId="1" fillId="0" borderId="0">
      <alignment/>
      <protection/>
    </xf>
    <xf numFmtId="182" fontId="1" fillId="0" borderId="0">
      <alignment/>
      <protection/>
    </xf>
    <xf numFmtId="196" fontId="1" fillId="0" borderId="0">
      <alignment/>
      <protection/>
    </xf>
    <xf numFmtId="182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5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5" fontId="0" fillId="0" borderId="0">
      <alignment/>
      <protection/>
    </xf>
    <xf numFmtId="196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6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64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7" borderId="16" applyNumberFormat="0" applyFont="0" applyAlignment="0" applyProtection="0"/>
    <xf numFmtId="0" fontId="1" fillId="43" borderId="17" applyNumberFormat="0" applyFont="0" applyAlignment="0" applyProtection="0"/>
    <xf numFmtId="0" fontId="8" fillId="38" borderId="13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Alignment="0"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1" fillId="0" borderId="0" applyFill="0" applyBorder="0" applyAlignment="0" applyProtection="0"/>
    <xf numFmtId="186" fontId="28" fillId="0" borderId="0" applyFill="0" applyBorder="0" applyAlignment="0">
      <protection/>
    </xf>
    <xf numFmtId="187" fontId="28" fillId="0" borderId="0" applyFill="0" applyBorder="0" applyAlignment="0">
      <protection/>
    </xf>
    <xf numFmtId="187" fontId="28" fillId="0" borderId="0" applyFill="0" applyBorder="0" applyAlignment="0">
      <protection/>
    </xf>
    <xf numFmtId="188" fontId="28" fillId="0" borderId="0" applyFill="0" applyBorder="0" applyAlignment="0">
      <protection/>
    </xf>
    <xf numFmtId="189" fontId="28" fillId="0" borderId="0" applyFill="0" applyBorder="0" applyAlignment="0">
      <protection/>
    </xf>
    <xf numFmtId="189" fontId="28" fillId="0" borderId="0" applyFill="0" applyBorder="0" applyAlignment="0">
      <protection/>
    </xf>
    <xf numFmtId="186" fontId="28" fillId="0" borderId="0" applyFill="0" applyBorder="0" applyAlignment="0">
      <protection/>
    </xf>
    <xf numFmtId="187" fontId="28" fillId="0" borderId="0" applyFill="0" applyBorder="0" applyAlignment="0">
      <protection/>
    </xf>
    <xf numFmtId="187" fontId="28" fillId="0" borderId="0" applyFill="0" applyBorder="0" applyAlignment="0">
      <protection/>
    </xf>
    <xf numFmtId="193" fontId="28" fillId="0" borderId="0" applyFill="0" applyBorder="0" applyAlignment="0">
      <protection/>
    </xf>
    <xf numFmtId="194" fontId="28" fillId="0" borderId="0" applyFill="0" applyBorder="0" applyAlignment="0">
      <protection/>
    </xf>
    <xf numFmtId="194" fontId="28" fillId="0" borderId="0" applyFill="0" applyBorder="0" applyAlignment="0">
      <protection/>
    </xf>
    <xf numFmtId="188" fontId="28" fillId="0" borderId="0" applyFill="0" applyBorder="0" applyAlignment="0">
      <protection/>
    </xf>
    <xf numFmtId="189" fontId="28" fillId="0" borderId="0" applyFill="0" applyBorder="0" applyAlignment="0">
      <protection/>
    </xf>
    <xf numFmtId="189" fontId="28" fillId="0" borderId="0" applyFill="0" applyBorder="0" applyAlignment="0">
      <protection/>
    </xf>
    <xf numFmtId="0" fontId="13" fillId="0" borderId="18" applyAlignment="0">
      <protection/>
    </xf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49" fontId="7" fillId="0" borderId="0" applyFill="0" applyBorder="0" applyAlignment="0">
      <protection/>
    </xf>
    <xf numFmtId="200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201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</cellStyleXfs>
  <cellXfs count="547">
    <xf numFmtId="0" fontId="0" fillId="0" borderId="0" xfId="0" applyAlignment="1">
      <alignment/>
    </xf>
    <xf numFmtId="0" fontId="1" fillId="0" borderId="0" xfId="963">
      <alignment/>
      <protection/>
    </xf>
    <xf numFmtId="0" fontId="14" fillId="0" borderId="0" xfId="963" applyFont="1" applyFill="1" applyAlignment="1">
      <alignment vertical="center"/>
      <protection/>
    </xf>
    <xf numFmtId="0" fontId="16" fillId="0" borderId="0" xfId="964" applyFont="1" applyFill="1" applyAlignment="1">
      <alignment horizontal="right" vertical="center"/>
      <protection/>
    </xf>
    <xf numFmtId="0" fontId="16" fillId="0" borderId="0" xfId="964" applyFont="1" applyFill="1" applyAlignment="1">
      <alignment vertical="center"/>
      <protection/>
    </xf>
    <xf numFmtId="49" fontId="16" fillId="0" borderId="0" xfId="964" applyNumberFormat="1" applyFont="1" applyFill="1" applyAlignment="1">
      <alignment horizontal="left" vertical="center"/>
      <protection/>
    </xf>
    <xf numFmtId="0" fontId="16" fillId="0" borderId="0" xfId="964" applyNumberFormat="1" applyFont="1" applyFill="1" applyAlignment="1">
      <alignment horizontal="center" vertical="center"/>
      <protection/>
    </xf>
    <xf numFmtId="0" fontId="17" fillId="0" borderId="0" xfId="964" applyFont="1" applyFill="1" applyAlignment="1">
      <alignment horizontal="left"/>
      <protection/>
    </xf>
    <xf numFmtId="49" fontId="12" fillId="0" borderId="0" xfId="964" applyNumberFormat="1" applyFont="1" applyFill="1">
      <alignment/>
      <protection/>
    </xf>
    <xf numFmtId="0" fontId="15" fillId="0" borderId="0" xfId="964" applyFont="1" applyFill="1" applyAlignment="1">
      <alignment horizontal="center"/>
      <protection/>
    </xf>
    <xf numFmtId="0" fontId="14" fillId="0" borderId="0" xfId="963" applyFont="1" applyFill="1">
      <alignment/>
      <protection/>
    </xf>
    <xf numFmtId="0" fontId="20" fillId="0" borderId="0" xfId="964" applyNumberFormat="1" applyFont="1" applyFill="1" applyAlignment="1">
      <alignment horizontal="center"/>
      <protection/>
    </xf>
    <xf numFmtId="49" fontId="13" fillId="0" borderId="0" xfId="964" applyNumberFormat="1" applyFont="1" applyFill="1" applyAlignment="1">
      <alignment horizontal="left"/>
      <protection/>
    </xf>
    <xf numFmtId="49" fontId="18" fillId="0" borderId="0" xfId="963" applyNumberFormat="1" applyFont="1" applyAlignment="1">
      <alignment horizontal="left"/>
      <protection/>
    </xf>
    <xf numFmtId="0" fontId="21" fillId="0" borderId="0" xfId="964" applyFont="1" applyFill="1" applyAlignment="1">
      <alignment horizontal="left"/>
      <protection/>
    </xf>
    <xf numFmtId="0" fontId="14" fillId="0" borderId="0" xfId="964" applyFont="1" applyFill="1" applyAlignment="1">
      <alignment horizontal="center" vertical="center"/>
      <protection/>
    </xf>
    <xf numFmtId="0" fontId="17" fillId="0" borderId="0" xfId="964" applyFont="1" applyFill="1" applyAlignment="1">
      <alignment horizontal="center"/>
      <protection/>
    </xf>
    <xf numFmtId="0" fontId="13" fillId="0" borderId="0" xfId="964" applyFont="1" applyFill="1">
      <alignment/>
      <protection/>
    </xf>
    <xf numFmtId="0" fontId="13" fillId="0" borderId="0" xfId="964" applyFont="1" applyFill="1" applyAlignment="1">
      <alignment horizontal="left"/>
      <protection/>
    </xf>
    <xf numFmtId="0" fontId="12" fillId="0" borderId="0" xfId="964" applyFont="1" applyFill="1">
      <alignment/>
      <protection/>
    </xf>
    <xf numFmtId="0" fontId="12" fillId="0" borderId="0" xfId="963" applyFont="1" applyFill="1">
      <alignment/>
      <protection/>
    </xf>
    <xf numFmtId="49" fontId="12" fillId="0" borderId="0" xfId="964" applyNumberFormat="1" applyFont="1" applyFill="1" applyAlignment="1">
      <alignment horizontal="left"/>
      <protection/>
    </xf>
    <xf numFmtId="0" fontId="30" fillId="0" borderId="0" xfId="963" applyFont="1">
      <alignment/>
      <protection/>
    </xf>
    <xf numFmtId="0" fontId="0" fillId="0" borderId="0" xfId="0" applyBorder="1" applyAlignment="1">
      <alignment/>
    </xf>
    <xf numFmtId="0" fontId="12" fillId="0" borderId="0" xfId="963" applyFont="1">
      <alignment/>
      <protection/>
    </xf>
    <xf numFmtId="0" fontId="18" fillId="0" borderId="18" xfId="964" applyFont="1" applyFill="1" applyBorder="1" applyAlignment="1">
      <alignment horizontal="right" vertical="center"/>
      <protection/>
    </xf>
    <xf numFmtId="0" fontId="32" fillId="0" borderId="12" xfId="0" applyFont="1" applyBorder="1" applyAlignment="1">
      <alignment/>
    </xf>
    <xf numFmtId="0" fontId="18" fillId="0" borderId="12" xfId="964" applyFont="1" applyFill="1" applyBorder="1" applyAlignment="1">
      <alignment horizontal="center" vertical="center"/>
      <protection/>
    </xf>
    <xf numFmtId="0" fontId="18" fillId="0" borderId="18" xfId="964" applyFont="1" applyFill="1" applyBorder="1" applyAlignment="1">
      <alignment horizontal="center" vertical="center"/>
      <protection/>
    </xf>
    <xf numFmtId="0" fontId="18" fillId="0" borderId="20" xfId="964" applyFont="1" applyFill="1" applyBorder="1" applyAlignment="1">
      <alignment horizontal="center" vertical="center"/>
      <protection/>
    </xf>
    <xf numFmtId="0" fontId="18" fillId="0" borderId="21" xfId="964" applyFont="1" applyFill="1" applyBorder="1" applyAlignment="1">
      <alignment horizontal="left" vertical="center"/>
      <protection/>
    </xf>
    <xf numFmtId="0" fontId="18" fillId="0" borderId="0" xfId="964" applyFont="1" applyFill="1" applyBorder="1" applyAlignment="1">
      <alignment horizontal="center" vertical="center"/>
      <protection/>
    </xf>
    <xf numFmtId="49" fontId="37" fillId="0" borderId="0" xfId="964" applyNumberFormat="1" applyFont="1" applyFill="1" applyAlignment="1">
      <alignment horizontal="center"/>
      <protection/>
    </xf>
    <xf numFmtId="0" fontId="13" fillId="0" borderId="12" xfId="964" applyFont="1" applyFill="1" applyBorder="1" applyAlignment="1">
      <alignment horizontal="center" vertical="center"/>
      <protection/>
    </xf>
    <xf numFmtId="0" fontId="13" fillId="0" borderId="18" xfId="964" applyFont="1" applyFill="1" applyBorder="1" applyAlignment="1">
      <alignment horizontal="right" vertical="center"/>
      <protection/>
    </xf>
    <xf numFmtId="0" fontId="13" fillId="0" borderId="21" xfId="964" applyFont="1" applyFill="1" applyBorder="1" applyAlignment="1">
      <alignment horizontal="left" vertical="center"/>
      <protection/>
    </xf>
    <xf numFmtId="0" fontId="18" fillId="0" borderId="12" xfId="964" applyFont="1" applyFill="1" applyBorder="1" applyAlignment="1">
      <alignment horizontal="center" vertical="center"/>
      <protection/>
    </xf>
    <xf numFmtId="0" fontId="18" fillId="0" borderId="18" xfId="964" applyFont="1" applyFill="1" applyBorder="1" applyAlignment="1">
      <alignment horizontal="center" vertical="center"/>
      <protection/>
    </xf>
    <xf numFmtId="0" fontId="18" fillId="0" borderId="12" xfId="964" applyFont="1" applyFill="1" applyBorder="1" applyAlignment="1">
      <alignment horizontal="left" vertical="center"/>
      <protection/>
    </xf>
    <xf numFmtId="0" fontId="18" fillId="0" borderId="0" xfId="964" applyFont="1" applyFill="1" applyBorder="1" applyAlignment="1">
      <alignment horizontal="left" vertical="center"/>
      <protection/>
    </xf>
    <xf numFmtId="0" fontId="18" fillId="0" borderId="0" xfId="964" applyFont="1" applyFill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/>
    </xf>
    <xf numFmtId="0" fontId="18" fillId="0" borderId="0" xfId="964" applyFont="1" applyFill="1" applyBorder="1" applyAlignment="1">
      <alignment vertical="center"/>
      <protection/>
    </xf>
    <xf numFmtId="14" fontId="18" fillId="0" borderId="0" xfId="964" applyNumberFormat="1" applyFont="1" applyFill="1" applyBorder="1" applyAlignment="1">
      <alignment horizontal="left" vertical="center"/>
      <protection/>
    </xf>
    <xf numFmtId="49" fontId="18" fillId="0" borderId="0" xfId="964" applyNumberFormat="1" applyFont="1" applyFill="1" applyBorder="1" applyAlignment="1">
      <alignment horizontal="center" vertical="center"/>
      <protection/>
    </xf>
    <xf numFmtId="2" fontId="18" fillId="0" borderId="0" xfId="963" applyNumberFormat="1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18" fillId="0" borderId="12" xfId="964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85" fontId="35" fillId="0" borderId="0" xfId="9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49" fontId="18" fillId="0" borderId="1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183" fontId="18" fillId="0" borderId="0" xfId="964" applyNumberFormat="1" applyFont="1" applyFill="1" applyBorder="1" applyAlignment="1">
      <alignment horizontal="center" vertical="center"/>
      <protection/>
    </xf>
    <xf numFmtId="2" fontId="18" fillId="0" borderId="0" xfId="963" applyNumberFormat="1" applyFont="1" applyFill="1" applyBorder="1" applyAlignment="1">
      <alignment horizontal="left"/>
      <protection/>
    </xf>
    <xf numFmtId="0" fontId="1" fillId="0" borderId="0" xfId="963" applyBorder="1">
      <alignment/>
      <protection/>
    </xf>
    <xf numFmtId="0" fontId="13" fillId="0" borderId="0" xfId="964" applyFont="1" applyFill="1" applyBorder="1">
      <alignment/>
      <protection/>
    </xf>
    <xf numFmtId="49" fontId="13" fillId="0" borderId="0" xfId="964" applyNumberFormat="1" applyFont="1" applyFill="1" applyBorder="1" applyAlignment="1">
      <alignment horizontal="left"/>
      <protection/>
    </xf>
    <xf numFmtId="0" fontId="13" fillId="0" borderId="0" xfId="964" applyFont="1" applyFill="1" applyBorder="1" applyAlignment="1">
      <alignment horizontal="left"/>
      <protection/>
    </xf>
    <xf numFmtId="0" fontId="18" fillId="0" borderId="0" xfId="964" applyFont="1" applyFill="1" applyBorder="1" applyAlignment="1">
      <alignment horizontal="right" vertical="center"/>
      <protection/>
    </xf>
    <xf numFmtId="0" fontId="18" fillId="0" borderId="0" xfId="964" applyFont="1" applyFill="1" applyBorder="1" applyAlignment="1">
      <alignment horizontal="left" vertical="center"/>
      <protection/>
    </xf>
    <xf numFmtId="0" fontId="38" fillId="0" borderId="0" xfId="0" applyFont="1" applyAlignment="1">
      <alignment/>
    </xf>
    <xf numFmtId="49" fontId="20" fillId="0" borderId="0" xfId="967" applyNumberFormat="1" applyFont="1" applyBorder="1" applyAlignment="1">
      <alignment horizontal="left"/>
      <protection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183" fontId="18" fillId="0" borderId="0" xfId="963" applyNumberFormat="1" applyFont="1" applyFill="1" applyBorder="1" applyAlignment="1">
      <alignment horizontal="center"/>
      <protection/>
    </xf>
    <xf numFmtId="2" fontId="35" fillId="0" borderId="0" xfId="963" applyNumberFormat="1" applyFont="1" applyFill="1" applyBorder="1" applyAlignment="1">
      <alignment horizontal="center"/>
      <protection/>
    </xf>
    <xf numFmtId="0" fontId="14" fillId="0" borderId="0" xfId="963" applyFont="1">
      <alignment/>
      <protection/>
    </xf>
    <xf numFmtId="0" fontId="35" fillId="0" borderId="0" xfId="963" applyFont="1">
      <alignment/>
      <protection/>
    </xf>
    <xf numFmtId="0" fontId="38" fillId="0" borderId="0" xfId="0" applyFont="1" applyFill="1" applyBorder="1" applyAlignment="1">
      <alignment horizontal="left"/>
    </xf>
    <xf numFmtId="0" fontId="14" fillId="0" borderId="0" xfId="964" applyFont="1" applyFill="1" applyAlignment="1">
      <alignment horizontal="left"/>
      <protection/>
    </xf>
    <xf numFmtId="2" fontId="35" fillId="0" borderId="0" xfId="964" applyNumberFormat="1" applyFont="1" applyFill="1" applyBorder="1" applyAlignment="1">
      <alignment horizontal="center" vertical="center"/>
      <protection/>
    </xf>
    <xf numFmtId="0" fontId="20" fillId="0" borderId="0" xfId="964" applyFont="1" applyFill="1" applyBorder="1" applyAlignment="1">
      <alignment horizontal="left" vertical="center"/>
      <protection/>
    </xf>
    <xf numFmtId="0" fontId="32" fillId="0" borderId="12" xfId="0" applyFont="1" applyBorder="1" applyAlignment="1">
      <alignment/>
    </xf>
    <xf numFmtId="0" fontId="38" fillId="0" borderId="18" xfId="0" applyFont="1" applyBorder="1" applyAlignment="1">
      <alignment/>
    </xf>
    <xf numFmtId="14" fontId="38" fillId="0" borderId="12" xfId="0" applyNumberFormat="1" applyFont="1" applyBorder="1" applyAlignment="1">
      <alignment horizontal="left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20" fillId="0" borderId="18" xfId="964" applyFont="1" applyFill="1" applyBorder="1" applyAlignment="1">
      <alignment horizontal="left" vertical="center"/>
      <protection/>
    </xf>
    <xf numFmtId="0" fontId="20" fillId="0" borderId="21" xfId="964" applyFont="1" applyFill="1" applyBorder="1" applyAlignment="1">
      <alignment horizontal="left" vertical="center"/>
      <protection/>
    </xf>
    <xf numFmtId="49" fontId="20" fillId="0" borderId="21" xfId="964" applyNumberFormat="1" applyFont="1" applyFill="1" applyBorder="1" applyAlignment="1">
      <alignment horizontal="left" vertical="center"/>
      <protection/>
    </xf>
    <xf numFmtId="0" fontId="20" fillId="0" borderId="12" xfId="964" applyFont="1" applyFill="1" applyBorder="1" applyAlignment="1">
      <alignment horizontal="left" vertical="center"/>
      <protection/>
    </xf>
    <xf numFmtId="0" fontId="38" fillId="0" borderId="12" xfId="0" applyFont="1" applyFill="1" applyBorder="1" applyAlignment="1">
      <alignment/>
    </xf>
    <xf numFmtId="0" fontId="38" fillId="0" borderId="18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8" fillId="0" borderId="18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14" fillId="0" borderId="0" xfId="964" applyNumberFormat="1" applyFont="1" applyFill="1">
      <alignment/>
      <protection/>
    </xf>
    <xf numFmtId="0" fontId="39" fillId="0" borderId="0" xfId="0" applyFont="1" applyAlignment="1">
      <alignment/>
    </xf>
    <xf numFmtId="0" fontId="38" fillId="0" borderId="23" xfId="0" applyFont="1" applyBorder="1" applyAlignment="1">
      <alignment/>
    </xf>
    <xf numFmtId="0" fontId="38" fillId="0" borderId="23" xfId="0" applyFont="1" applyBorder="1" applyAlignment="1">
      <alignment horizontal="left"/>
    </xf>
    <xf numFmtId="49" fontId="38" fillId="0" borderId="24" xfId="0" applyNumberFormat="1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14" fontId="38" fillId="0" borderId="23" xfId="0" applyNumberFormat="1" applyFont="1" applyBorder="1" applyAlignment="1">
      <alignment horizontal="left"/>
    </xf>
    <xf numFmtId="14" fontId="32" fillId="0" borderId="12" xfId="0" applyNumberFormat="1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4" xfId="964" applyFont="1" applyFill="1" applyBorder="1" applyAlignment="1">
      <alignment horizontal="right" vertical="center"/>
      <protection/>
    </xf>
    <xf numFmtId="0" fontId="18" fillId="0" borderId="25" xfId="964" applyFont="1" applyFill="1" applyBorder="1" applyAlignment="1">
      <alignment horizontal="left" vertical="center"/>
      <protection/>
    </xf>
    <xf numFmtId="0" fontId="18" fillId="0" borderId="23" xfId="964" applyFont="1" applyFill="1" applyBorder="1" applyAlignment="1">
      <alignment horizontal="center" vertical="center"/>
      <protection/>
    </xf>
    <xf numFmtId="183" fontId="20" fillId="0" borderId="12" xfId="964" applyNumberFormat="1" applyFont="1" applyFill="1" applyBorder="1" applyAlignment="1">
      <alignment horizontal="center" vertical="center"/>
      <protection/>
    </xf>
    <xf numFmtId="0" fontId="40" fillId="0" borderId="0" xfId="963" applyFont="1">
      <alignment/>
      <protection/>
    </xf>
    <xf numFmtId="0" fontId="10" fillId="0" borderId="0" xfId="0" applyFont="1" applyAlignment="1">
      <alignment/>
    </xf>
    <xf numFmtId="49" fontId="13" fillId="0" borderId="0" xfId="964" applyNumberFormat="1" applyFont="1" applyFill="1" applyAlignment="1">
      <alignment horizontal="center"/>
      <protection/>
    </xf>
    <xf numFmtId="0" fontId="13" fillId="0" borderId="0" xfId="964" applyFont="1" applyFill="1" applyAlignment="1">
      <alignment horizontal="center" vertical="center"/>
      <protection/>
    </xf>
    <xf numFmtId="14" fontId="38" fillId="0" borderId="0" xfId="0" applyNumberFormat="1" applyFont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38" fillId="0" borderId="0" xfId="0" applyFont="1" applyBorder="1" applyAlignment="1">
      <alignment/>
    </xf>
    <xf numFmtId="14" fontId="38" fillId="0" borderId="10" xfId="0" applyNumberFormat="1" applyFont="1" applyBorder="1" applyAlignment="1">
      <alignment horizontal="left"/>
    </xf>
    <xf numFmtId="0" fontId="14" fillId="0" borderId="0" xfId="963" applyFont="1" applyFill="1" applyBorder="1">
      <alignment/>
      <protection/>
    </xf>
    <xf numFmtId="0" fontId="12" fillId="0" borderId="0" xfId="964" applyFont="1" applyFill="1" applyBorder="1">
      <alignment/>
      <protection/>
    </xf>
    <xf numFmtId="0" fontId="0" fillId="0" borderId="0" xfId="0" applyFill="1" applyAlignment="1">
      <alignment/>
    </xf>
    <xf numFmtId="0" fontId="38" fillId="0" borderId="0" xfId="0" applyFont="1" applyAlignment="1">
      <alignment horizontal="right"/>
    </xf>
    <xf numFmtId="185" fontId="14" fillId="0" borderId="0" xfId="231" applyNumberFormat="1" applyFont="1" applyFill="1" applyBorder="1" applyAlignment="1" applyProtection="1">
      <alignment horizontal="center" shrinkToFit="1"/>
      <protection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14" fontId="32" fillId="0" borderId="23" xfId="0" applyNumberFormat="1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4" fontId="38" fillId="0" borderId="25" xfId="0" applyNumberFormat="1" applyFont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32" fillId="0" borderId="23" xfId="0" applyFont="1" applyBorder="1" applyAlignment="1">
      <alignment horizontal="center"/>
    </xf>
    <xf numFmtId="49" fontId="20" fillId="0" borderId="0" xfId="964" applyNumberFormat="1" applyFont="1" applyFill="1" applyBorder="1" applyAlignment="1">
      <alignment horizontal="left" vertical="center"/>
      <protection/>
    </xf>
    <xf numFmtId="0" fontId="32" fillId="0" borderId="12" xfId="0" applyFont="1" applyBorder="1" applyAlignment="1">
      <alignment/>
    </xf>
    <xf numFmtId="183" fontId="20" fillId="0" borderId="0" xfId="964" applyNumberFormat="1" applyFont="1" applyFill="1" applyBorder="1" applyAlignment="1">
      <alignment horizontal="center" vertical="center"/>
      <protection/>
    </xf>
    <xf numFmtId="0" fontId="32" fillId="0" borderId="23" xfId="0" applyFont="1" applyBorder="1" applyAlignment="1">
      <alignment/>
    </xf>
    <xf numFmtId="14" fontId="32" fillId="0" borderId="21" xfId="0" applyNumberFormat="1" applyFont="1" applyBorder="1" applyAlignment="1">
      <alignment horizontal="left"/>
    </xf>
    <xf numFmtId="0" fontId="1" fillId="0" borderId="0" xfId="963" applyAlignment="1">
      <alignment horizontal="center"/>
      <protection/>
    </xf>
    <xf numFmtId="49" fontId="20" fillId="0" borderId="12" xfId="964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 horizontal="left"/>
    </xf>
    <xf numFmtId="2" fontId="14" fillId="0" borderId="12" xfId="964" applyNumberFormat="1" applyFont="1" applyFill="1" applyBorder="1" applyAlignment="1">
      <alignment horizontal="center" vertical="center"/>
      <protection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14" fontId="32" fillId="0" borderId="12" xfId="0" applyNumberFormat="1" applyFont="1" applyBorder="1" applyAlignment="1">
      <alignment horizontal="center"/>
    </xf>
    <xf numFmtId="2" fontId="14" fillId="0" borderId="0" xfId="964" applyNumberFormat="1" applyFont="1" applyFill="1" applyBorder="1" applyAlignment="1">
      <alignment horizontal="center" vertical="center"/>
      <protection/>
    </xf>
    <xf numFmtId="0" fontId="35" fillId="0" borderId="0" xfId="964" applyFont="1" applyFill="1" applyBorder="1" applyAlignment="1">
      <alignment horizontal="left" vertical="center"/>
      <protection/>
    </xf>
    <xf numFmtId="0" fontId="3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14" fontId="32" fillId="0" borderId="10" xfId="0" applyNumberFormat="1" applyFont="1" applyBorder="1" applyAlignment="1">
      <alignment/>
    </xf>
    <xf numFmtId="0" fontId="32" fillId="0" borderId="18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7" fillId="0" borderId="0" xfId="963" applyFont="1">
      <alignment/>
      <protection/>
    </xf>
    <xf numFmtId="0" fontId="18" fillId="0" borderId="0" xfId="964" applyFont="1" applyFill="1">
      <alignment/>
      <protection/>
    </xf>
    <xf numFmtId="49" fontId="18" fillId="0" borderId="0" xfId="964" applyNumberFormat="1" applyFont="1" applyFill="1" applyAlignment="1">
      <alignment horizontal="left"/>
      <protection/>
    </xf>
    <xf numFmtId="0" fontId="18" fillId="0" borderId="0" xfId="964" applyFont="1" applyFill="1" applyAlignment="1">
      <alignment horizontal="left"/>
      <protection/>
    </xf>
    <xf numFmtId="0" fontId="18" fillId="0" borderId="18" xfId="964" applyFont="1" applyFill="1" applyBorder="1" applyAlignment="1">
      <alignment horizontal="right" vertical="center"/>
      <protection/>
    </xf>
    <xf numFmtId="0" fontId="18" fillId="0" borderId="21" xfId="964" applyFont="1" applyFill="1" applyBorder="1" applyAlignment="1">
      <alignment horizontal="left" vertical="center"/>
      <protection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40" fillId="0" borderId="0" xfId="963" applyFont="1" applyAlignment="1">
      <alignment horizontal="center"/>
      <protection/>
    </xf>
    <xf numFmtId="0" fontId="35" fillId="0" borderId="0" xfId="964" applyFont="1" applyFill="1" applyAlignment="1">
      <alignment horizontal="center"/>
      <protection/>
    </xf>
    <xf numFmtId="0" fontId="18" fillId="0" borderId="23" xfId="964" applyFont="1" applyFill="1" applyBorder="1" applyAlignment="1">
      <alignment horizontal="left" vertical="center"/>
      <protection/>
    </xf>
    <xf numFmtId="0" fontId="19" fillId="0" borderId="0" xfId="963" applyFont="1">
      <alignment/>
      <protection/>
    </xf>
    <xf numFmtId="0" fontId="74" fillId="0" borderId="0" xfId="0" applyFont="1" applyAlignment="1">
      <alignment/>
    </xf>
    <xf numFmtId="0" fontId="50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0" fontId="35" fillId="0" borderId="18" xfId="964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/>
    </xf>
    <xf numFmtId="0" fontId="35" fillId="0" borderId="18" xfId="964" applyFont="1" applyFill="1" applyBorder="1" applyAlignment="1">
      <alignment horizontal="right" vertical="center"/>
      <protection/>
    </xf>
    <xf numFmtId="0" fontId="35" fillId="0" borderId="21" xfId="964" applyFont="1" applyFill="1" applyBorder="1" applyAlignment="1">
      <alignment horizontal="left" vertical="center"/>
      <protection/>
    </xf>
    <xf numFmtId="0" fontId="35" fillId="0" borderId="12" xfId="964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/>
    </xf>
    <xf numFmtId="2" fontId="32" fillId="0" borderId="12" xfId="0" applyNumberFormat="1" applyFont="1" applyBorder="1" applyAlignment="1">
      <alignment horizontal="center"/>
    </xf>
    <xf numFmtId="2" fontId="13" fillId="0" borderId="12" xfId="198" applyNumberFormat="1" applyFont="1" applyBorder="1" applyAlignment="1">
      <alignment horizontal="center"/>
      <protection/>
    </xf>
    <xf numFmtId="0" fontId="32" fillId="0" borderId="2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9" fontId="37" fillId="0" borderId="0" xfId="964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51" fillId="0" borderId="0" xfId="0" applyFont="1" applyBorder="1" applyAlignment="1">
      <alignment/>
    </xf>
    <xf numFmtId="14" fontId="0" fillId="0" borderId="12" xfId="0" applyNumberFormat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38" fillId="0" borderId="26" xfId="0" applyNumberFormat="1" applyFont="1" applyBorder="1" applyAlignment="1">
      <alignment horizontal="left"/>
    </xf>
    <xf numFmtId="0" fontId="31" fillId="0" borderId="1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49" fontId="32" fillId="0" borderId="18" xfId="0" applyNumberFormat="1" applyFont="1" applyBorder="1" applyAlignment="1">
      <alignment horizontal="left"/>
    </xf>
    <xf numFmtId="49" fontId="32" fillId="0" borderId="21" xfId="0" applyNumberFormat="1" applyFont="1" applyBorder="1" applyAlignment="1">
      <alignment/>
    </xf>
    <xf numFmtId="49" fontId="18" fillId="0" borderId="12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49" fontId="32" fillId="0" borderId="18" xfId="0" applyNumberFormat="1" applyFont="1" applyBorder="1" applyAlignment="1">
      <alignment/>
    </xf>
    <xf numFmtId="49" fontId="32" fillId="0" borderId="27" xfId="0" applyNumberFormat="1" applyFont="1" applyBorder="1" applyAlignment="1">
      <alignment/>
    </xf>
    <xf numFmtId="185" fontId="50" fillId="0" borderId="0" xfId="0" applyNumberFormat="1" applyFont="1" applyBorder="1" applyAlignment="1">
      <alignment horizontal="center" vertical="center"/>
    </xf>
    <xf numFmtId="0" fontId="13" fillId="0" borderId="0" xfId="964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13" fillId="0" borderId="12" xfId="964" applyFont="1" applyFill="1" applyBorder="1" applyAlignment="1">
      <alignment horizontal="right" vertical="center"/>
      <protection/>
    </xf>
    <xf numFmtId="0" fontId="13" fillId="0" borderId="12" xfId="964" applyFont="1" applyFill="1" applyBorder="1" applyAlignment="1">
      <alignment horizontal="left" vertical="center"/>
      <protection/>
    </xf>
    <xf numFmtId="185" fontId="50" fillId="0" borderId="12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12" xfId="964" applyFont="1" applyFill="1" applyBorder="1" applyAlignment="1">
      <alignment horizontal="right" vertical="center"/>
      <protection/>
    </xf>
    <xf numFmtId="49" fontId="18" fillId="0" borderId="21" xfId="964" applyNumberFormat="1" applyFont="1" applyFill="1" applyBorder="1" applyAlignment="1">
      <alignment horizontal="center" vertical="center"/>
      <protection/>
    </xf>
    <xf numFmtId="0" fontId="18" fillId="0" borderId="20" xfId="964" applyFont="1" applyFill="1" applyBorder="1" applyAlignment="1">
      <alignment horizontal="center" vertical="center"/>
      <protection/>
    </xf>
    <xf numFmtId="0" fontId="32" fillId="0" borderId="12" xfId="0" applyFont="1" applyFill="1" applyBorder="1" applyAlignment="1">
      <alignment/>
    </xf>
    <xf numFmtId="2" fontId="20" fillId="0" borderId="12" xfId="964" applyNumberFormat="1" applyFont="1" applyFill="1" applyBorder="1" applyAlignment="1">
      <alignment horizontal="center" vertical="center"/>
      <protection/>
    </xf>
    <xf numFmtId="183" fontId="20" fillId="0" borderId="12" xfId="964" applyNumberFormat="1" applyFont="1" applyFill="1" applyBorder="1" applyAlignment="1">
      <alignment horizontal="center" vertical="center"/>
      <protection/>
    </xf>
    <xf numFmtId="2" fontId="14" fillId="0" borderId="12" xfId="964" applyNumberFormat="1" applyFont="1" applyFill="1" applyBorder="1" applyAlignment="1">
      <alignment horizontal="center" vertical="center"/>
      <protection/>
    </xf>
    <xf numFmtId="2" fontId="14" fillId="0" borderId="0" xfId="964" applyNumberFormat="1" applyFont="1" applyFill="1" applyBorder="1" applyAlignment="1">
      <alignment horizontal="center" vertical="center"/>
      <protection/>
    </xf>
    <xf numFmtId="0" fontId="13" fillId="0" borderId="0" xfId="963" applyFont="1">
      <alignment/>
      <protection/>
    </xf>
    <xf numFmtId="0" fontId="15" fillId="0" borderId="0" xfId="964" applyFont="1" applyFill="1" applyAlignment="1">
      <alignment horizontal="center"/>
      <protection/>
    </xf>
    <xf numFmtId="0" fontId="15" fillId="0" borderId="0" xfId="964" applyFont="1" applyFill="1" applyAlignment="1">
      <alignment horizontal="left"/>
      <protection/>
    </xf>
    <xf numFmtId="0" fontId="15" fillId="0" borderId="0" xfId="963" applyFont="1">
      <alignment/>
      <protection/>
    </xf>
    <xf numFmtId="183" fontId="20" fillId="0" borderId="0" xfId="964" applyNumberFormat="1" applyFont="1" applyFill="1" applyBorder="1" applyAlignment="1">
      <alignment horizontal="center" vertical="center"/>
      <protection/>
    </xf>
    <xf numFmtId="2" fontId="20" fillId="0" borderId="0" xfId="964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31" fillId="0" borderId="28" xfId="0" applyFont="1" applyFill="1" applyBorder="1" applyAlignment="1">
      <alignment/>
    </xf>
    <xf numFmtId="0" fontId="35" fillId="0" borderId="12" xfId="964" applyFont="1" applyFill="1" applyBorder="1" applyAlignment="1">
      <alignment horizontal="left" vertical="center"/>
      <protection/>
    </xf>
    <xf numFmtId="0" fontId="54" fillId="0" borderId="0" xfId="963" applyFont="1">
      <alignment/>
      <protection/>
    </xf>
    <xf numFmtId="0" fontId="0" fillId="0" borderId="0" xfId="0" applyFont="1" applyBorder="1" applyAlignment="1">
      <alignment horizontal="left"/>
    </xf>
    <xf numFmtId="49" fontId="20" fillId="0" borderId="0" xfId="964" applyNumberFormat="1" applyFont="1" applyFill="1" applyBorder="1" applyAlignment="1">
      <alignment horizontal="center" vertical="center"/>
      <protection/>
    </xf>
    <xf numFmtId="0" fontId="0" fillId="48" borderId="12" xfId="0" applyFill="1" applyBorder="1" applyAlignment="1">
      <alignment horizontal="center"/>
    </xf>
    <xf numFmtId="0" fontId="55" fillId="48" borderId="12" xfId="0" applyFont="1" applyFill="1" applyBorder="1" applyAlignment="1">
      <alignment horizontal="center"/>
    </xf>
    <xf numFmtId="182" fontId="20" fillId="0" borderId="12" xfId="964" applyNumberFormat="1" applyFont="1" applyFill="1" applyBorder="1" applyAlignment="1">
      <alignment vertical="center"/>
      <protection/>
    </xf>
    <xf numFmtId="0" fontId="14" fillId="0" borderId="0" xfId="963" applyFont="1" applyAlignment="1">
      <alignment vertical="center"/>
      <protection/>
    </xf>
    <xf numFmtId="0" fontId="31" fillId="0" borderId="0" xfId="0" applyFont="1" applyAlignment="1">
      <alignment horizontal="center"/>
    </xf>
    <xf numFmtId="2" fontId="20" fillId="0" borderId="23" xfId="963" applyNumberFormat="1" applyFont="1" applyBorder="1" applyAlignment="1">
      <alignment horizontal="left"/>
      <protection/>
    </xf>
    <xf numFmtId="0" fontId="31" fillId="0" borderId="0" xfId="0" applyFont="1" applyAlignment="1">
      <alignment horizontal="center"/>
    </xf>
    <xf numFmtId="0" fontId="31" fillId="0" borderId="26" xfId="0" applyFont="1" applyBorder="1" applyAlignment="1">
      <alignment horizontal="center"/>
    </xf>
    <xf numFmtId="0" fontId="14" fillId="0" borderId="0" xfId="963" applyFont="1">
      <alignment/>
      <protection/>
    </xf>
    <xf numFmtId="0" fontId="12" fillId="0" borderId="0" xfId="965" applyFont="1">
      <alignment/>
      <protection/>
    </xf>
    <xf numFmtId="49" fontId="12" fillId="0" borderId="0" xfId="965" applyNumberFormat="1" applyFont="1" applyAlignment="1">
      <alignment horizontal="left"/>
      <protection/>
    </xf>
    <xf numFmtId="0" fontId="14" fillId="0" borderId="0" xfId="965" applyFont="1" applyAlignment="1">
      <alignment horizontal="center" vertical="center"/>
      <protection/>
    </xf>
    <xf numFmtId="0" fontId="16" fillId="0" borderId="0" xfId="965" applyFont="1" applyAlignment="1">
      <alignment horizontal="right" vertical="center"/>
      <protection/>
    </xf>
    <xf numFmtId="0" fontId="16" fillId="0" borderId="0" xfId="965" applyFont="1" applyAlignment="1">
      <alignment vertical="center"/>
      <protection/>
    </xf>
    <xf numFmtId="0" fontId="14" fillId="0" borderId="0" xfId="965" applyFont="1" applyAlignment="1">
      <alignment horizontal="left"/>
      <protection/>
    </xf>
    <xf numFmtId="49" fontId="12" fillId="0" borderId="0" xfId="965" applyNumberFormat="1" applyFont="1">
      <alignment/>
      <protection/>
    </xf>
    <xf numFmtId="0" fontId="18" fillId="0" borderId="18" xfId="965" applyFont="1" applyBorder="1" applyAlignment="1">
      <alignment horizontal="center" vertical="center"/>
      <protection/>
    </xf>
    <xf numFmtId="0" fontId="18" fillId="0" borderId="18" xfId="965" applyFont="1" applyBorder="1" applyAlignment="1">
      <alignment horizontal="right" vertical="center"/>
      <protection/>
    </xf>
    <xf numFmtId="0" fontId="18" fillId="0" borderId="21" xfId="965" applyFont="1" applyBorder="1" applyAlignment="1">
      <alignment horizontal="left" vertical="center"/>
      <protection/>
    </xf>
    <xf numFmtId="0" fontId="18" fillId="0" borderId="12" xfId="965" applyFont="1" applyBorder="1" applyAlignment="1">
      <alignment horizontal="center" vertical="center"/>
      <protection/>
    </xf>
    <xf numFmtId="0" fontId="18" fillId="0" borderId="20" xfId="965" applyFont="1" applyBorder="1" applyAlignment="1">
      <alignment horizontal="center" vertical="center"/>
      <protection/>
    </xf>
    <xf numFmtId="0" fontId="18" fillId="0" borderId="0" xfId="965" applyFont="1" applyAlignment="1">
      <alignment horizontal="center" vertical="center"/>
      <protection/>
    </xf>
    <xf numFmtId="14" fontId="75" fillId="0" borderId="0" xfId="0" applyNumberFormat="1" applyFont="1" applyAlignment="1">
      <alignment horizontal="left"/>
    </xf>
    <xf numFmtId="2" fontId="14" fillId="0" borderId="0" xfId="965" applyNumberFormat="1" applyFont="1" applyAlignment="1">
      <alignment horizontal="center" vertical="center"/>
      <protection/>
    </xf>
    <xf numFmtId="183" fontId="20" fillId="0" borderId="0" xfId="965" applyNumberFormat="1" applyFont="1" applyAlignment="1">
      <alignment horizontal="center" vertical="center"/>
      <protection/>
    </xf>
    <xf numFmtId="0" fontId="50" fillId="0" borderId="29" xfId="0" applyFont="1" applyBorder="1" applyAlignment="1">
      <alignment/>
    </xf>
    <xf numFmtId="0" fontId="18" fillId="0" borderId="24" xfId="965" applyFont="1" applyBorder="1" applyAlignment="1">
      <alignment horizontal="right" vertical="center"/>
      <protection/>
    </xf>
    <xf numFmtId="0" fontId="18" fillId="0" borderId="25" xfId="965" applyFont="1" applyBorder="1" applyAlignment="1">
      <alignment horizontal="left" vertical="center"/>
      <protection/>
    </xf>
    <xf numFmtId="0" fontId="18" fillId="0" borderId="23" xfId="965" applyFont="1" applyBorder="1" applyAlignment="1">
      <alignment horizontal="center" vertical="center"/>
      <protection/>
    </xf>
    <xf numFmtId="185" fontId="39" fillId="0" borderId="12" xfId="0" applyNumberFormat="1" applyFont="1" applyFill="1" applyBorder="1" applyAlignment="1">
      <alignment horizontal="center"/>
    </xf>
    <xf numFmtId="0" fontId="32" fillId="49" borderId="12" xfId="0" applyFont="1" applyFill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20" fillId="0" borderId="0" xfId="965" applyFont="1" applyAlignment="1">
      <alignment horizontal="center"/>
      <protection/>
    </xf>
    <xf numFmtId="49" fontId="16" fillId="0" borderId="0" xfId="965" applyNumberFormat="1" applyFont="1" applyAlignment="1">
      <alignment horizontal="left" vertical="center"/>
      <protection/>
    </xf>
    <xf numFmtId="0" fontId="16" fillId="0" borderId="0" xfId="965" applyFont="1" applyAlignment="1">
      <alignment horizontal="center" vertical="center"/>
      <protection/>
    </xf>
    <xf numFmtId="0" fontId="17" fillId="0" borderId="0" xfId="965" applyFont="1" applyAlignment="1">
      <alignment horizontal="left"/>
      <protection/>
    </xf>
    <xf numFmtId="0" fontId="17" fillId="0" borderId="0" xfId="965" applyFont="1" applyAlignment="1">
      <alignment horizontal="center"/>
      <protection/>
    </xf>
    <xf numFmtId="49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21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3" fillId="7" borderId="12" xfId="413" applyFont="1" applyFill="1" applyBorder="1" applyAlignment="1">
      <alignment horizontal="center" vertical="center"/>
      <protection/>
    </xf>
    <xf numFmtId="49" fontId="18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18" fillId="0" borderId="0" xfId="0" applyNumberFormat="1" applyFont="1" applyAlignment="1">
      <alignment horizontal="center"/>
    </xf>
    <xf numFmtId="49" fontId="13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0" fontId="38" fillId="0" borderId="22" xfId="0" applyFont="1" applyBorder="1" applyAlignment="1">
      <alignment horizontal="left"/>
    </xf>
    <xf numFmtId="0" fontId="18" fillId="7" borderId="23" xfId="413" applyFont="1" applyFill="1" applyBorder="1" applyAlignment="1">
      <alignment horizontal="center" vertical="center"/>
      <protection/>
    </xf>
    <xf numFmtId="0" fontId="18" fillId="7" borderId="22" xfId="413" applyFont="1" applyFill="1" applyBorder="1" applyAlignment="1">
      <alignment horizontal="center" vertical="center"/>
      <protection/>
    </xf>
    <xf numFmtId="2" fontId="32" fillId="0" borderId="18" xfId="0" applyNumberFormat="1" applyFont="1" applyBorder="1" applyAlignment="1">
      <alignment horizontal="center"/>
    </xf>
    <xf numFmtId="0" fontId="13" fillId="0" borderId="0" xfId="201" applyFont="1">
      <alignment/>
      <protection/>
    </xf>
    <xf numFmtId="0" fontId="56" fillId="0" borderId="0" xfId="201" applyFont="1">
      <alignment/>
      <protection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 vertical="center"/>
    </xf>
    <xf numFmtId="49" fontId="54" fillId="0" borderId="12" xfId="0" applyNumberFormat="1" applyFont="1" applyBorder="1" applyAlignment="1">
      <alignment horizontal="left" vertical="center"/>
    </xf>
    <xf numFmtId="210" fontId="13" fillId="0" borderId="12" xfId="0" applyNumberFormat="1" applyFont="1" applyBorder="1" applyAlignment="1">
      <alignment horizontal="left" vertical="center"/>
    </xf>
    <xf numFmtId="210" fontId="13" fillId="0" borderId="0" xfId="201" applyNumberFormat="1" applyFont="1">
      <alignment/>
      <protection/>
    </xf>
    <xf numFmtId="210" fontId="0" fillId="0" borderId="21" xfId="0" applyNumberForma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18" fillId="7" borderId="12" xfId="413" applyFont="1" applyFill="1" applyBorder="1" applyAlignment="1">
      <alignment horizontal="center" vertical="center"/>
      <protection/>
    </xf>
    <xf numFmtId="2" fontId="3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182" fontId="20" fillId="0" borderId="12" xfId="964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/>
    </xf>
    <xf numFmtId="14" fontId="0" fillId="0" borderId="21" xfId="0" applyNumberFormat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10" fontId="13" fillId="0" borderId="22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/>
    </xf>
    <xf numFmtId="49" fontId="54" fillId="0" borderId="2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210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 vertical="center"/>
    </xf>
    <xf numFmtId="210" fontId="18" fillId="0" borderId="12" xfId="964" applyNumberFormat="1" applyFont="1" applyFill="1" applyBorder="1" applyAlignment="1">
      <alignment horizontal="left" vertical="center"/>
      <protection/>
    </xf>
    <xf numFmtId="0" fontId="0" fillId="50" borderId="0" xfId="0" applyFill="1" applyAlignment="1">
      <alignment/>
    </xf>
    <xf numFmtId="14" fontId="0" fillId="0" borderId="12" xfId="0" applyNumberFormat="1" applyBorder="1" applyAlignment="1">
      <alignment horizontal="left"/>
    </xf>
    <xf numFmtId="14" fontId="32" fillId="0" borderId="21" xfId="0" applyNumberFormat="1" applyFont="1" applyBorder="1" applyAlignment="1">
      <alignment/>
    </xf>
    <xf numFmtId="49" fontId="15" fillId="0" borderId="0" xfId="964" applyNumberFormat="1" applyFont="1" applyFill="1" applyBorder="1">
      <alignment/>
      <protection/>
    </xf>
    <xf numFmtId="0" fontId="14" fillId="0" borderId="0" xfId="964" applyFont="1" applyFill="1" applyBorder="1">
      <alignment/>
      <protection/>
    </xf>
    <xf numFmtId="49" fontId="20" fillId="0" borderId="21" xfId="964" applyNumberFormat="1" applyFont="1" applyFill="1" applyBorder="1" applyAlignment="1">
      <alignment vertical="center"/>
      <protection/>
    </xf>
    <xf numFmtId="0" fontId="13" fillId="0" borderId="23" xfId="964" applyFont="1" applyFill="1" applyBorder="1" applyAlignment="1">
      <alignment horizontal="right" vertical="center"/>
      <protection/>
    </xf>
    <xf numFmtId="0" fontId="13" fillId="0" borderId="23" xfId="964" applyFont="1" applyFill="1" applyBorder="1" applyAlignment="1">
      <alignment horizontal="left" vertical="center"/>
      <protection/>
    </xf>
    <xf numFmtId="0" fontId="77" fillId="7" borderId="22" xfId="413" applyFont="1" applyFill="1" applyBorder="1" applyAlignment="1">
      <alignment horizontal="center" vertical="center"/>
      <protection/>
    </xf>
    <xf numFmtId="0" fontId="58" fillId="0" borderId="12" xfId="0" applyFont="1" applyBorder="1" applyAlignment="1">
      <alignment horizontal="center"/>
    </xf>
    <xf numFmtId="49" fontId="32" fillId="0" borderId="12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49" fontId="32" fillId="0" borderId="22" xfId="0" applyNumberFormat="1" applyFont="1" applyBorder="1" applyAlignment="1">
      <alignment horizontal="left"/>
    </xf>
    <xf numFmtId="0" fontId="18" fillId="0" borderId="0" xfId="968" applyFont="1" applyAlignment="1">
      <alignment horizontal="center" vertical="center"/>
      <protection/>
    </xf>
    <xf numFmtId="49" fontId="20" fillId="0" borderId="0" xfId="968" applyNumberFormat="1" applyFont="1" applyAlignment="1">
      <alignment horizontal="left"/>
      <protection/>
    </xf>
    <xf numFmtId="49" fontId="14" fillId="0" borderId="0" xfId="968" applyNumberFormat="1" applyFont="1" applyAlignment="1">
      <alignment horizontal="left"/>
      <protection/>
    </xf>
    <xf numFmtId="49" fontId="13" fillId="0" borderId="0" xfId="968" applyNumberFormat="1" applyFont="1" applyAlignment="1">
      <alignment horizontal="center"/>
      <protection/>
    </xf>
    <xf numFmtId="49" fontId="14" fillId="0" borderId="0" xfId="968" applyNumberFormat="1" applyFont="1" applyAlignment="1">
      <alignment horizontal="center" vertical="center"/>
      <protection/>
    </xf>
    <xf numFmtId="49" fontId="20" fillId="0" borderId="0" xfId="968" applyNumberFormat="1" applyFont="1" applyAlignment="1">
      <alignment horizontal="left" vertical="center"/>
      <protection/>
    </xf>
    <xf numFmtId="0" fontId="13" fillId="0" borderId="0" xfId="968" applyFont="1">
      <alignment/>
      <protection/>
    </xf>
    <xf numFmtId="0" fontId="13" fillId="0" borderId="0" xfId="968" applyFont="1" applyAlignment="1">
      <alignment horizontal="center"/>
      <protection/>
    </xf>
    <xf numFmtId="0" fontId="13" fillId="0" borderId="18" xfId="968" applyFont="1" applyBorder="1" applyAlignment="1">
      <alignment horizontal="center"/>
      <protection/>
    </xf>
    <xf numFmtId="0" fontId="13" fillId="0" borderId="10" xfId="968" applyFont="1" applyBorder="1" applyAlignment="1">
      <alignment horizontal="center"/>
      <protection/>
    </xf>
    <xf numFmtId="0" fontId="15" fillId="0" borderId="10" xfId="968" applyFont="1" applyBorder="1">
      <alignment/>
      <protection/>
    </xf>
    <xf numFmtId="0" fontId="15" fillId="0" borderId="21" xfId="968" applyFont="1" applyBorder="1">
      <alignment/>
      <protection/>
    </xf>
    <xf numFmtId="49" fontId="13" fillId="0" borderId="0" xfId="968" applyNumberFormat="1" applyFont="1" applyAlignment="1">
      <alignment horizontal="center" vertical="center"/>
      <protection/>
    </xf>
    <xf numFmtId="49" fontId="20" fillId="0" borderId="18" xfId="968" applyNumberFormat="1" applyFont="1" applyBorder="1" applyAlignment="1">
      <alignment horizontal="left" vertical="center"/>
      <protection/>
    </xf>
    <xf numFmtId="49" fontId="20" fillId="0" borderId="21" xfId="968" applyNumberFormat="1" applyFont="1" applyBorder="1" applyAlignment="1">
      <alignment horizontal="left" vertical="center"/>
      <protection/>
    </xf>
    <xf numFmtId="49" fontId="20" fillId="0" borderId="12" xfId="968" applyNumberFormat="1" applyFont="1" applyBorder="1" applyAlignment="1">
      <alignment horizontal="left" vertical="center"/>
      <protection/>
    </xf>
    <xf numFmtId="49" fontId="20" fillId="0" borderId="12" xfId="968" applyNumberFormat="1" applyFont="1" applyBorder="1" applyAlignment="1">
      <alignment horizontal="center" vertical="center"/>
      <protection/>
    </xf>
    <xf numFmtId="49" fontId="20" fillId="0" borderId="23" xfId="968" applyNumberFormat="1" applyFont="1" applyBorder="1" applyAlignment="1">
      <alignment horizontal="left" vertical="center"/>
      <protection/>
    </xf>
    <xf numFmtId="49" fontId="20" fillId="0" borderId="12" xfId="968" applyNumberFormat="1" applyFont="1" applyBorder="1" applyAlignment="1">
      <alignment horizontal="left"/>
      <protection/>
    </xf>
    <xf numFmtId="0" fontId="18" fillId="0" borderId="23" xfId="968" applyFont="1" applyBorder="1" applyAlignment="1">
      <alignment horizontal="center" vertical="center"/>
      <protection/>
    </xf>
    <xf numFmtId="0" fontId="20" fillId="0" borderId="24" xfId="965" applyFont="1" applyBorder="1" applyAlignment="1">
      <alignment horizontal="left" vertical="center"/>
      <protection/>
    </xf>
    <xf numFmtId="0" fontId="20" fillId="0" borderId="25" xfId="965" applyFont="1" applyBorder="1" applyAlignment="1">
      <alignment horizontal="left" vertical="center"/>
      <protection/>
    </xf>
    <xf numFmtId="14" fontId="20" fillId="0" borderId="23" xfId="965" applyNumberFormat="1" applyFont="1" applyBorder="1" applyAlignment="1">
      <alignment horizontal="left" vertical="center"/>
      <protection/>
    </xf>
    <xf numFmtId="2" fontId="18" fillId="0" borderId="12" xfId="198" applyNumberFormat="1" applyFont="1" applyBorder="1" applyAlignment="1">
      <alignment horizontal="center"/>
      <protection/>
    </xf>
    <xf numFmtId="1" fontId="18" fillId="0" borderId="12" xfId="198" applyNumberFormat="1" applyFont="1" applyBorder="1" applyAlignment="1">
      <alignment horizontal="center"/>
      <protection/>
    </xf>
    <xf numFmtId="49" fontId="18" fillId="0" borderId="12" xfId="968" applyNumberFormat="1" applyFont="1" applyBorder="1" applyAlignment="1">
      <alignment horizontal="center" vertical="center"/>
      <protection/>
    </xf>
    <xf numFmtId="2" fontId="18" fillId="0" borderId="18" xfId="198" applyNumberFormat="1" applyFont="1" applyBorder="1" applyAlignment="1">
      <alignment horizontal="center"/>
      <protection/>
    </xf>
    <xf numFmtId="2" fontId="35" fillId="0" borderId="23" xfId="968" applyNumberFormat="1" applyFont="1" applyBorder="1" applyAlignment="1">
      <alignment horizontal="center" vertical="center"/>
      <protection/>
    </xf>
    <xf numFmtId="0" fontId="78" fillId="7" borderId="25" xfId="413" applyFont="1" applyFill="1" applyBorder="1" applyAlignment="1">
      <alignment horizontal="center" vertical="center"/>
      <protection/>
    </xf>
    <xf numFmtId="49" fontId="18" fillId="0" borderId="23" xfId="968" applyNumberFormat="1" applyFont="1" applyBorder="1" applyAlignment="1">
      <alignment horizontal="left"/>
      <protection/>
    </xf>
    <xf numFmtId="0" fontId="18" fillId="0" borderId="22" xfId="968" applyFont="1" applyBorder="1" applyAlignment="1">
      <alignment horizontal="center" vertical="center"/>
      <protection/>
    </xf>
    <xf numFmtId="49" fontId="20" fillId="0" borderId="20" xfId="968" applyNumberFormat="1" applyFont="1" applyBorder="1" applyAlignment="1">
      <alignment horizontal="left"/>
      <protection/>
    </xf>
    <xf numFmtId="49" fontId="20" fillId="0" borderId="27" xfId="968" applyNumberFormat="1" applyFont="1" applyBorder="1" applyAlignment="1">
      <alignment horizontal="left"/>
      <protection/>
    </xf>
    <xf numFmtId="49" fontId="20" fillId="0" borderId="22" xfId="968" applyNumberFormat="1" applyFont="1" applyBorder="1" applyAlignment="1">
      <alignment horizontal="left"/>
      <protection/>
    </xf>
    <xf numFmtId="49" fontId="54" fillId="0" borderId="12" xfId="198" applyNumberFormat="1" applyFont="1" applyBorder="1" applyAlignment="1">
      <alignment horizontal="center"/>
      <protection/>
    </xf>
    <xf numFmtId="49" fontId="54" fillId="0" borderId="18" xfId="198" applyNumberFormat="1" applyFont="1" applyBorder="1" applyAlignment="1">
      <alignment horizontal="center"/>
      <protection/>
    </xf>
    <xf numFmtId="2" fontId="35" fillId="0" borderId="22" xfId="968" applyNumberFormat="1" applyFont="1" applyBorder="1" applyAlignment="1">
      <alignment horizontal="center" vertical="center"/>
      <protection/>
    </xf>
    <xf numFmtId="0" fontId="77" fillId="7" borderId="27" xfId="413" applyFont="1" applyFill="1" applyBorder="1" applyAlignment="1">
      <alignment horizontal="center" vertical="center"/>
      <protection/>
    </xf>
    <xf numFmtId="49" fontId="18" fillId="0" borderId="22" xfId="968" applyNumberFormat="1" applyFont="1" applyBorder="1" applyAlignment="1">
      <alignment horizontal="left"/>
      <protection/>
    </xf>
    <xf numFmtId="49" fontId="20" fillId="0" borderId="0" xfId="968" applyNumberFormat="1" applyFont="1">
      <alignment/>
      <protection/>
    </xf>
    <xf numFmtId="14" fontId="38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8" fillId="0" borderId="24" xfId="968" applyFont="1" applyBorder="1" applyAlignment="1">
      <alignment horizontal="center" vertical="center"/>
      <protection/>
    </xf>
    <xf numFmtId="0" fontId="18" fillId="0" borderId="20" xfId="968" applyFont="1" applyBorder="1" applyAlignment="1">
      <alignment horizontal="center" vertical="center"/>
      <protection/>
    </xf>
    <xf numFmtId="0" fontId="20" fillId="0" borderId="23" xfId="968" applyFont="1" applyBorder="1" applyAlignment="1">
      <alignment horizontal="center" vertical="center"/>
      <protection/>
    </xf>
    <xf numFmtId="0" fontId="20" fillId="0" borderId="22" xfId="968" applyFont="1" applyBorder="1" applyAlignment="1">
      <alignment horizontal="center" vertical="center"/>
      <protection/>
    </xf>
    <xf numFmtId="49" fontId="54" fillId="0" borderId="12" xfId="968" applyNumberFormat="1" applyFont="1" applyBorder="1" applyAlignment="1">
      <alignment horizontal="center"/>
      <protection/>
    </xf>
    <xf numFmtId="49" fontId="54" fillId="0" borderId="12" xfId="968" applyNumberFormat="1" applyFont="1" applyBorder="1" applyAlignment="1">
      <alignment horizontal="center" vertical="center"/>
      <protection/>
    </xf>
    <xf numFmtId="0" fontId="20" fillId="0" borderId="24" xfId="968" applyFont="1" applyBorder="1" applyAlignment="1">
      <alignment horizontal="center" vertical="center"/>
      <protection/>
    </xf>
    <xf numFmtId="0" fontId="78" fillId="7" borderId="23" xfId="413" applyFont="1" applyFill="1" applyBorder="1" applyAlignment="1">
      <alignment horizontal="center" vertical="center"/>
      <protection/>
    </xf>
    <xf numFmtId="0" fontId="20" fillId="0" borderId="20" xfId="968" applyFont="1" applyBorder="1" applyAlignment="1">
      <alignment horizontal="center" vertical="center"/>
      <protection/>
    </xf>
    <xf numFmtId="49" fontId="13" fillId="0" borderId="12" xfId="968" applyNumberFormat="1" applyFont="1" applyBorder="1" applyAlignment="1">
      <alignment horizontal="center"/>
      <protection/>
    </xf>
    <xf numFmtId="49" fontId="13" fillId="0" borderId="12" xfId="968" applyNumberFormat="1" applyFont="1" applyBorder="1" applyAlignment="1">
      <alignment horizontal="center" vertical="center"/>
      <protection/>
    </xf>
    <xf numFmtId="0" fontId="15" fillId="0" borderId="0" xfId="968" applyFont="1">
      <alignment/>
      <protection/>
    </xf>
    <xf numFmtId="49" fontId="13" fillId="0" borderId="10" xfId="968" applyNumberFormat="1" applyFont="1" applyBorder="1" applyAlignment="1">
      <alignment horizontal="right" vertical="center"/>
      <protection/>
    </xf>
    <xf numFmtId="49" fontId="13" fillId="0" borderId="21" xfId="968" applyNumberFormat="1" applyFont="1" applyBorder="1" applyAlignment="1">
      <alignment horizontal="left" vertical="center"/>
      <protection/>
    </xf>
    <xf numFmtId="49" fontId="13" fillId="0" borderId="22" xfId="968" applyNumberFormat="1" applyFont="1" applyBorder="1" applyAlignment="1">
      <alignment horizontal="center" vertical="center"/>
      <protection/>
    </xf>
    <xf numFmtId="49" fontId="13" fillId="0" borderId="12" xfId="968" applyNumberFormat="1" applyFont="1" applyBorder="1" applyAlignment="1">
      <alignment horizontal="left" vertical="center"/>
      <protection/>
    </xf>
    <xf numFmtId="0" fontId="20" fillId="0" borderId="23" xfId="968" applyFont="1" applyBorder="1" applyAlignment="1">
      <alignment horizontal="center" vertical="center"/>
      <protection/>
    </xf>
    <xf numFmtId="49" fontId="13" fillId="0" borderId="12" xfId="968" applyNumberFormat="1" applyFont="1" applyBorder="1" applyAlignment="1">
      <alignment horizontal="center" vertical="center"/>
      <protection/>
    </xf>
    <xf numFmtId="49" fontId="13" fillId="0" borderId="18" xfId="968" applyNumberFormat="1" applyFont="1" applyBorder="1" applyAlignment="1">
      <alignment horizontal="center" vertical="center"/>
      <protection/>
    </xf>
    <xf numFmtId="0" fontId="20" fillId="0" borderId="22" xfId="968" applyFont="1" applyBorder="1" applyAlignment="1">
      <alignment horizontal="center" vertical="center"/>
      <protection/>
    </xf>
    <xf numFmtId="49" fontId="20" fillId="0" borderId="27" xfId="968" applyNumberFormat="1" applyFont="1" applyBorder="1">
      <alignment/>
      <protection/>
    </xf>
    <xf numFmtId="49" fontId="37" fillId="0" borderId="27" xfId="968" applyNumberFormat="1" applyFont="1" applyBorder="1" applyAlignment="1">
      <alignment horizontal="center"/>
      <protection/>
    </xf>
    <xf numFmtId="49" fontId="37" fillId="0" borderId="12" xfId="968" applyNumberFormat="1" applyFont="1" applyBorder="1" applyAlignment="1">
      <alignment horizontal="center"/>
      <protection/>
    </xf>
    <xf numFmtId="49" fontId="37" fillId="0" borderId="18" xfId="968" applyNumberFormat="1" applyFont="1" applyBorder="1" applyAlignment="1">
      <alignment horizontal="center"/>
      <protection/>
    </xf>
    <xf numFmtId="49" fontId="20" fillId="0" borderId="22" xfId="968" applyNumberFormat="1" applyFont="1" applyBorder="1" applyAlignment="1">
      <alignment horizontal="left" vertical="center"/>
      <protection/>
    </xf>
    <xf numFmtId="2" fontId="35" fillId="0" borderId="24" xfId="968" applyNumberFormat="1" applyFont="1" applyBorder="1" applyAlignment="1">
      <alignment horizontal="center" vertical="center"/>
      <protection/>
    </xf>
    <xf numFmtId="2" fontId="35" fillId="0" borderId="20" xfId="968" applyNumberFormat="1" applyFont="1" applyBorder="1" applyAlignment="1">
      <alignment horizontal="center" vertical="center"/>
      <protection/>
    </xf>
    <xf numFmtId="0" fontId="20" fillId="0" borderId="0" xfId="968" applyFont="1" applyAlignment="1">
      <alignment horizontal="center" vertical="center"/>
      <protection/>
    </xf>
    <xf numFmtId="0" fontId="39" fillId="0" borderId="0" xfId="0" applyFont="1" applyAlignment="1">
      <alignment horizontal="left"/>
    </xf>
    <xf numFmtId="0" fontId="13" fillId="0" borderId="18" xfId="968" applyFont="1" applyBorder="1">
      <alignment/>
      <protection/>
    </xf>
    <xf numFmtId="0" fontId="13" fillId="0" borderId="10" xfId="968" applyFont="1" applyBorder="1">
      <alignment/>
      <protection/>
    </xf>
    <xf numFmtId="49" fontId="13" fillId="0" borderId="12" xfId="968" applyNumberFormat="1" applyFont="1" applyBorder="1" applyAlignment="1">
      <alignment horizontal="right" vertical="center"/>
      <protection/>
    </xf>
    <xf numFmtId="0" fontId="32" fillId="0" borderId="23" xfId="0" applyFont="1" applyBorder="1" applyAlignment="1">
      <alignment horizontal="left"/>
    </xf>
    <xf numFmtId="0" fontId="13" fillId="0" borderId="12" xfId="968" applyFont="1" applyBorder="1" applyAlignment="1">
      <alignment horizontal="center" vertical="center"/>
      <protection/>
    </xf>
    <xf numFmtId="2" fontId="13" fillId="0" borderId="12" xfId="968" applyNumberFormat="1" applyFont="1" applyBorder="1" applyAlignment="1">
      <alignment horizontal="center" vertical="center"/>
      <protection/>
    </xf>
    <xf numFmtId="49" fontId="13" fillId="0" borderId="12" xfId="968" applyNumberFormat="1" applyFont="1" applyBorder="1" applyAlignment="1">
      <alignment horizontal="center"/>
      <protection/>
    </xf>
    <xf numFmtId="0" fontId="13" fillId="0" borderId="0" xfId="413" applyFont="1" applyAlignment="1">
      <alignment horizontal="center" vertical="center"/>
      <protection/>
    </xf>
    <xf numFmtId="49" fontId="20" fillId="0" borderId="0" xfId="968" applyNumberFormat="1" applyFont="1" applyAlignment="1">
      <alignment horizontal="center" vertical="center"/>
      <protection/>
    </xf>
    <xf numFmtId="0" fontId="18" fillId="0" borderId="0" xfId="968" applyFont="1">
      <alignment/>
      <protection/>
    </xf>
    <xf numFmtId="0" fontId="18" fillId="0" borderId="0" xfId="968" applyFont="1" applyAlignment="1">
      <alignment horizontal="center"/>
      <protection/>
    </xf>
    <xf numFmtId="0" fontId="18" fillId="0" borderId="18" xfId="968" applyFont="1" applyBorder="1" applyAlignment="1">
      <alignment horizontal="center"/>
      <protection/>
    </xf>
    <xf numFmtId="0" fontId="18" fillId="0" borderId="10" xfId="968" applyFont="1" applyBorder="1" applyAlignment="1">
      <alignment horizontal="center"/>
      <protection/>
    </xf>
    <xf numFmtId="0" fontId="35" fillId="0" borderId="21" xfId="968" applyFont="1" applyBorder="1">
      <alignment/>
      <protection/>
    </xf>
    <xf numFmtId="0" fontId="35" fillId="0" borderId="0" xfId="968" applyFont="1">
      <alignment/>
      <protection/>
    </xf>
    <xf numFmtId="49" fontId="18" fillId="0" borderId="12" xfId="968" applyNumberFormat="1" applyFont="1" applyBorder="1" applyAlignment="1">
      <alignment horizontal="right" vertical="center"/>
      <protection/>
    </xf>
    <xf numFmtId="49" fontId="18" fillId="0" borderId="21" xfId="968" applyNumberFormat="1" applyFont="1" applyBorder="1" applyAlignment="1">
      <alignment horizontal="left" vertical="center"/>
      <protection/>
    </xf>
    <xf numFmtId="49" fontId="18" fillId="0" borderId="12" xfId="968" applyNumberFormat="1" applyFont="1" applyBorder="1" applyAlignment="1">
      <alignment horizontal="center" vertical="center"/>
      <protection/>
    </xf>
    <xf numFmtId="49" fontId="18" fillId="0" borderId="22" xfId="968" applyNumberFormat="1" applyFont="1" applyBorder="1" applyAlignment="1">
      <alignment horizontal="center" vertical="center"/>
      <protection/>
    </xf>
    <xf numFmtId="49" fontId="18" fillId="0" borderId="20" xfId="968" applyNumberFormat="1" applyFont="1" applyBorder="1" applyAlignment="1">
      <alignment horizontal="center" vertical="center"/>
      <protection/>
    </xf>
    <xf numFmtId="49" fontId="35" fillId="0" borderId="12" xfId="968" applyNumberFormat="1" applyFont="1" applyBorder="1" applyAlignment="1">
      <alignment horizontal="left" vertical="center"/>
      <protection/>
    </xf>
    <xf numFmtId="49" fontId="14" fillId="0" borderId="23" xfId="968" applyNumberFormat="1" applyFont="1" applyBorder="1" applyAlignment="1">
      <alignment horizontal="center" vertical="center"/>
      <protection/>
    </xf>
    <xf numFmtId="49" fontId="38" fillId="0" borderId="23" xfId="0" applyNumberFormat="1" applyFont="1" applyBorder="1" applyAlignment="1">
      <alignment horizontal="left"/>
    </xf>
    <xf numFmtId="49" fontId="35" fillId="0" borderId="23" xfId="968" applyNumberFormat="1" applyFont="1" applyBorder="1" applyAlignment="1">
      <alignment horizontal="center" vertical="center"/>
      <protection/>
    </xf>
    <xf numFmtId="49" fontId="20" fillId="0" borderId="30" xfId="968" applyNumberFormat="1" applyFont="1" applyBorder="1">
      <alignment/>
      <protection/>
    </xf>
    <xf numFmtId="49" fontId="20" fillId="0" borderId="22" xfId="968" applyNumberFormat="1" applyFont="1" applyBorder="1">
      <alignment/>
      <protection/>
    </xf>
    <xf numFmtId="183" fontId="54" fillId="0" borderId="12" xfId="968" applyNumberFormat="1" applyFont="1" applyBorder="1" applyAlignment="1">
      <alignment horizontal="center"/>
      <protection/>
    </xf>
    <xf numFmtId="49" fontId="35" fillId="0" borderId="22" xfId="968" applyNumberFormat="1" applyFont="1" applyBorder="1" applyAlignment="1">
      <alignment horizontal="center" vertical="center"/>
      <protection/>
    </xf>
    <xf numFmtId="2" fontId="18" fillId="0" borderId="12" xfId="968" applyNumberFormat="1" applyFont="1" applyBorder="1" applyAlignment="1">
      <alignment horizontal="center" vertical="center"/>
      <protection/>
    </xf>
    <xf numFmtId="183" fontId="54" fillId="0" borderId="12" xfId="968" applyNumberFormat="1" applyFont="1" applyBorder="1" applyAlignment="1">
      <alignment horizontal="center" vertical="center"/>
      <protection/>
    </xf>
    <xf numFmtId="49" fontId="18" fillId="0" borderId="12" xfId="968" applyNumberFormat="1" applyFont="1" applyBorder="1" applyAlignment="1">
      <alignment horizontal="center"/>
      <protection/>
    </xf>
    <xf numFmtId="0" fontId="18" fillId="0" borderId="10" xfId="968" applyFont="1" applyBorder="1">
      <alignment/>
      <protection/>
    </xf>
    <xf numFmtId="49" fontId="18" fillId="0" borderId="24" xfId="968" applyNumberFormat="1" applyFont="1" applyBorder="1" applyAlignment="1">
      <alignment horizontal="right" vertical="center"/>
      <protection/>
    </xf>
    <xf numFmtId="49" fontId="18" fillId="0" borderId="25" xfId="968" applyNumberFormat="1" applyFont="1" applyBorder="1" applyAlignment="1">
      <alignment horizontal="left" vertical="center"/>
      <protection/>
    </xf>
    <xf numFmtId="49" fontId="35" fillId="0" borderId="12" xfId="968" applyNumberFormat="1" applyFont="1" applyBorder="1" applyAlignment="1">
      <alignment horizontal="center" vertical="center"/>
      <protection/>
    </xf>
    <xf numFmtId="49" fontId="14" fillId="0" borderId="12" xfId="968" applyNumberFormat="1" applyFont="1" applyBorder="1" applyAlignment="1">
      <alignment horizontal="center" vertical="center"/>
      <protection/>
    </xf>
    <xf numFmtId="183" fontId="54" fillId="0" borderId="21" xfId="968" applyNumberFormat="1" applyFont="1" applyBorder="1" applyAlignment="1">
      <alignment horizontal="center"/>
      <protection/>
    </xf>
    <xf numFmtId="183" fontId="57" fillId="0" borderId="12" xfId="0" applyNumberFormat="1" applyFont="1" applyBorder="1" applyAlignment="1">
      <alignment horizontal="center"/>
    </xf>
    <xf numFmtId="2" fontId="18" fillId="0" borderId="18" xfId="968" applyNumberFormat="1" applyFont="1" applyBorder="1" applyAlignment="1">
      <alignment horizontal="center" vertical="center"/>
      <protection/>
    </xf>
    <xf numFmtId="183" fontId="54" fillId="0" borderId="27" xfId="968" applyNumberFormat="1" applyFont="1" applyBorder="1" applyAlignment="1">
      <alignment horizontal="center"/>
      <protection/>
    </xf>
    <xf numFmtId="183" fontId="54" fillId="0" borderId="18" xfId="968" applyNumberFormat="1" applyFont="1" applyBorder="1" applyAlignment="1">
      <alignment horizontal="center"/>
      <protection/>
    </xf>
    <xf numFmtId="49" fontId="54" fillId="0" borderId="27" xfId="968" applyNumberFormat="1" applyFont="1" applyBorder="1" applyAlignment="1">
      <alignment horizontal="center"/>
      <protection/>
    </xf>
    <xf numFmtId="49" fontId="54" fillId="0" borderId="18" xfId="968" applyNumberFormat="1" applyFont="1" applyBorder="1" applyAlignment="1">
      <alignment horizontal="center"/>
      <protection/>
    </xf>
    <xf numFmtId="49" fontId="18" fillId="0" borderId="21" xfId="968" applyNumberFormat="1" applyFont="1" applyBorder="1" applyAlignment="1">
      <alignment horizontal="center"/>
      <protection/>
    </xf>
    <xf numFmtId="49" fontId="54" fillId="0" borderId="21" xfId="968" applyNumberFormat="1" applyFont="1" applyBorder="1" applyAlignment="1">
      <alignment horizontal="center"/>
      <protection/>
    </xf>
    <xf numFmtId="2" fontId="18" fillId="0" borderId="12" xfId="968" applyNumberFormat="1" applyFont="1" applyBorder="1" applyAlignment="1">
      <alignment horizontal="center" vertical="center"/>
      <protection/>
    </xf>
    <xf numFmtId="2" fontId="54" fillId="0" borderId="12" xfId="968" applyNumberFormat="1" applyFont="1" applyBorder="1" applyAlignment="1">
      <alignment horizontal="center"/>
      <protection/>
    </xf>
    <xf numFmtId="2" fontId="5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13" fillId="0" borderId="0" xfId="198" applyNumberFormat="1" applyFont="1" applyAlignment="1">
      <alignment horizontal="center"/>
      <protection/>
    </xf>
    <xf numFmtId="1" fontId="13" fillId="0" borderId="0" xfId="198" applyNumberFormat="1" applyFont="1" applyAlignment="1">
      <alignment horizontal="center"/>
      <protection/>
    </xf>
    <xf numFmtId="2" fontId="15" fillId="0" borderId="0" xfId="198" applyNumberFormat="1" applyFont="1" applyAlignment="1">
      <alignment horizontal="center" vertical="center"/>
      <protection/>
    </xf>
    <xf numFmtId="49" fontId="13" fillId="0" borderId="0" xfId="198" applyNumberFormat="1" applyFont="1" applyAlignment="1">
      <alignment horizontal="center"/>
      <protection/>
    </xf>
    <xf numFmtId="49" fontId="20" fillId="0" borderId="28" xfId="968" applyNumberFormat="1" applyFont="1" applyBorder="1" applyAlignment="1">
      <alignment horizontal="left"/>
      <protection/>
    </xf>
    <xf numFmtId="49" fontId="20" fillId="0" borderId="29" xfId="968" applyNumberFormat="1" applyFont="1" applyBorder="1" applyAlignment="1">
      <alignment horizontal="left"/>
      <protection/>
    </xf>
    <xf numFmtId="49" fontId="20" fillId="0" borderId="23" xfId="968" applyNumberFormat="1" applyFont="1" applyBorder="1" applyAlignment="1">
      <alignment horizontal="left"/>
      <protection/>
    </xf>
    <xf numFmtId="183" fontId="18" fillId="0" borderId="12" xfId="968" applyNumberFormat="1" applyFont="1" applyBorder="1" applyAlignment="1">
      <alignment horizontal="center" vertical="center"/>
      <protection/>
    </xf>
    <xf numFmtId="49" fontId="18" fillId="0" borderId="23" xfId="968" applyNumberFormat="1" applyFont="1" applyBorder="1" applyAlignment="1">
      <alignment horizontal="right" vertical="center"/>
      <protection/>
    </xf>
    <xf numFmtId="49" fontId="18" fillId="0" borderId="23" xfId="968" applyNumberFormat="1" applyFont="1" applyBorder="1" applyAlignment="1">
      <alignment horizontal="center" vertical="center"/>
      <protection/>
    </xf>
    <xf numFmtId="49" fontId="18" fillId="0" borderId="12" xfId="968" applyNumberFormat="1" applyFont="1" applyBorder="1" applyAlignment="1">
      <alignment horizontal="left" vertical="center"/>
      <protection/>
    </xf>
    <xf numFmtId="0" fontId="18" fillId="0" borderId="18" xfId="968" applyFont="1" applyBorder="1" applyAlignment="1">
      <alignment horizontal="center" vertical="center"/>
      <protection/>
    </xf>
    <xf numFmtId="0" fontId="18" fillId="0" borderId="12" xfId="968" applyFont="1" applyBorder="1" applyAlignment="1">
      <alignment horizontal="center" vertical="center"/>
      <protection/>
    </xf>
    <xf numFmtId="0" fontId="38" fillId="0" borderId="12" xfId="0" applyFont="1" applyBorder="1" applyAlignment="1">
      <alignment/>
    </xf>
    <xf numFmtId="49" fontId="35" fillId="0" borderId="0" xfId="968" applyNumberFormat="1" applyFont="1">
      <alignment/>
      <protection/>
    </xf>
    <xf numFmtId="0" fontId="35" fillId="0" borderId="21" xfId="968" applyFont="1" applyBorder="1">
      <alignment/>
      <protection/>
    </xf>
    <xf numFmtId="49" fontId="18" fillId="0" borderId="18" xfId="968" applyNumberFormat="1" applyFont="1" applyBorder="1" applyAlignment="1">
      <alignment horizontal="center" vertical="center"/>
      <protection/>
    </xf>
    <xf numFmtId="49" fontId="18" fillId="0" borderId="21" xfId="968" applyNumberFormat="1" applyFont="1" applyBorder="1">
      <alignment/>
      <protection/>
    </xf>
    <xf numFmtId="49" fontId="18" fillId="0" borderId="0" xfId="968" applyNumberFormat="1" applyFont="1">
      <alignment/>
      <protection/>
    </xf>
    <xf numFmtId="14" fontId="32" fillId="0" borderId="0" xfId="0" applyNumberFormat="1" applyFont="1" applyAlignment="1">
      <alignment horizontal="left"/>
    </xf>
    <xf numFmtId="0" fontId="40" fillId="0" borderId="0" xfId="963" applyFont="1">
      <alignment/>
      <protection/>
    </xf>
    <xf numFmtId="49" fontId="18" fillId="0" borderId="0" xfId="968" applyNumberFormat="1" applyFont="1" applyAlignment="1">
      <alignment horizontal="left"/>
      <protection/>
    </xf>
    <xf numFmtId="49" fontId="18" fillId="0" borderId="0" xfId="968" applyNumberFormat="1" applyFont="1" applyAlignment="1">
      <alignment horizontal="center" vertical="center"/>
      <protection/>
    </xf>
    <xf numFmtId="49" fontId="35" fillId="0" borderId="0" xfId="968" applyNumberFormat="1" applyFont="1" applyAlignment="1">
      <alignment horizontal="center" vertical="center"/>
      <protection/>
    </xf>
    <xf numFmtId="49" fontId="18" fillId="0" borderId="0" xfId="968" applyNumberFormat="1" applyFont="1" applyAlignment="1">
      <alignment horizontal="left" vertical="center"/>
      <protection/>
    </xf>
    <xf numFmtId="49" fontId="20" fillId="0" borderId="21" xfId="968" applyNumberFormat="1" applyFont="1" applyBorder="1">
      <alignment/>
      <protection/>
    </xf>
    <xf numFmtId="210" fontId="20" fillId="0" borderId="12" xfId="968" applyNumberFormat="1" applyFont="1" applyBorder="1">
      <alignment/>
      <protection/>
    </xf>
    <xf numFmtId="49" fontId="20" fillId="0" borderId="12" xfId="968" applyNumberFormat="1" applyFont="1" applyBorder="1">
      <alignment/>
      <protection/>
    </xf>
    <xf numFmtId="49" fontId="20" fillId="0" borderId="25" xfId="968" applyNumberFormat="1" applyFont="1" applyBorder="1">
      <alignment/>
      <protection/>
    </xf>
    <xf numFmtId="210" fontId="20" fillId="0" borderId="23" xfId="968" applyNumberFormat="1" applyFont="1" applyBorder="1">
      <alignment/>
      <protection/>
    </xf>
    <xf numFmtId="49" fontId="20" fillId="0" borderId="23" xfId="968" applyNumberFormat="1" applyFont="1" applyBorder="1">
      <alignment/>
      <protection/>
    </xf>
    <xf numFmtId="210" fontId="20" fillId="0" borderId="0" xfId="968" applyNumberFormat="1" applyFont="1">
      <alignment/>
      <protection/>
    </xf>
    <xf numFmtId="49" fontId="18" fillId="0" borderId="18" xfId="968" applyNumberFormat="1" applyFont="1" applyBorder="1" applyAlignment="1">
      <alignment horizontal="right" vertical="center"/>
      <protection/>
    </xf>
    <xf numFmtId="49" fontId="18" fillId="0" borderId="18" xfId="968" applyNumberFormat="1" applyFont="1" applyBorder="1">
      <alignment/>
      <protection/>
    </xf>
    <xf numFmtId="49" fontId="13" fillId="0" borderId="12" xfId="968" applyNumberFormat="1" applyFont="1" applyBorder="1">
      <alignment/>
      <protection/>
    </xf>
    <xf numFmtId="49" fontId="18" fillId="0" borderId="12" xfId="968" applyNumberFormat="1" applyFont="1" applyBorder="1" applyAlignment="1">
      <alignment horizontal="left" vertical="center"/>
      <protection/>
    </xf>
    <xf numFmtId="49" fontId="13" fillId="0" borderId="20" xfId="968" applyNumberFormat="1" applyFont="1" applyBorder="1" applyAlignment="1">
      <alignment horizontal="center" vertical="center"/>
      <protection/>
    </xf>
    <xf numFmtId="14" fontId="0" fillId="0" borderId="21" xfId="0" applyNumberFormat="1" applyBorder="1" applyAlignment="1">
      <alignment horizontal="center"/>
    </xf>
    <xf numFmtId="49" fontId="35" fillId="0" borderId="0" xfId="968" applyNumberFormat="1" applyFont="1">
      <alignment/>
      <protection/>
    </xf>
    <xf numFmtId="49" fontId="13" fillId="0" borderId="26" xfId="968" applyNumberFormat="1" applyFont="1" applyBorder="1" applyAlignment="1">
      <alignment horizontal="right" vertical="center"/>
      <protection/>
    </xf>
    <xf numFmtId="49" fontId="13" fillId="0" borderId="25" xfId="968" applyNumberFormat="1" applyFont="1" applyBorder="1" applyAlignment="1">
      <alignment horizontal="left" vertical="center"/>
      <protection/>
    </xf>
    <xf numFmtId="49" fontId="18" fillId="0" borderId="0" xfId="968" applyNumberFormat="1" applyFont="1" applyAlignment="1">
      <alignment horizontal="right"/>
      <protection/>
    </xf>
    <xf numFmtId="49" fontId="18" fillId="0" borderId="0" xfId="968" applyNumberFormat="1" applyFont="1" applyAlignment="1">
      <alignment horizontal="center"/>
      <protection/>
    </xf>
    <xf numFmtId="49" fontId="13" fillId="0" borderId="18" xfId="968" applyNumberFormat="1" applyFont="1" applyBorder="1" applyAlignment="1">
      <alignment horizontal="right" vertical="center"/>
      <protection/>
    </xf>
    <xf numFmtId="0" fontId="18" fillId="0" borderId="0" xfId="413" applyFont="1" applyAlignment="1">
      <alignment horizontal="center" vertical="center"/>
      <protection/>
    </xf>
    <xf numFmtId="2" fontId="35" fillId="0" borderId="12" xfId="968" applyNumberFormat="1" applyFont="1" applyBorder="1" applyAlignment="1">
      <alignment horizontal="center" vertical="center"/>
      <protection/>
    </xf>
    <xf numFmtId="2" fontId="39" fillId="0" borderId="0" xfId="0" applyNumberFormat="1" applyFont="1" applyAlignment="1">
      <alignment horizontal="center"/>
    </xf>
    <xf numFmtId="2" fontId="20" fillId="0" borderId="0" xfId="968" applyNumberFormat="1" applyFont="1" applyAlignment="1">
      <alignment horizontal="center" vertical="center"/>
      <protection/>
    </xf>
    <xf numFmtId="2" fontId="14" fillId="0" borderId="0" xfId="968" applyNumberFormat="1" applyFont="1" applyAlignment="1">
      <alignment horizontal="center" vertical="center"/>
      <protection/>
    </xf>
    <xf numFmtId="2" fontId="39" fillId="0" borderId="12" xfId="0" applyNumberFormat="1" applyFont="1" applyFill="1" applyBorder="1" applyAlignment="1">
      <alignment horizontal="center"/>
    </xf>
    <xf numFmtId="49" fontId="20" fillId="0" borderId="27" xfId="968" applyNumberFormat="1" applyFont="1" applyBorder="1" applyAlignment="1">
      <alignment horizontal="left" vertical="center"/>
      <protection/>
    </xf>
    <xf numFmtId="0" fontId="0" fillId="51" borderId="23" xfId="0" applyFill="1" applyBorder="1" applyAlignment="1">
      <alignment horizontal="center"/>
    </xf>
    <xf numFmtId="0" fontId="18" fillId="51" borderId="22" xfId="413" applyFont="1" applyFill="1" applyBorder="1" applyAlignment="1">
      <alignment horizontal="center" vertical="center"/>
      <protection/>
    </xf>
    <xf numFmtId="49" fontId="54" fillId="0" borderId="18" xfId="968" applyNumberFormat="1" applyFont="1" applyBorder="1" applyAlignment="1">
      <alignment horizontal="center" vertical="center"/>
      <protection/>
    </xf>
    <xf numFmtId="0" fontId="0" fillId="51" borderId="25" xfId="0" applyFill="1" applyBorder="1" applyAlignment="1">
      <alignment horizontal="center"/>
    </xf>
    <xf numFmtId="0" fontId="18" fillId="51" borderId="27" xfId="413" applyFont="1" applyFill="1" applyBorder="1" applyAlignment="1">
      <alignment horizontal="center" vertical="center"/>
      <protection/>
    </xf>
    <xf numFmtId="49" fontId="35" fillId="0" borderId="23" xfId="968" applyNumberFormat="1" applyFont="1" applyBorder="1" applyAlignment="1">
      <alignment horizontal="left" vertical="center"/>
      <protection/>
    </xf>
    <xf numFmtId="2" fontId="50" fillId="0" borderId="23" xfId="0" applyNumberFormat="1" applyFont="1" applyBorder="1" applyAlignment="1">
      <alignment horizontal="center"/>
    </xf>
    <xf numFmtId="0" fontId="78" fillId="7" borderId="23" xfId="413" applyFont="1" applyFill="1" applyBorder="1" applyAlignment="1">
      <alignment horizontal="center" vertical="center"/>
      <protection/>
    </xf>
    <xf numFmtId="0" fontId="78" fillId="7" borderId="22" xfId="413" applyFont="1" applyFill="1" applyBorder="1" applyAlignment="1">
      <alignment horizontal="center" vertical="center"/>
      <protection/>
    </xf>
    <xf numFmtId="0" fontId="13" fillId="7" borderId="23" xfId="413" applyFont="1" applyFill="1" applyBorder="1" applyAlignment="1">
      <alignment horizontal="center" vertical="center"/>
      <protection/>
    </xf>
    <xf numFmtId="0" fontId="13" fillId="7" borderId="22" xfId="413" applyFont="1" applyFill="1" applyBorder="1" applyAlignment="1">
      <alignment horizontal="center" vertical="center"/>
      <protection/>
    </xf>
    <xf numFmtId="0" fontId="13" fillId="0" borderId="0" xfId="413" applyFont="1" applyAlignment="1">
      <alignment horizontal="center" vertical="center"/>
      <protection/>
    </xf>
    <xf numFmtId="2" fontId="15" fillId="0" borderId="0" xfId="198" applyNumberFormat="1" applyFont="1" applyAlignment="1">
      <alignment horizontal="center" vertical="center"/>
      <protection/>
    </xf>
  </cellXfs>
  <cellStyles count="1001">
    <cellStyle name="Normal" xfId="0"/>
    <cellStyle name="1 antraštė 2" xfId="15"/>
    <cellStyle name="1 antraštė 3" xfId="16"/>
    <cellStyle name="2 antraštė 2" xfId="17"/>
    <cellStyle name="2 antraštė 3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3 antraštė 2" xfId="31"/>
    <cellStyle name="3 antraštė 3" xfId="32"/>
    <cellStyle name="4 antraštė 2" xfId="33"/>
    <cellStyle name="4 antraštė 3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60% - Accent1" xfId="47"/>
    <cellStyle name="60% - Accent1 2" xfId="48"/>
    <cellStyle name="60% - Accent2" xfId="49"/>
    <cellStyle name="60% - Accent2 2" xfId="50"/>
    <cellStyle name="60% - Accent3" xfId="51"/>
    <cellStyle name="60% - Accent3 2" xfId="52"/>
    <cellStyle name="60% - Accent4" xfId="53"/>
    <cellStyle name="60% - Accent4 2" xfId="54"/>
    <cellStyle name="60% - Accent5" xfId="55"/>
    <cellStyle name="60% - Accent5 2" xfId="56"/>
    <cellStyle name="60% - Accent6" xfId="57"/>
    <cellStyle name="60% - Accent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Aiškinamasis tekstas 2" xfId="71"/>
    <cellStyle name="Aiškinamasis tekstas 3" xfId="72"/>
    <cellStyle name="Bad" xfId="73"/>
    <cellStyle name="Bad 2" xfId="74"/>
    <cellStyle name="Calc Currency (0)" xfId="75"/>
    <cellStyle name="Calc Currency (0) 2" xfId="76"/>
    <cellStyle name="Calc Currency (0)_estafetes" xfId="77"/>
    <cellStyle name="Calc Currency (2)" xfId="78"/>
    <cellStyle name="Calc Currency (2) 2" xfId="79"/>
    <cellStyle name="Calc Currency (2)_estafetes" xfId="80"/>
    <cellStyle name="Calc Percent (0)" xfId="81"/>
    <cellStyle name="Calc Percent (1)" xfId="82"/>
    <cellStyle name="Calc Percent (2)" xfId="83"/>
    <cellStyle name="Calc Units (0)" xfId="84"/>
    <cellStyle name="Calc Units (0) 2" xfId="85"/>
    <cellStyle name="Calc Units (0)_estafetes" xfId="86"/>
    <cellStyle name="Calc Units (1)" xfId="87"/>
    <cellStyle name="Calc Units (1) 2" xfId="88"/>
    <cellStyle name="Calc Units (1)_estafetes" xfId="89"/>
    <cellStyle name="Calc Units (2)" xfId="90"/>
    <cellStyle name="Calc Units (2) 2" xfId="91"/>
    <cellStyle name="Calc Units (2)_estafetes" xfId="92"/>
    <cellStyle name="Calculation" xfId="93"/>
    <cellStyle name="Calculation 2" xfId="94"/>
    <cellStyle name="Check Cell" xfId="95"/>
    <cellStyle name="Check Cell 2" xfId="96"/>
    <cellStyle name="Comma" xfId="97"/>
    <cellStyle name="Comma [0]" xfId="98"/>
    <cellStyle name="Comma [00]" xfId="99"/>
    <cellStyle name="Comma [00] 2" xfId="100"/>
    <cellStyle name="Comma [00]_estafetes" xfId="101"/>
    <cellStyle name="Comma 10" xfId="102"/>
    <cellStyle name="Comma 11" xfId="103"/>
    <cellStyle name="Comma 12" xfId="104"/>
    <cellStyle name="Comma 13" xfId="105"/>
    <cellStyle name="Comma 14" xfId="106"/>
    <cellStyle name="Comma 15" xfId="107"/>
    <cellStyle name="Comma 16" xfId="108"/>
    <cellStyle name="Comma 17" xfId="109"/>
    <cellStyle name="Comma 18" xfId="110"/>
    <cellStyle name="Comma 19" xfId="111"/>
    <cellStyle name="Comma 2" xfId="112"/>
    <cellStyle name="Comma 2 2" xfId="113"/>
    <cellStyle name="Comma 2 3" xfId="114"/>
    <cellStyle name="Comma 2_DALYVIAI" xfId="11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0" xfId="127"/>
    <cellStyle name="Comma 30 2" xfId="128"/>
    <cellStyle name="Comma 30 3" xfId="129"/>
    <cellStyle name="Comma 31" xfId="130"/>
    <cellStyle name="Comma 32" xfId="131"/>
    <cellStyle name="Comma 33" xfId="132"/>
    <cellStyle name="Comma 34" xfId="133"/>
    <cellStyle name="Comma 35" xfId="134"/>
    <cellStyle name="Comma 4" xfId="135"/>
    <cellStyle name="Comma 5" xfId="136"/>
    <cellStyle name="Comma 6" xfId="137"/>
    <cellStyle name="Comma 7" xfId="138"/>
    <cellStyle name="Comma 8" xfId="139"/>
    <cellStyle name="Comma 9" xfId="140"/>
    <cellStyle name="Currency" xfId="141"/>
    <cellStyle name="Currency [0]" xfId="142"/>
    <cellStyle name="Currency [00]" xfId="143"/>
    <cellStyle name="Currency [00] 2" xfId="144"/>
    <cellStyle name="Currency [00]_estafetes" xfId="145"/>
    <cellStyle name="Currency 2" xfId="146"/>
    <cellStyle name="Date Short" xfId="147"/>
    <cellStyle name="Dziesiętny [0]_PLDT" xfId="148"/>
    <cellStyle name="Dziesiętny_PLDT" xfId="149"/>
    <cellStyle name="Enter Currency (0)" xfId="150"/>
    <cellStyle name="Enter Currency (0) 2" xfId="151"/>
    <cellStyle name="Enter Currency (0)_estafetes" xfId="152"/>
    <cellStyle name="Enter Currency (2)" xfId="153"/>
    <cellStyle name="Enter Currency (2) 2" xfId="154"/>
    <cellStyle name="Enter Currency (2)_estafetes" xfId="155"/>
    <cellStyle name="Enter Units (0)" xfId="156"/>
    <cellStyle name="Enter Units (0) 2" xfId="157"/>
    <cellStyle name="Enter Units (0)_estafetes" xfId="158"/>
    <cellStyle name="Enter Units (1)" xfId="159"/>
    <cellStyle name="Enter Units (1) 2" xfId="160"/>
    <cellStyle name="Enter Units (1)_estafetes" xfId="161"/>
    <cellStyle name="Enter Units (2)" xfId="162"/>
    <cellStyle name="Enter Units (2) 2" xfId="163"/>
    <cellStyle name="Enter Units (2)_estafetes" xfId="164"/>
    <cellStyle name="Excel Built-in Normal" xfId="165"/>
    <cellStyle name="Explanatory Text" xfId="166"/>
    <cellStyle name="Followed Hyperlink" xfId="167"/>
    <cellStyle name="Geras 2" xfId="168"/>
    <cellStyle name="Geras 3" xfId="169"/>
    <cellStyle name="Good" xfId="170"/>
    <cellStyle name="Grey" xfId="171"/>
    <cellStyle name="Grey 2" xfId="172"/>
    <cellStyle name="Grey_estafetes" xfId="173"/>
    <cellStyle name="Header1" xfId="174"/>
    <cellStyle name="Header1 2" xfId="175"/>
    <cellStyle name="Header1_daugiakove" xfId="176"/>
    <cellStyle name="Header2" xfId="177"/>
    <cellStyle name="Header2 2" xfId="178"/>
    <cellStyle name="Header2_daugiakove" xfId="179"/>
    <cellStyle name="Heading 1" xfId="180"/>
    <cellStyle name="Heading 2" xfId="181"/>
    <cellStyle name="Heading 3" xfId="182"/>
    <cellStyle name="Heading 4" xfId="183"/>
    <cellStyle name="Hiperłącze" xfId="184"/>
    <cellStyle name="Hiperłącze 2" xfId="185"/>
    <cellStyle name="Hiperłącze 3" xfId="186"/>
    <cellStyle name="Hiperłącze 4" xfId="187"/>
    <cellStyle name="Hiperłącze_daugiakove" xfId="188"/>
    <cellStyle name="Hyperlink" xfId="189"/>
    <cellStyle name="Hyperlink 2" xfId="190"/>
    <cellStyle name="Hipersaitas 2" xfId="191"/>
    <cellStyle name="Input" xfId="192"/>
    <cellStyle name="Input [yellow]" xfId="193"/>
    <cellStyle name="Input [yellow] 2" xfId="194"/>
    <cellStyle name="Input [yellow]_estafetes" xfId="195"/>
    <cellStyle name="Input 2" xfId="196"/>
    <cellStyle name="Įprastas 2" xfId="197"/>
    <cellStyle name="Įprastas 2 2" xfId="198"/>
    <cellStyle name="Įprastas 3" xfId="199"/>
    <cellStyle name="Įprastas 3 2" xfId="200"/>
    <cellStyle name="Įprastas 4" xfId="201"/>
    <cellStyle name="Įprastas 4 2" xfId="202"/>
    <cellStyle name="Įspėjimo tekstas 2" xfId="203"/>
    <cellStyle name="Įspėjimo tekstas 3" xfId="204"/>
    <cellStyle name="Išvestis 2" xfId="205"/>
    <cellStyle name="Išvestis 3" xfId="206"/>
    <cellStyle name="Link Currency (0)" xfId="207"/>
    <cellStyle name="Link Currency (0) 2" xfId="208"/>
    <cellStyle name="Link Currency (0)_estafetes" xfId="209"/>
    <cellStyle name="Link Currency (2)" xfId="210"/>
    <cellStyle name="Link Currency (2) 2" xfId="211"/>
    <cellStyle name="Link Currency (2)_estafetes" xfId="212"/>
    <cellStyle name="Link Units (0)" xfId="213"/>
    <cellStyle name="Link Units (0) 2" xfId="214"/>
    <cellStyle name="Link Units (0)_estafetes" xfId="215"/>
    <cellStyle name="Link Units (1)" xfId="216"/>
    <cellStyle name="Link Units (1) 2" xfId="217"/>
    <cellStyle name="Link Units (1)_estafetes" xfId="218"/>
    <cellStyle name="Link Units (2)" xfId="219"/>
    <cellStyle name="Link Units (2) 2" xfId="220"/>
    <cellStyle name="Link Units (2)_estafetes" xfId="221"/>
    <cellStyle name="Linked Cell" xfId="222"/>
    <cellStyle name="Linked Cell 2" xfId="223"/>
    <cellStyle name="Neutral" xfId="224"/>
    <cellStyle name="Neutral 2" xfId="225"/>
    <cellStyle name="Normal - Style1" xfId="226"/>
    <cellStyle name="Normal - Style1 2" xfId="227"/>
    <cellStyle name="Normal - Style1 3" xfId="228"/>
    <cellStyle name="Normal - Style1 4" xfId="229"/>
    <cellStyle name="Normal - Style1_daugiakove" xfId="230"/>
    <cellStyle name="Normal 10" xfId="231"/>
    <cellStyle name="Normal 10 10" xfId="232"/>
    <cellStyle name="Normal 10 2" xfId="233"/>
    <cellStyle name="Normal 10 2 2" xfId="234"/>
    <cellStyle name="Normal 10 2 2 2" xfId="235"/>
    <cellStyle name="Normal 10 2 2 3" xfId="236"/>
    <cellStyle name="Normal 10 2 2 4" xfId="237"/>
    <cellStyle name="Normal 10 2 2_aukstis" xfId="238"/>
    <cellStyle name="Normal 10 2 3" xfId="239"/>
    <cellStyle name="Normal 10 2 4" xfId="240"/>
    <cellStyle name="Normal 10 2 5" xfId="241"/>
    <cellStyle name="Normal 10 2_aukstis" xfId="242"/>
    <cellStyle name="Normal 10 3" xfId="243"/>
    <cellStyle name="Normal 10 3 2" xfId="244"/>
    <cellStyle name="Normal 10 3 3" xfId="245"/>
    <cellStyle name="Normal 10 3 4" xfId="246"/>
    <cellStyle name="Normal 10 3_aukstis" xfId="247"/>
    <cellStyle name="Normal 10 4" xfId="248"/>
    <cellStyle name="Normal 10 5" xfId="249"/>
    <cellStyle name="Normal 10 5 2" xfId="250"/>
    <cellStyle name="Normal 10 5 3" xfId="251"/>
    <cellStyle name="Normal 10 5 4" xfId="252"/>
    <cellStyle name="Normal 10 5_DALYVIAI" xfId="253"/>
    <cellStyle name="Normal 10 6" xfId="254"/>
    <cellStyle name="Normal 10 7" xfId="255"/>
    <cellStyle name="Normal 10 8" xfId="256"/>
    <cellStyle name="Normal 10 9" xfId="257"/>
    <cellStyle name="Normal 10_aukstis" xfId="258"/>
    <cellStyle name="Normal 11" xfId="259"/>
    <cellStyle name="Normal 11 2" xfId="260"/>
    <cellStyle name="Normal 11 2 2" xfId="261"/>
    <cellStyle name="Normal 11 2 3" xfId="262"/>
    <cellStyle name="Normal 11 2 4" xfId="263"/>
    <cellStyle name="Normal 11 2_aukstis" xfId="264"/>
    <cellStyle name="Normal 11 3" xfId="265"/>
    <cellStyle name="Normal 11 3 2" xfId="266"/>
    <cellStyle name="Normal 11 3 3" xfId="267"/>
    <cellStyle name="Normal 11 3 4" xfId="268"/>
    <cellStyle name="Normal 11 3_aukstis" xfId="269"/>
    <cellStyle name="Normal 11 4" xfId="270"/>
    <cellStyle name="Normal 11 5" xfId="271"/>
    <cellStyle name="Normal 11 5 2" xfId="272"/>
    <cellStyle name="Normal 11 5 3" xfId="273"/>
    <cellStyle name="Normal 11 5 4" xfId="274"/>
    <cellStyle name="Normal 11 5_DALYVIAI" xfId="275"/>
    <cellStyle name="Normal 11 6" xfId="276"/>
    <cellStyle name="Normal 11 7" xfId="277"/>
    <cellStyle name="Normal 11_aukstis" xfId="278"/>
    <cellStyle name="Normal 12" xfId="279"/>
    <cellStyle name="Normal 12 2" xfId="280"/>
    <cellStyle name="Normal 12 2 2" xfId="281"/>
    <cellStyle name="Normal 12 2 3" xfId="282"/>
    <cellStyle name="Normal 12 2 4" xfId="283"/>
    <cellStyle name="Normal 12 2_aukstis" xfId="284"/>
    <cellStyle name="Normal 12 3" xfId="285"/>
    <cellStyle name="Normal 12 4" xfId="286"/>
    <cellStyle name="Normal 12 4 2" xfId="287"/>
    <cellStyle name="Normal 12 4 3" xfId="288"/>
    <cellStyle name="Normal 12 4 4" xfId="289"/>
    <cellStyle name="Normal 12 4_DALYVIAI" xfId="290"/>
    <cellStyle name="Normal 12 5" xfId="291"/>
    <cellStyle name="Normal 12 6" xfId="292"/>
    <cellStyle name="Normal 12_aukstis" xfId="293"/>
    <cellStyle name="Normal 13" xfId="294"/>
    <cellStyle name="Normal 13 2" xfId="295"/>
    <cellStyle name="Normal 13 2 2" xfId="296"/>
    <cellStyle name="Normal 13 2 2 2" xfId="297"/>
    <cellStyle name="Normal 13 2 2 3" xfId="298"/>
    <cellStyle name="Normal 13 2 2 4" xfId="299"/>
    <cellStyle name="Normal 13 2 2_aukstis" xfId="300"/>
    <cellStyle name="Normal 13 2 3" xfId="301"/>
    <cellStyle name="Normal 13 2 4" xfId="302"/>
    <cellStyle name="Normal 13 2 5" xfId="303"/>
    <cellStyle name="Normal 13 2_DALYVIAI" xfId="304"/>
    <cellStyle name="Normal 13 3" xfId="305"/>
    <cellStyle name="Normal 13 3 2" xfId="306"/>
    <cellStyle name="Normal 13 3 3" xfId="307"/>
    <cellStyle name="Normal 13 3 4" xfId="308"/>
    <cellStyle name="Normal 13 3_DALYVIAI" xfId="309"/>
    <cellStyle name="Normal 13 4" xfId="310"/>
    <cellStyle name="Normal 13 5" xfId="311"/>
    <cellStyle name="Normal 13_aukstis" xfId="312"/>
    <cellStyle name="Normal 14" xfId="313"/>
    <cellStyle name="Normal 14 2" xfId="314"/>
    <cellStyle name="Normal 14 2 2" xfId="315"/>
    <cellStyle name="Normal 14 2 2 2" xfId="316"/>
    <cellStyle name="Normal 14 2 2 3" xfId="317"/>
    <cellStyle name="Normal 14 2 2 4" xfId="318"/>
    <cellStyle name="Normal 14 2 2_aukstis" xfId="319"/>
    <cellStyle name="Normal 14 2 3" xfId="320"/>
    <cellStyle name="Normal 14 2 4" xfId="321"/>
    <cellStyle name="Normal 14 2 5" xfId="322"/>
    <cellStyle name="Normal 14 2_DALYVIAI" xfId="323"/>
    <cellStyle name="Normal 14 3" xfId="324"/>
    <cellStyle name="Normal 14 3 2" xfId="325"/>
    <cellStyle name="Normal 14 3 3" xfId="326"/>
    <cellStyle name="Normal 14 3 4" xfId="327"/>
    <cellStyle name="Normal 14 3_DALYVIAI" xfId="328"/>
    <cellStyle name="Normal 14 4" xfId="329"/>
    <cellStyle name="Normal 14 5" xfId="330"/>
    <cellStyle name="Normal 14_aukstis" xfId="331"/>
    <cellStyle name="Normal 15" xfId="332"/>
    <cellStyle name="Normal 15 2" xfId="333"/>
    <cellStyle name="Normal 15 2 2" xfId="334"/>
    <cellStyle name="Normal 15 2 3" xfId="335"/>
    <cellStyle name="Normal 15 2 4" xfId="336"/>
    <cellStyle name="Normal 15 2_aukstis" xfId="337"/>
    <cellStyle name="Normal 15 3" xfId="338"/>
    <cellStyle name="Normal 15 4" xfId="339"/>
    <cellStyle name="Normal 15 4 2" xfId="340"/>
    <cellStyle name="Normal 15 4 3" xfId="341"/>
    <cellStyle name="Normal 15 4 4" xfId="342"/>
    <cellStyle name="Normal 15 4_DALYVIAI" xfId="343"/>
    <cellStyle name="Normal 15 5" xfId="344"/>
    <cellStyle name="Normal 15 6" xfId="345"/>
    <cellStyle name="Normal 15_aukstis" xfId="346"/>
    <cellStyle name="Normal 16" xfId="347"/>
    <cellStyle name="Normal 16 2" xfId="348"/>
    <cellStyle name="Normal 16 2 2" xfId="349"/>
    <cellStyle name="Normal 16 2 3" xfId="350"/>
    <cellStyle name="Normal 16 2 4" xfId="351"/>
    <cellStyle name="Normal 16 2_aukstis" xfId="352"/>
    <cellStyle name="Normal 16 3" xfId="353"/>
    <cellStyle name="Normal 16_aukstis" xfId="354"/>
    <cellStyle name="Normal 17" xfId="355"/>
    <cellStyle name="Normal 17 2" xfId="356"/>
    <cellStyle name="Normal 17 2 2" xfId="357"/>
    <cellStyle name="Normal 17 2 3" xfId="358"/>
    <cellStyle name="Normal 17 2 4" xfId="359"/>
    <cellStyle name="Normal 17 2_aukstis" xfId="360"/>
    <cellStyle name="Normal 17 3" xfId="361"/>
    <cellStyle name="Normal 17 4" xfId="362"/>
    <cellStyle name="Normal 17 4 2" xfId="363"/>
    <cellStyle name="Normal 17 4 3" xfId="364"/>
    <cellStyle name="Normal 17 4 4" xfId="365"/>
    <cellStyle name="Normal 17 4_DALYVIAI" xfId="366"/>
    <cellStyle name="Normal 17 5" xfId="367"/>
    <cellStyle name="Normal 17 6" xfId="368"/>
    <cellStyle name="Normal 17_aukstis" xfId="369"/>
    <cellStyle name="Normal 18" xfId="370"/>
    <cellStyle name="Normal 18 2" xfId="371"/>
    <cellStyle name="Normal 18 2 2" xfId="372"/>
    <cellStyle name="Normal 18 2 2 2" xfId="373"/>
    <cellStyle name="Normal 18 2 2 3" xfId="374"/>
    <cellStyle name="Normal 18 2 2 4" xfId="375"/>
    <cellStyle name="Normal 18 2 2_aukstis" xfId="376"/>
    <cellStyle name="Normal 18 2 3" xfId="377"/>
    <cellStyle name="Normal 18 2 4" xfId="378"/>
    <cellStyle name="Normal 18 2 5" xfId="379"/>
    <cellStyle name="Normal 18 2_DALYVIAI" xfId="380"/>
    <cellStyle name="Normal 18 3" xfId="381"/>
    <cellStyle name="Normal 18 3 2" xfId="382"/>
    <cellStyle name="Normal 18 3 3" xfId="383"/>
    <cellStyle name="Normal 18 3 4" xfId="384"/>
    <cellStyle name="Normal 18 3_DALYVIAI" xfId="385"/>
    <cellStyle name="Normal 18 4" xfId="386"/>
    <cellStyle name="Normal 18 5" xfId="387"/>
    <cellStyle name="Normal 18_aukstis" xfId="388"/>
    <cellStyle name="Normal 19" xfId="389"/>
    <cellStyle name="Normal 19 2" xfId="390"/>
    <cellStyle name="Normal 19 2 2" xfId="391"/>
    <cellStyle name="Normal 19 2 2 2" xfId="392"/>
    <cellStyle name="Normal 19 2 2 3" xfId="393"/>
    <cellStyle name="Normal 19 2 2 4" xfId="394"/>
    <cellStyle name="Normal 19 2 2_aukstis" xfId="395"/>
    <cellStyle name="Normal 19 2 3" xfId="396"/>
    <cellStyle name="Normal 19 2 4" xfId="397"/>
    <cellStyle name="Normal 19 2 5" xfId="398"/>
    <cellStyle name="Normal 19 2_DALYVIAI" xfId="399"/>
    <cellStyle name="Normal 19 3" xfId="400"/>
    <cellStyle name="Normal 19 3 2" xfId="401"/>
    <cellStyle name="Normal 19 3 3" xfId="402"/>
    <cellStyle name="Normal 19 3 4" xfId="403"/>
    <cellStyle name="Normal 19 3_DALYVIAI" xfId="404"/>
    <cellStyle name="Normal 19 4" xfId="405"/>
    <cellStyle name="Normal 19 5" xfId="406"/>
    <cellStyle name="Normal 19_aukstis" xfId="407"/>
    <cellStyle name="Normal 2" xfId="408"/>
    <cellStyle name="Normal 2 10" xfId="409"/>
    <cellStyle name="Normal 2 11" xfId="410"/>
    <cellStyle name="Normal 2 12" xfId="411"/>
    <cellStyle name="Normal 2 13" xfId="412"/>
    <cellStyle name="Normal 2 2" xfId="413"/>
    <cellStyle name="Normal 2 2 10" xfId="414"/>
    <cellStyle name="Normal 2 2 10 2" xfId="415"/>
    <cellStyle name="Normal 2 2 10 3" xfId="416"/>
    <cellStyle name="Normal 2 2 10 4" xfId="417"/>
    <cellStyle name="Normal 2 2 10_aukstis" xfId="418"/>
    <cellStyle name="Normal 2 2 11" xfId="419"/>
    <cellStyle name="Normal 2 2 12" xfId="420"/>
    <cellStyle name="Normal 2 2 13" xfId="421"/>
    <cellStyle name="Normal 2 2 2" xfId="422"/>
    <cellStyle name="Normal 2 2 2 2" xfId="423"/>
    <cellStyle name="Normal 2 2 2 2 2" xfId="424"/>
    <cellStyle name="Normal 2 2 2 2 3" xfId="425"/>
    <cellStyle name="Normal 2 2 2 2 4" xfId="426"/>
    <cellStyle name="Normal 2 2 2 2 5" xfId="427"/>
    <cellStyle name="Normal 2 2 2 2 5 2" xfId="428"/>
    <cellStyle name="Normal 2 2 2 2 5 3" xfId="429"/>
    <cellStyle name="Normal 2 2 2 2 5_aukstis" xfId="430"/>
    <cellStyle name="Normal 2 2 2 2_aukstis" xfId="431"/>
    <cellStyle name="Normal 2 2 2 3" xfId="432"/>
    <cellStyle name="Normal 2 2 2 4" xfId="433"/>
    <cellStyle name="Normal 2 2 2 4 2" xfId="434"/>
    <cellStyle name="Normal 2 2 2 4 3" xfId="435"/>
    <cellStyle name="Normal 2 2 2 4 4" xfId="436"/>
    <cellStyle name="Normal 2 2 2 4_aukstis" xfId="437"/>
    <cellStyle name="Normal 2 2 2 5" xfId="438"/>
    <cellStyle name="Normal 2 2 2 6" xfId="439"/>
    <cellStyle name="Normal 2 2 2 7" xfId="440"/>
    <cellStyle name="Normal 2 2 2_aukstis" xfId="441"/>
    <cellStyle name="Normal 2 2 3" xfId="442"/>
    <cellStyle name="Normal 2 2 3 10" xfId="443"/>
    <cellStyle name="Normal 2 2 3 2" xfId="444"/>
    <cellStyle name="Normal 2 2 3 2 2" xfId="445"/>
    <cellStyle name="Normal 2 2 3 2 2 2" xfId="446"/>
    <cellStyle name="Normal 2 2 3 2 2 2 2" xfId="447"/>
    <cellStyle name="Normal 2 2 3 2 2 2 3" xfId="448"/>
    <cellStyle name="Normal 2 2 3 2 2 2 4" xfId="449"/>
    <cellStyle name="Normal 2 2 3 2 2 2_aukstis" xfId="450"/>
    <cellStyle name="Normal 2 2 3 2 2 3" xfId="451"/>
    <cellStyle name="Normal 2 2 3 2 2 3 2" xfId="452"/>
    <cellStyle name="Normal 2 2 3 2 2 3 3" xfId="453"/>
    <cellStyle name="Normal 2 2 3 2 2 3 4" xfId="454"/>
    <cellStyle name="Normal 2 2 3 2 2 3_aukstis" xfId="455"/>
    <cellStyle name="Normal 2 2 3 2 2 4" xfId="456"/>
    <cellStyle name="Normal 2 2 3 2 2 4 2" xfId="457"/>
    <cellStyle name="Normal 2 2 3 2 2 4 3" xfId="458"/>
    <cellStyle name="Normal 2 2 3 2 2 4 4" xfId="459"/>
    <cellStyle name="Normal 2 2 3 2 2 4_aukstis" xfId="460"/>
    <cellStyle name="Normal 2 2 3 2 2 5" xfId="461"/>
    <cellStyle name="Normal 2 2 3 2 2 5 2" xfId="462"/>
    <cellStyle name="Normal 2 2 3 2 2 5 3" xfId="463"/>
    <cellStyle name="Normal 2 2 3 2 2 5 4" xfId="464"/>
    <cellStyle name="Normal 2 2 3 2 2 5_aukstis" xfId="465"/>
    <cellStyle name="Normal 2 2 3 2 2 6" xfId="466"/>
    <cellStyle name="Normal 2 2 3 2 2 7" xfId="467"/>
    <cellStyle name="Normal 2 2 3 2 2 8" xfId="468"/>
    <cellStyle name="Normal 2 2 3 2 2_aukstis" xfId="469"/>
    <cellStyle name="Normal 2 2 3 2 3" xfId="470"/>
    <cellStyle name="Normal 2 2 3 2 4" xfId="471"/>
    <cellStyle name="Normal 2 2 3 2 5" xfId="472"/>
    <cellStyle name="Normal 2 2 3 2_aukstis" xfId="473"/>
    <cellStyle name="Normal 2 2 3 3" xfId="474"/>
    <cellStyle name="Normal 2 2 3 3 2" xfId="475"/>
    <cellStyle name="Normal 2 2 3 3 2 2" xfId="476"/>
    <cellStyle name="Normal 2 2 3 3 2 3" xfId="477"/>
    <cellStyle name="Normal 2 2 3 3 2 4" xfId="478"/>
    <cellStyle name="Normal 2 2 3 3 2_aukstis" xfId="479"/>
    <cellStyle name="Normal 2 2 3 3 3" xfId="480"/>
    <cellStyle name="Normal 2 2 3 3 3 2" xfId="481"/>
    <cellStyle name="Normal 2 2 3 3 3 3" xfId="482"/>
    <cellStyle name="Normal 2 2 3 3 3 4" xfId="483"/>
    <cellStyle name="Normal 2 2 3 3 3_aukstis" xfId="484"/>
    <cellStyle name="Normal 2 2 3 3 4" xfId="485"/>
    <cellStyle name="Normal 2 2 3 3 5" xfId="486"/>
    <cellStyle name="Normal 2 2 3 3 6" xfId="487"/>
    <cellStyle name="Normal 2 2 3 3 7" xfId="488"/>
    <cellStyle name="Normal 2 2 3 3_aukstis" xfId="489"/>
    <cellStyle name="Normal 2 2 3 4" xfId="490"/>
    <cellStyle name="Normal 2 2 3 4 2" xfId="491"/>
    <cellStyle name="Normal 2 2 3 4 2 2" xfId="492"/>
    <cellStyle name="Normal 2 2 3 4 2 2 2" xfId="493"/>
    <cellStyle name="Normal 2 2 3 4 2 2 3" xfId="494"/>
    <cellStyle name="Normal 2 2 3 4 2 2 4" xfId="495"/>
    <cellStyle name="Normal 2 2 3 4 2 2_aukstis" xfId="496"/>
    <cellStyle name="Normal 2 2 3 4 2 3" xfId="497"/>
    <cellStyle name="Normal 2 2 3 4 2 3 2" xfId="498"/>
    <cellStyle name="Normal 2 2 3 4 2 3 3" xfId="499"/>
    <cellStyle name="Normal 2 2 3 4 2 3 4" xfId="500"/>
    <cellStyle name="Normal 2 2 3 4 2 3_aukstis" xfId="501"/>
    <cellStyle name="Normal 2 2 3 4 2 4" xfId="502"/>
    <cellStyle name="Normal 2 2 3 4 2 5" xfId="503"/>
    <cellStyle name="Normal 2 2 3 4 2 6" xfId="504"/>
    <cellStyle name="Normal 2 2 3 4 2_aukstis" xfId="505"/>
    <cellStyle name="Normal 2 2 3 4 3" xfId="506"/>
    <cellStyle name="Normal 2 2 3 4 4" xfId="507"/>
    <cellStyle name="Normal 2 2 3 4 5" xfId="508"/>
    <cellStyle name="Normal 2 2 3 4_aukstis" xfId="509"/>
    <cellStyle name="Normal 2 2 3 5" xfId="510"/>
    <cellStyle name="Normal 2 2 3 5 2" xfId="511"/>
    <cellStyle name="Normal 2 2 3 5 2 2" xfId="512"/>
    <cellStyle name="Normal 2 2 3 5 2 3" xfId="513"/>
    <cellStyle name="Normal 2 2 3 5 2 4" xfId="514"/>
    <cellStyle name="Normal 2 2 3 5 2_aukstis" xfId="515"/>
    <cellStyle name="Normal 2 2 3 5 3" xfId="516"/>
    <cellStyle name="Normal 2 2 3 5 3 2" xfId="517"/>
    <cellStyle name="Normal 2 2 3 5 3 3" xfId="518"/>
    <cellStyle name="Normal 2 2 3 5 3 4" xfId="519"/>
    <cellStyle name="Normal 2 2 3 5 3_aukstis" xfId="520"/>
    <cellStyle name="Normal 2 2 3 5 4" xfId="521"/>
    <cellStyle name="Normal 2 2 3 5 4 2" xfId="522"/>
    <cellStyle name="Normal 2 2 3 5 4 3" xfId="523"/>
    <cellStyle name="Normal 2 2 3 5 4 4" xfId="524"/>
    <cellStyle name="Normal 2 2 3 5 4_aukstis" xfId="525"/>
    <cellStyle name="Normal 2 2 3 5 5" xfId="526"/>
    <cellStyle name="Normal 2 2 3 5 5 2" xfId="527"/>
    <cellStyle name="Normal 2 2 3 5 5 3" xfId="528"/>
    <cellStyle name="Normal 2 2 3 5 5 4" xfId="529"/>
    <cellStyle name="Normal 2 2 3 5 5_aukstis" xfId="530"/>
    <cellStyle name="Normal 2 2 3 5 6" xfId="531"/>
    <cellStyle name="Normal 2 2 3 5 7" xfId="532"/>
    <cellStyle name="Normal 2 2 3 5 8" xfId="533"/>
    <cellStyle name="Normal 2 2 3 5_aukstis" xfId="534"/>
    <cellStyle name="Normal 2 2 3 6" xfId="535"/>
    <cellStyle name="Normal 2 2 3 6 10" xfId="536"/>
    <cellStyle name="Normal 2 2 3 6 11" xfId="537"/>
    <cellStyle name="Normal 2 2 3 6 12" xfId="538"/>
    <cellStyle name="Normal 2 2 3 6 13" xfId="539"/>
    <cellStyle name="Normal 2 2 3 6 2" xfId="540"/>
    <cellStyle name="Normal 2 2 3 6 2 2" xfId="541"/>
    <cellStyle name="Normal 2 2 3 6 2 2 2" xfId="542"/>
    <cellStyle name="Normal 2 2 3 6 2 2_daugiakove" xfId="543"/>
    <cellStyle name="Normal 2 2 3 6 2_aukstis" xfId="544"/>
    <cellStyle name="Normal 2 2 3 6 3" xfId="545"/>
    <cellStyle name="Normal 2 2 3 6 3 2" xfId="546"/>
    <cellStyle name="Normal 2 2 3 6 3 2 10" xfId="547"/>
    <cellStyle name="Normal 2 2 3 6 3 2 2" xfId="548"/>
    <cellStyle name="Normal 2 2 3 6 3 2 3" xfId="549"/>
    <cellStyle name="Normal 2 2 3 6 3 2 4" xfId="550"/>
    <cellStyle name="Normal 2 2 3 6 3 2 5" xfId="551"/>
    <cellStyle name="Normal 2 2 3 6 3 2 6" xfId="552"/>
    <cellStyle name="Normal 2 2 3 6 3 2 7" xfId="553"/>
    <cellStyle name="Normal 2 2 3 6 3 2 8" xfId="554"/>
    <cellStyle name="Normal 2 2 3 6 3 2 9" xfId="555"/>
    <cellStyle name="Normal 2 2 3 6 3 2_Copy of rezultatai" xfId="556"/>
    <cellStyle name="Normal 2 2 3 6 3_Copy of rezultatai" xfId="557"/>
    <cellStyle name="Normal 2 2 3 6 4" xfId="558"/>
    <cellStyle name="Normal 2 2 3 6 5" xfId="559"/>
    <cellStyle name="Normal 2 2 3 6 6" xfId="560"/>
    <cellStyle name="Normal 2 2 3 6 7" xfId="561"/>
    <cellStyle name="Normal 2 2 3 6 8" xfId="562"/>
    <cellStyle name="Normal 2 2 3 6 9" xfId="563"/>
    <cellStyle name="Normal 2 2 3 6_aukstis" xfId="564"/>
    <cellStyle name="Normal 2 2 3 7" xfId="565"/>
    <cellStyle name="Normal 2 2 3 8" xfId="566"/>
    <cellStyle name="Normal 2 2 3 9" xfId="567"/>
    <cellStyle name="Normal 2 2 3_aukstis" xfId="568"/>
    <cellStyle name="Normal 2 2 4" xfId="569"/>
    <cellStyle name="Normal 2 2 4 2" xfId="570"/>
    <cellStyle name="Normal 2 2 4 2 2" xfId="571"/>
    <cellStyle name="Normal 2 2 4 2 3" xfId="572"/>
    <cellStyle name="Normal 2 2 4 2 4" xfId="573"/>
    <cellStyle name="Normal 2 2 4 2_aukstis" xfId="574"/>
    <cellStyle name="Normal 2 2 4 3" xfId="575"/>
    <cellStyle name="Normal 2 2 4 4" xfId="576"/>
    <cellStyle name="Normal 2 2 4 5" xfId="577"/>
    <cellStyle name="Normal 2 2 4_aukstis" xfId="578"/>
    <cellStyle name="Normal 2 2 5" xfId="579"/>
    <cellStyle name="Normal 2 2 5 2" xfId="580"/>
    <cellStyle name="Normal 2 2 5 2 2" xfId="581"/>
    <cellStyle name="Normal 2 2 5 2 2 2" xfId="582"/>
    <cellStyle name="Normal 2 2 5 2 2 3" xfId="583"/>
    <cellStyle name="Normal 2 2 5 2 2 4" xfId="584"/>
    <cellStyle name="Normal 2 2 5 2 2_aukstis" xfId="585"/>
    <cellStyle name="Normal 2 2 5 2 3" xfId="586"/>
    <cellStyle name="Normal 2 2 5 2 3 2" xfId="587"/>
    <cellStyle name="Normal 2 2 5 2 3 3" xfId="588"/>
    <cellStyle name="Normal 2 2 5 2 3 4" xfId="589"/>
    <cellStyle name="Normal 2 2 5 2 3_aukstis" xfId="590"/>
    <cellStyle name="Normal 2 2 5 2 4" xfId="591"/>
    <cellStyle name="Normal 2 2 5 2 5" xfId="592"/>
    <cellStyle name="Normal 2 2 5 2 6" xfId="593"/>
    <cellStyle name="Normal 2 2 5 2_aukstis" xfId="594"/>
    <cellStyle name="Normal 2 2 5 3" xfId="595"/>
    <cellStyle name="Normal 2 2 5 4" xfId="596"/>
    <cellStyle name="Normal 2 2 5 5" xfId="597"/>
    <cellStyle name="Normal 2 2 5_aukstis" xfId="598"/>
    <cellStyle name="Normal 2 2 6" xfId="599"/>
    <cellStyle name="Normal 2 2 6 2" xfId="600"/>
    <cellStyle name="Normal 2 2 6 3" xfId="601"/>
    <cellStyle name="Normal 2 2 6 4" xfId="602"/>
    <cellStyle name="Normal 2 2 6_aukstis" xfId="603"/>
    <cellStyle name="Normal 2 2 7" xfId="604"/>
    <cellStyle name="Normal 2 2 7 2" xfId="605"/>
    <cellStyle name="Normal 2 2 7 3" xfId="606"/>
    <cellStyle name="Normal 2 2 7 4" xfId="607"/>
    <cellStyle name="Normal 2 2 7_aukstis" xfId="608"/>
    <cellStyle name="Normal 2 2 8" xfId="609"/>
    <cellStyle name="Normal 2 2 8 2" xfId="610"/>
    <cellStyle name="Normal 2 2 8 3" xfId="611"/>
    <cellStyle name="Normal 2 2 8 4" xfId="612"/>
    <cellStyle name="Normal 2 2 8_aukstis" xfId="613"/>
    <cellStyle name="Normal 2 2 9" xfId="614"/>
    <cellStyle name="Normal 2 2_aukstis" xfId="615"/>
    <cellStyle name="Normal 2 3" xfId="616"/>
    <cellStyle name="Normal 2 3 2" xfId="617"/>
    <cellStyle name="Normal 2 4" xfId="618"/>
    <cellStyle name="Normal 2 4 2" xfId="619"/>
    <cellStyle name="Normal 2 4 3" xfId="620"/>
    <cellStyle name="Normal 2 4 3 2" xfId="621"/>
    <cellStyle name="Normal 2 4 3 3" xfId="622"/>
    <cellStyle name="Normal 2 4 3 4" xfId="623"/>
    <cellStyle name="Normal 2 4 3_aukstis" xfId="624"/>
    <cellStyle name="Normal 2 4_aukstis" xfId="625"/>
    <cellStyle name="Normal 2 5" xfId="626"/>
    <cellStyle name="Normal 2 6" xfId="627"/>
    <cellStyle name="Normal 2 7" xfId="628"/>
    <cellStyle name="Normal 2 7 2" xfId="629"/>
    <cellStyle name="Normal 2 7 3" xfId="630"/>
    <cellStyle name="Normal 2 7 4" xfId="631"/>
    <cellStyle name="Normal 2 7_DALYVIAI" xfId="632"/>
    <cellStyle name="Normal 2 8" xfId="633"/>
    <cellStyle name="Normal 2 9" xfId="634"/>
    <cellStyle name="Normal 2_LJncP0623" xfId="635"/>
    <cellStyle name="Normal 20" xfId="636"/>
    <cellStyle name="Normal 20 2" xfId="637"/>
    <cellStyle name="Normal 20 2 2" xfId="638"/>
    <cellStyle name="Normal 20 2 2 2" xfId="639"/>
    <cellStyle name="Normal 20 2 2 3" xfId="640"/>
    <cellStyle name="Normal 20 2 2 4" xfId="641"/>
    <cellStyle name="Normal 20 2 2_aukstis" xfId="642"/>
    <cellStyle name="Normal 20 2 3" xfId="643"/>
    <cellStyle name="Normal 20 2 4" xfId="644"/>
    <cellStyle name="Normal 20 2 5" xfId="645"/>
    <cellStyle name="Normal 20 2_DALYVIAI" xfId="646"/>
    <cellStyle name="Normal 20 3" xfId="647"/>
    <cellStyle name="Normal 20 3 2" xfId="648"/>
    <cellStyle name="Normal 20 3 3" xfId="649"/>
    <cellStyle name="Normal 20 3 4" xfId="650"/>
    <cellStyle name="Normal 20 3_DALYVIAI" xfId="651"/>
    <cellStyle name="Normal 20 4" xfId="652"/>
    <cellStyle name="Normal 20 5" xfId="653"/>
    <cellStyle name="Normal 20_aukstis" xfId="654"/>
    <cellStyle name="Normal 21" xfId="655"/>
    <cellStyle name="Normal 21 2" xfId="656"/>
    <cellStyle name="Normal 21 2 2" xfId="657"/>
    <cellStyle name="Normal 21 2 2 2" xfId="658"/>
    <cellStyle name="Normal 21 2 2 3" xfId="659"/>
    <cellStyle name="Normal 21 2 2 4" xfId="660"/>
    <cellStyle name="Normal 21 2 2_aukstis" xfId="661"/>
    <cellStyle name="Normal 21 2 3" xfId="662"/>
    <cellStyle name="Normal 21 2 4" xfId="663"/>
    <cellStyle name="Normal 21 2 5" xfId="664"/>
    <cellStyle name="Normal 21 2_DALYVIAI" xfId="665"/>
    <cellStyle name="Normal 21 3" xfId="666"/>
    <cellStyle name="Normal 21 3 2" xfId="667"/>
    <cellStyle name="Normal 21 3 3" xfId="668"/>
    <cellStyle name="Normal 21 3 4" xfId="669"/>
    <cellStyle name="Normal 21 3_DALYVIAI" xfId="670"/>
    <cellStyle name="Normal 21 4" xfId="671"/>
    <cellStyle name="Normal 21 5" xfId="672"/>
    <cellStyle name="Normal 21_aukstis" xfId="673"/>
    <cellStyle name="Normal 22" xfId="674"/>
    <cellStyle name="Normal 22 2" xfId="675"/>
    <cellStyle name="Normal 22 2 2" xfId="676"/>
    <cellStyle name="Normal 22 2 2 2" xfId="677"/>
    <cellStyle name="Normal 22 2 2 3" xfId="678"/>
    <cellStyle name="Normal 22 2 2 4" xfId="679"/>
    <cellStyle name="Normal 22 2 2_aukstis" xfId="680"/>
    <cellStyle name="Normal 22 2 3" xfId="681"/>
    <cellStyle name="Normal 22 2 4" xfId="682"/>
    <cellStyle name="Normal 22 2 5" xfId="683"/>
    <cellStyle name="Normal 22 2_DALYVIAI" xfId="684"/>
    <cellStyle name="Normal 22 3" xfId="685"/>
    <cellStyle name="Normal 22 3 2" xfId="686"/>
    <cellStyle name="Normal 22 3 3" xfId="687"/>
    <cellStyle name="Normal 22 3 4" xfId="688"/>
    <cellStyle name="Normal 22 3_DALYVIAI" xfId="689"/>
    <cellStyle name="Normal 22 4" xfId="690"/>
    <cellStyle name="Normal 22 5" xfId="691"/>
    <cellStyle name="Normal 22_aukstis" xfId="692"/>
    <cellStyle name="Normal 23" xfId="693"/>
    <cellStyle name="Normal 23 2" xfId="694"/>
    <cellStyle name="Normal 23 3" xfId="695"/>
    <cellStyle name="Normal 24" xfId="696"/>
    <cellStyle name="Normal 24 2" xfId="697"/>
    <cellStyle name="Normal 24 3" xfId="698"/>
    <cellStyle name="Normal 24 4" xfId="699"/>
    <cellStyle name="Normal 24 5" xfId="700"/>
    <cellStyle name="Normal 24_DALYVIAI" xfId="701"/>
    <cellStyle name="Normal 25" xfId="702"/>
    <cellStyle name="Normal 25 2" xfId="703"/>
    <cellStyle name="Normal 25 3" xfId="704"/>
    <cellStyle name="Normal 25_aukstis" xfId="705"/>
    <cellStyle name="Normal 26" xfId="706"/>
    <cellStyle name="Normal 26 2" xfId="707"/>
    <cellStyle name="Normal 26 3" xfId="708"/>
    <cellStyle name="Normal 26 4" xfId="709"/>
    <cellStyle name="Normal 26_DALYVIAI" xfId="710"/>
    <cellStyle name="Normal 27" xfId="711"/>
    <cellStyle name="Normal 28" xfId="712"/>
    <cellStyle name="Normal 29" xfId="713"/>
    <cellStyle name="Normal 3" xfId="714"/>
    <cellStyle name="Normal 3 10" xfId="715"/>
    <cellStyle name="Normal 3 11" xfId="716"/>
    <cellStyle name="Normal 3 12" xfId="717"/>
    <cellStyle name="Normal 3 12 2" xfId="718"/>
    <cellStyle name="Normal 3 12 2 2" xfId="719"/>
    <cellStyle name="Normal 3 12 3" xfId="720"/>
    <cellStyle name="Normal 3 12 4" xfId="721"/>
    <cellStyle name="Normal 3 12_DALYVIAI" xfId="722"/>
    <cellStyle name="Normal 3 13" xfId="723"/>
    <cellStyle name="Normal 3 14" xfId="724"/>
    <cellStyle name="Normal 3 2" xfId="725"/>
    <cellStyle name="Normal 3 22" xfId="726"/>
    <cellStyle name="Normal 3 25" xfId="727"/>
    <cellStyle name="Normal 3 3" xfId="728"/>
    <cellStyle name="Normal 3 3 2" xfId="729"/>
    <cellStyle name="Normal 3 3 3" xfId="730"/>
    <cellStyle name="Normal 3 3_aukstis" xfId="731"/>
    <cellStyle name="Normal 3 4" xfId="732"/>
    <cellStyle name="Normal 3 4 2" xfId="733"/>
    <cellStyle name="Normal 3 4 3" xfId="734"/>
    <cellStyle name="Normal 3 4_aukstis" xfId="735"/>
    <cellStyle name="Normal 3 5" xfId="736"/>
    <cellStyle name="Normal 3 5 2" xfId="737"/>
    <cellStyle name="Normal 3 5_aukstis" xfId="738"/>
    <cellStyle name="Normal 3 6" xfId="739"/>
    <cellStyle name="Normal 3 7" xfId="740"/>
    <cellStyle name="Normal 3 8" xfId="741"/>
    <cellStyle name="Normal 3 8 2" xfId="742"/>
    <cellStyle name="Normal 3 8_aukstis" xfId="743"/>
    <cellStyle name="Normal 3 9" xfId="744"/>
    <cellStyle name="Normal 3 9 2" xfId="745"/>
    <cellStyle name="Normal 3 9_aukstis" xfId="746"/>
    <cellStyle name="Normal 3_aukstis" xfId="747"/>
    <cellStyle name="Normal 30" xfId="748"/>
    <cellStyle name="Normal 31" xfId="749"/>
    <cellStyle name="Normal 32" xfId="750"/>
    <cellStyle name="Normal 33" xfId="751"/>
    <cellStyle name="Normal 33 2" xfId="752"/>
    <cellStyle name="Normal 34" xfId="753"/>
    <cellStyle name="Normal 35" xfId="754"/>
    <cellStyle name="Normal 37 2" xfId="755"/>
    <cellStyle name="Normal 38" xfId="756"/>
    <cellStyle name="Normal 4" xfId="757"/>
    <cellStyle name="Normal 4 10" xfId="758"/>
    <cellStyle name="Normal 4 11" xfId="759"/>
    <cellStyle name="Normal 4 11 2" xfId="760"/>
    <cellStyle name="Normal 4 11 3" xfId="761"/>
    <cellStyle name="Normal 4 11 4" xfId="762"/>
    <cellStyle name="Normal 4 11_DALYVIAI" xfId="763"/>
    <cellStyle name="Normal 4 12" xfId="764"/>
    <cellStyle name="Normal 4 13" xfId="765"/>
    <cellStyle name="Normal 4 2" xfId="766"/>
    <cellStyle name="Normal 4 2 2" xfId="767"/>
    <cellStyle name="Normal 4 2 2 2" xfId="768"/>
    <cellStyle name="Normal 4 2 2 3" xfId="769"/>
    <cellStyle name="Normal 4 2 2 4" xfId="770"/>
    <cellStyle name="Normal 4 2 2_aukstis" xfId="771"/>
    <cellStyle name="Normal 4 2 3" xfId="772"/>
    <cellStyle name="Normal 4 2 3 2" xfId="773"/>
    <cellStyle name="Normal 4 2 3 3" xfId="774"/>
    <cellStyle name="Normal 4 2 3 4" xfId="775"/>
    <cellStyle name="Normal 4 2 3_aukstis" xfId="776"/>
    <cellStyle name="Normal 4 2 4" xfId="777"/>
    <cellStyle name="Normal 4 2 5" xfId="778"/>
    <cellStyle name="Normal 4 2 6" xfId="779"/>
    <cellStyle name="Normal 4 2_aukstis" xfId="780"/>
    <cellStyle name="Normal 4 3" xfId="781"/>
    <cellStyle name="Normal 4 3 2" xfId="782"/>
    <cellStyle name="Normal 4 3 3" xfId="783"/>
    <cellStyle name="Normal 4 3 4" xfId="784"/>
    <cellStyle name="Normal 4 3_aukstis" xfId="785"/>
    <cellStyle name="Normal 4 4" xfId="786"/>
    <cellStyle name="Normal 4 4 2" xfId="787"/>
    <cellStyle name="Normal 4 4 3" xfId="788"/>
    <cellStyle name="Normal 4 4 4" xfId="789"/>
    <cellStyle name="Normal 4 4_aukstis" xfId="790"/>
    <cellStyle name="Normal 4 5" xfId="791"/>
    <cellStyle name="Normal 4 5 2" xfId="792"/>
    <cellStyle name="Normal 4 5 3" xfId="793"/>
    <cellStyle name="Normal 4 5 4" xfId="794"/>
    <cellStyle name="Normal 4 5_aukstis" xfId="795"/>
    <cellStyle name="Normal 4 6" xfId="796"/>
    <cellStyle name="Normal 4 6 2" xfId="797"/>
    <cellStyle name="Normal 4 6 3" xfId="798"/>
    <cellStyle name="Normal 4 6 4" xfId="799"/>
    <cellStyle name="Normal 4 6_aukstis" xfId="800"/>
    <cellStyle name="Normal 4 7" xfId="801"/>
    <cellStyle name="Normal 4 7 2" xfId="802"/>
    <cellStyle name="Normal 4 7 3" xfId="803"/>
    <cellStyle name="Normal 4 7 4" xfId="804"/>
    <cellStyle name="Normal 4 7_aukstis" xfId="805"/>
    <cellStyle name="Normal 4 8" xfId="806"/>
    <cellStyle name="Normal 4 8 2" xfId="807"/>
    <cellStyle name="Normal 4 8 3" xfId="808"/>
    <cellStyle name="Normal 4 8 4" xfId="809"/>
    <cellStyle name="Normal 4 8_aukstis" xfId="810"/>
    <cellStyle name="Normal 4 9" xfId="811"/>
    <cellStyle name="Normal 4 9 2" xfId="812"/>
    <cellStyle name="Normal 4 9 2 2" xfId="813"/>
    <cellStyle name="Normal 4 9 2 3" xfId="814"/>
    <cellStyle name="Normal 4 9 2 4" xfId="815"/>
    <cellStyle name="Normal 4 9 2_aukstis" xfId="816"/>
    <cellStyle name="Normal 4 9 3" xfId="817"/>
    <cellStyle name="Normal 4 9 3 2" xfId="818"/>
    <cellStyle name="Normal 4 9 3 3" xfId="819"/>
    <cellStyle name="Normal 4 9 3 4" xfId="820"/>
    <cellStyle name="Normal 4 9 3_aukstis" xfId="821"/>
    <cellStyle name="Normal 4 9 4" xfId="822"/>
    <cellStyle name="Normal 4 9 4 2" xfId="823"/>
    <cellStyle name="Normal 4 9 4 3" xfId="824"/>
    <cellStyle name="Normal 4 9 4 4" xfId="825"/>
    <cellStyle name="Normal 4 9 4_aukstis" xfId="826"/>
    <cellStyle name="Normal 4 9 5" xfId="827"/>
    <cellStyle name="Normal 4 9 5 2" xfId="828"/>
    <cellStyle name="Normal 4 9 5 3" xfId="829"/>
    <cellStyle name="Normal 4 9 5 4" xfId="830"/>
    <cellStyle name="Normal 4 9 5_aukstis" xfId="831"/>
    <cellStyle name="Normal 4 9 6" xfId="832"/>
    <cellStyle name="Normal 4 9 6 2" xfId="833"/>
    <cellStyle name="Normal 4 9 6 3" xfId="834"/>
    <cellStyle name="Normal 4 9 6 4" xfId="835"/>
    <cellStyle name="Normal 4 9 6_aukstis" xfId="836"/>
    <cellStyle name="Normal 4 9 7" xfId="837"/>
    <cellStyle name="Normal 4 9 8" xfId="838"/>
    <cellStyle name="Normal 4 9 9" xfId="839"/>
    <cellStyle name="Normal 4 9_aukstis" xfId="840"/>
    <cellStyle name="Normal 4_aukstis" xfId="841"/>
    <cellStyle name="Normal 41" xfId="842"/>
    <cellStyle name="Normal 5" xfId="843"/>
    <cellStyle name="Normal 5 2" xfId="844"/>
    <cellStyle name="Normal 5 2 2" xfId="845"/>
    <cellStyle name="Normal 5 2 2 2" xfId="846"/>
    <cellStyle name="Normal 5 2 2 3" xfId="847"/>
    <cellStyle name="Normal 5 2 2 4" xfId="848"/>
    <cellStyle name="Normal 5 2 2_aukstis" xfId="849"/>
    <cellStyle name="Normal 5 2 3" xfId="850"/>
    <cellStyle name="Normal 5 2 4" xfId="851"/>
    <cellStyle name="Normal 5 2 5" xfId="852"/>
    <cellStyle name="Normal 5 2_DALYVIAI" xfId="853"/>
    <cellStyle name="Normal 5 3" xfId="854"/>
    <cellStyle name="Normal 5 3 2" xfId="855"/>
    <cellStyle name="Normal 5 3 3" xfId="856"/>
    <cellStyle name="Normal 5 3 4" xfId="857"/>
    <cellStyle name="Normal 5 3_DALYVIAI" xfId="858"/>
    <cellStyle name="Normal 5 4" xfId="859"/>
    <cellStyle name="Normal 5 5" xfId="860"/>
    <cellStyle name="Normal 5_aukstis" xfId="861"/>
    <cellStyle name="Normal 6" xfId="862"/>
    <cellStyle name="Normal 6 10" xfId="863"/>
    <cellStyle name="Normal 6 2" xfId="864"/>
    <cellStyle name="Normal 6 2 2" xfId="865"/>
    <cellStyle name="Normal 6 2 3" xfId="866"/>
    <cellStyle name="Normal 6 2 4" xfId="867"/>
    <cellStyle name="Normal 6 2_aukstis" xfId="868"/>
    <cellStyle name="Normal 6 3" xfId="869"/>
    <cellStyle name="Normal 6 3 2" xfId="870"/>
    <cellStyle name="Normal 6 3 3" xfId="871"/>
    <cellStyle name="Normal 6 3 4" xfId="872"/>
    <cellStyle name="Normal 6 3_aukstis" xfId="873"/>
    <cellStyle name="Normal 6 4" xfId="874"/>
    <cellStyle name="Normal 6 4 2" xfId="875"/>
    <cellStyle name="Normal 6 4 3" xfId="876"/>
    <cellStyle name="Normal 6 4 4" xfId="877"/>
    <cellStyle name="Normal 6 4_aukstis" xfId="878"/>
    <cellStyle name="Normal 6 5" xfId="879"/>
    <cellStyle name="Normal 6 6" xfId="880"/>
    <cellStyle name="Normal 6 6 2" xfId="881"/>
    <cellStyle name="Normal 6 6 3" xfId="882"/>
    <cellStyle name="Normal 6 6 4" xfId="883"/>
    <cellStyle name="Normal 6 6_DALYVIAI" xfId="884"/>
    <cellStyle name="Normal 6 7" xfId="885"/>
    <cellStyle name="Normal 6 8" xfId="886"/>
    <cellStyle name="Normal 6 9" xfId="887"/>
    <cellStyle name="Normal 6_aukstis" xfId="888"/>
    <cellStyle name="Normal 7" xfId="889"/>
    <cellStyle name="Normal 7 2" xfId="890"/>
    <cellStyle name="Normal 7 2 2" xfId="891"/>
    <cellStyle name="Normal 7 2 2 2" xfId="892"/>
    <cellStyle name="Normal 7 2 2 3" xfId="893"/>
    <cellStyle name="Normal 7 2 2 4" xfId="894"/>
    <cellStyle name="Normal 7 2 2_DALYVIAI" xfId="895"/>
    <cellStyle name="Normal 7 2 3" xfId="896"/>
    <cellStyle name="Normal 7 2 4" xfId="897"/>
    <cellStyle name="Normal 7 2 5" xfId="898"/>
    <cellStyle name="Normal 7 2_aukstis" xfId="899"/>
    <cellStyle name="Normal 7 3" xfId="900"/>
    <cellStyle name="Normal 7 4" xfId="901"/>
    <cellStyle name="Normal 7 5" xfId="902"/>
    <cellStyle name="Normal 7 6" xfId="903"/>
    <cellStyle name="Normal 7_Copy of rezultatai" xfId="904"/>
    <cellStyle name="Normal 8" xfId="905"/>
    <cellStyle name="Normal 8 2" xfId="906"/>
    <cellStyle name="Normal 8 2 2" xfId="907"/>
    <cellStyle name="Normal 8 2 2 2" xfId="908"/>
    <cellStyle name="Normal 8 2 2 3" xfId="909"/>
    <cellStyle name="Normal 8 2 2 4" xfId="910"/>
    <cellStyle name="Normal 8 2 2_aukstis" xfId="911"/>
    <cellStyle name="Normal 8 2 3" xfId="912"/>
    <cellStyle name="Normal 8 2 4" xfId="913"/>
    <cellStyle name="Normal 8 2 5" xfId="914"/>
    <cellStyle name="Normal 8 2_aukstis" xfId="915"/>
    <cellStyle name="Normal 8 3" xfId="916"/>
    <cellStyle name="Normal 8 4" xfId="917"/>
    <cellStyle name="Normal 8 4 2" xfId="918"/>
    <cellStyle name="Normal 8 4 3" xfId="919"/>
    <cellStyle name="Normal 8 4 4" xfId="920"/>
    <cellStyle name="Normal 8 4_DALYVIAI" xfId="921"/>
    <cellStyle name="Normal 8 5" xfId="922"/>
    <cellStyle name="Normal 8 6" xfId="923"/>
    <cellStyle name="Normal 8_aukstis" xfId="924"/>
    <cellStyle name="Normal 9" xfId="925"/>
    <cellStyle name="Normal 9 2" xfId="926"/>
    <cellStyle name="Normal 9 2 2" xfId="927"/>
    <cellStyle name="Normal 9 2 3" xfId="928"/>
    <cellStyle name="Normal 9 2 4" xfId="929"/>
    <cellStyle name="Normal 9 2_aukstis" xfId="930"/>
    <cellStyle name="Normal 9 3" xfId="931"/>
    <cellStyle name="Normal 9 3 2" xfId="932"/>
    <cellStyle name="Normal 9 3 2 2" xfId="933"/>
    <cellStyle name="Normal 9 3 2 3" xfId="934"/>
    <cellStyle name="Normal 9 3 2 4" xfId="935"/>
    <cellStyle name="Normal 9 3 2_aukstis" xfId="936"/>
    <cellStyle name="Normal 9 3 3" xfId="937"/>
    <cellStyle name="Normal 9 3 4" xfId="938"/>
    <cellStyle name="Normal 9 3 5" xfId="939"/>
    <cellStyle name="Normal 9 3_aukstis" xfId="940"/>
    <cellStyle name="Normal 9 4" xfId="941"/>
    <cellStyle name="Normal 9 4 2" xfId="942"/>
    <cellStyle name="Normal 9 4 3" xfId="943"/>
    <cellStyle name="Normal 9 4 4" xfId="944"/>
    <cellStyle name="Normal 9 4_aukstis" xfId="945"/>
    <cellStyle name="Normal 9 5" xfId="946"/>
    <cellStyle name="Normal 9 5 2" xfId="947"/>
    <cellStyle name="Normal 9 5 3" xfId="948"/>
    <cellStyle name="Normal 9 5 4" xfId="949"/>
    <cellStyle name="Normal 9 5_aukstis" xfId="950"/>
    <cellStyle name="Normal 9 6" xfId="951"/>
    <cellStyle name="Normal 9 7" xfId="952"/>
    <cellStyle name="Normal 9 7 2" xfId="953"/>
    <cellStyle name="Normal 9 7 3" xfId="954"/>
    <cellStyle name="Normal 9 7 4" xfId="955"/>
    <cellStyle name="Normal 9 7_DALYVIAI" xfId="956"/>
    <cellStyle name="Normal 9 8" xfId="957"/>
    <cellStyle name="Normal 9 9" xfId="958"/>
    <cellStyle name="Normal 9_aukstis" xfId="959"/>
    <cellStyle name="Note" xfId="960"/>
    <cellStyle name="Note 2" xfId="961"/>
    <cellStyle name="Output" xfId="962"/>
    <cellStyle name="Paprastas 2" xfId="963"/>
    <cellStyle name="Paprastas 2 2" xfId="964"/>
    <cellStyle name="Paprastas 2 2 2" xfId="965"/>
    <cellStyle name="Paprastas 2 3" xfId="966"/>
    <cellStyle name="Paprastas 3" xfId="967"/>
    <cellStyle name="Paprastas 3 2" xfId="968"/>
    <cellStyle name="Paprastas_Lapas1" xfId="969"/>
    <cellStyle name="Pavadinimas 2" xfId="970"/>
    <cellStyle name="Pavadinimas 3" xfId="971"/>
    <cellStyle name="Percent" xfId="972"/>
    <cellStyle name="Percent [0]" xfId="973"/>
    <cellStyle name="Percent [0] 2" xfId="974"/>
    <cellStyle name="Percent [0]_estafetes" xfId="975"/>
    <cellStyle name="Percent [00]" xfId="976"/>
    <cellStyle name="Percent [00] 2" xfId="977"/>
    <cellStyle name="Percent [00]_estafetes" xfId="978"/>
    <cellStyle name="Percent [2]" xfId="979"/>
    <cellStyle name="Percent [2] 2" xfId="980"/>
    <cellStyle name="Percent [2] 3" xfId="981"/>
    <cellStyle name="Percent [2] 4" xfId="982"/>
    <cellStyle name="Percent [2]_estafetes" xfId="983"/>
    <cellStyle name="PrePop Currency (0)" xfId="984"/>
    <cellStyle name="PrePop Currency (0) 2" xfId="985"/>
    <cellStyle name="PrePop Currency (0)_estafetes" xfId="986"/>
    <cellStyle name="PrePop Currency (2)" xfId="987"/>
    <cellStyle name="PrePop Currency (2) 2" xfId="988"/>
    <cellStyle name="PrePop Currency (2)_estafetes" xfId="989"/>
    <cellStyle name="PrePop Units (0)" xfId="990"/>
    <cellStyle name="PrePop Units (0) 2" xfId="991"/>
    <cellStyle name="PrePop Units (0)_estafetes" xfId="992"/>
    <cellStyle name="PrePop Units (1)" xfId="993"/>
    <cellStyle name="PrePop Units (1) 2" xfId="994"/>
    <cellStyle name="PrePop Units (1)_estafetes" xfId="995"/>
    <cellStyle name="PrePop Units (2)" xfId="996"/>
    <cellStyle name="PrePop Units (2) 2" xfId="997"/>
    <cellStyle name="PrePop Units (2)_estafetes" xfId="998"/>
    <cellStyle name="Style 111111" xfId="999"/>
    <cellStyle name="Suma 2" xfId="1000"/>
    <cellStyle name="Suma 3" xfId="1001"/>
    <cellStyle name="Text Indent A" xfId="1002"/>
    <cellStyle name="Text Indent B" xfId="1003"/>
    <cellStyle name="Text Indent B 2" xfId="1004"/>
    <cellStyle name="Text Indent B_estafetes" xfId="1005"/>
    <cellStyle name="Text Indent C" xfId="1006"/>
    <cellStyle name="Text Indent C 2" xfId="1007"/>
    <cellStyle name="Text Indent C_estafetes" xfId="1008"/>
    <cellStyle name="Title" xfId="1009"/>
    <cellStyle name="Total" xfId="1010"/>
    <cellStyle name="Walutowy [0]_PLDT" xfId="1011"/>
    <cellStyle name="Walutowy_PLDT" xfId="1012"/>
    <cellStyle name="Warning Text" xfId="1013"/>
    <cellStyle name="Обычный_Итоговый спартакиады 1991-92 г" xfId="10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421875" style="0" customWidth="1"/>
    <col min="2" max="2" width="5.28125" style="0" customWidth="1"/>
    <col min="3" max="3" width="11.00390625" style="0" customWidth="1"/>
    <col min="4" max="4" width="18.57421875" style="0" customWidth="1"/>
    <col min="5" max="5" width="12.28125" style="0" customWidth="1"/>
    <col min="6" max="6" width="16.140625" style="0" customWidth="1"/>
    <col min="7" max="9" width="8.421875" style="0" customWidth="1"/>
    <col min="10" max="12" width="8.421875" style="0" hidden="1" customWidth="1"/>
    <col min="13" max="13" width="21.421875" style="0" customWidth="1"/>
    <col min="16" max="16" width="6.7109375" style="0" customWidth="1"/>
    <col min="17" max="17" width="5.421875" style="0" customWidth="1"/>
    <col min="18" max="18" width="9.00390625" style="0" customWidth="1"/>
    <col min="19" max="19" width="13.8515625" style="0" customWidth="1"/>
    <col min="20" max="20" width="10.7109375" style="0" customWidth="1"/>
    <col min="21" max="21" width="15.8515625" style="0" customWidth="1"/>
    <col min="24" max="24" width="7.7109375" style="0" customWidth="1"/>
    <col min="25" max="25" width="6.7109375" style="0" customWidth="1"/>
    <col min="26" max="26" width="13.8515625" style="0" customWidth="1"/>
  </cols>
  <sheetData>
    <row r="1" spans="1:13" ht="17.25">
      <c r="A1" s="10"/>
      <c r="B1" s="10"/>
      <c r="C1" s="19" t="s">
        <v>9</v>
      </c>
      <c r="D1" s="19"/>
      <c r="E1" s="20"/>
      <c r="F1" s="19"/>
      <c r="G1" s="21"/>
      <c r="H1" s="19"/>
      <c r="I1" s="19"/>
      <c r="J1" s="11"/>
      <c r="K1" s="11"/>
      <c r="L1" s="11"/>
      <c r="M1" s="11"/>
    </row>
    <row r="2" spans="1:9" ht="21">
      <c r="A2" s="2"/>
      <c r="B2" s="2"/>
      <c r="C2" s="2"/>
      <c r="D2" s="15"/>
      <c r="E2" s="3"/>
      <c r="F2" s="4"/>
      <c r="G2" s="5"/>
      <c r="H2" s="4"/>
      <c r="I2" s="13" t="s">
        <v>47</v>
      </c>
    </row>
    <row r="3" spans="1:9" ht="20.25">
      <c r="A3" s="7"/>
      <c r="B3" s="75" t="s">
        <v>34</v>
      </c>
      <c r="C3" s="75"/>
      <c r="D3" s="75" t="s">
        <v>223</v>
      </c>
      <c r="E3" s="1"/>
      <c r="F3" s="1"/>
      <c r="G3" s="1"/>
      <c r="H3" s="1"/>
      <c r="I3" s="13" t="s">
        <v>726</v>
      </c>
    </row>
    <row r="4" spans="1:13" ht="14.25">
      <c r="A4" s="1"/>
      <c r="B4" s="1"/>
      <c r="C4" s="1"/>
      <c r="D4" s="9"/>
      <c r="E4" s="9"/>
      <c r="F4" s="17">
        <v>1</v>
      </c>
      <c r="G4" s="12" t="s">
        <v>57</v>
      </c>
      <c r="H4" s="18">
        <v>5</v>
      </c>
      <c r="I4" s="18"/>
      <c r="J4" s="1"/>
      <c r="K4" s="1"/>
      <c r="L4" s="1"/>
      <c r="M4" s="1"/>
    </row>
    <row r="5" spans="1:25" ht="14.25">
      <c r="A5" s="28" t="s">
        <v>0</v>
      </c>
      <c r="B5" s="60"/>
      <c r="C5" s="115" t="s">
        <v>1</v>
      </c>
      <c r="D5" s="116" t="s">
        <v>2</v>
      </c>
      <c r="E5" s="185" t="s">
        <v>3</v>
      </c>
      <c r="F5" s="117" t="s">
        <v>4</v>
      </c>
      <c r="G5" s="117" t="s">
        <v>5</v>
      </c>
      <c r="H5" s="117" t="s">
        <v>6</v>
      </c>
      <c r="I5" s="117" t="s">
        <v>60</v>
      </c>
      <c r="J5" s="117" t="s">
        <v>25</v>
      </c>
      <c r="K5" s="117" t="s">
        <v>6</v>
      </c>
      <c r="L5" s="117" t="s">
        <v>60</v>
      </c>
      <c r="M5" s="148" t="s">
        <v>7</v>
      </c>
      <c r="U5" s="133"/>
      <c r="V5" s="133"/>
      <c r="W5" s="133"/>
      <c r="X5" s="133"/>
      <c r="Y5" s="133"/>
    </row>
    <row r="6" spans="1:25" ht="15">
      <c r="A6" s="29">
        <v>1</v>
      </c>
      <c r="B6" s="326">
        <v>15</v>
      </c>
      <c r="C6" s="109" t="s">
        <v>565</v>
      </c>
      <c r="D6" s="110" t="s">
        <v>564</v>
      </c>
      <c r="E6" s="149">
        <v>41045</v>
      </c>
      <c r="F6" s="81" t="s">
        <v>185</v>
      </c>
      <c r="G6" s="229">
        <v>14.51</v>
      </c>
      <c r="H6" s="230">
        <v>1.2</v>
      </c>
      <c r="I6" s="245" t="str">
        <f aca="true" t="shared" si="0" ref="I6:I11">IF(ISBLANK(G6),"",IF(G6&lt;=12.4,"KSM",IF(G6&lt;=13.04,"I A",IF(G6&lt;=13.84,"II A",IF(G6&lt;=14.94,"III A",IF(G6&lt;=15.94,"I JA",IF(G6&lt;=16.74,"II JA",IF(G6&lt;=17.44,"III JA"))))))))</f>
        <v>III A</v>
      </c>
      <c r="J6" s="153"/>
      <c r="K6" s="230"/>
      <c r="L6" s="245"/>
      <c r="M6" s="85" t="s">
        <v>557</v>
      </c>
      <c r="N6" s="220"/>
      <c r="O6" s="23"/>
      <c r="Y6" s="133"/>
    </row>
    <row r="7" spans="1:15" ht="15">
      <c r="A7" s="29">
        <v>2</v>
      </c>
      <c r="B7" s="327" t="s">
        <v>305</v>
      </c>
      <c r="C7" s="325" t="s">
        <v>87</v>
      </c>
      <c r="D7" s="325" t="s">
        <v>306</v>
      </c>
      <c r="E7" s="104" t="s">
        <v>307</v>
      </c>
      <c r="F7" s="81" t="s">
        <v>102</v>
      </c>
      <c r="G7" s="229">
        <v>14.24</v>
      </c>
      <c r="H7" s="230">
        <v>1.2</v>
      </c>
      <c r="I7" s="245" t="str">
        <f t="shared" si="0"/>
        <v>III A</v>
      </c>
      <c r="J7" s="153"/>
      <c r="K7" s="230"/>
      <c r="L7" s="245"/>
      <c r="M7" s="85" t="s">
        <v>304</v>
      </c>
      <c r="N7" s="232"/>
      <c r="O7" s="23"/>
    </row>
    <row r="8" spans="1:13" ht="15">
      <c r="A8" s="29">
        <v>3</v>
      </c>
      <c r="B8" s="327">
        <v>11</v>
      </c>
      <c r="C8" s="81" t="s">
        <v>558</v>
      </c>
      <c r="D8" s="81" t="s">
        <v>559</v>
      </c>
      <c r="E8" s="104">
        <v>40557</v>
      </c>
      <c r="F8" s="81" t="s">
        <v>185</v>
      </c>
      <c r="G8" s="229" t="s">
        <v>751</v>
      </c>
      <c r="H8" s="230"/>
      <c r="I8" s="245"/>
      <c r="J8" s="153"/>
      <c r="K8" s="230"/>
      <c r="L8" s="245"/>
      <c r="M8" s="85" t="s">
        <v>557</v>
      </c>
    </row>
    <row r="9" spans="1:15" ht="15">
      <c r="A9" s="29">
        <v>4</v>
      </c>
      <c r="B9" s="327" t="s">
        <v>294</v>
      </c>
      <c r="C9" s="81" t="s">
        <v>74</v>
      </c>
      <c r="D9" s="81" t="s">
        <v>145</v>
      </c>
      <c r="E9" s="104" t="s">
        <v>295</v>
      </c>
      <c r="F9" s="81" t="s">
        <v>102</v>
      </c>
      <c r="G9" s="229">
        <v>13.37</v>
      </c>
      <c r="H9" s="230">
        <v>1.2</v>
      </c>
      <c r="I9" s="245" t="str">
        <f t="shared" si="0"/>
        <v>II A</v>
      </c>
      <c r="J9" s="153"/>
      <c r="K9" s="230"/>
      <c r="L9" s="245"/>
      <c r="M9" s="85" t="s">
        <v>276</v>
      </c>
      <c r="N9" s="220"/>
      <c r="O9" s="23"/>
    </row>
    <row r="10" spans="1:14" ht="15">
      <c r="A10" s="29">
        <v>5</v>
      </c>
      <c r="B10" s="327">
        <v>39</v>
      </c>
      <c r="C10" s="81" t="s">
        <v>416</v>
      </c>
      <c r="D10" s="81" t="s">
        <v>417</v>
      </c>
      <c r="E10" s="104">
        <v>39797</v>
      </c>
      <c r="F10" s="81" t="s">
        <v>48</v>
      </c>
      <c r="G10" s="229">
        <v>13.22</v>
      </c>
      <c r="H10" s="230">
        <v>1.2</v>
      </c>
      <c r="I10" s="245" t="str">
        <f t="shared" si="0"/>
        <v>II A</v>
      </c>
      <c r="J10" s="153"/>
      <c r="K10" s="230"/>
      <c r="L10" s="245"/>
      <c r="M10" s="85" t="s">
        <v>415</v>
      </c>
      <c r="N10" s="220"/>
    </row>
    <row r="11" spans="1:14" ht="15">
      <c r="A11" s="29">
        <v>6</v>
      </c>
      <c r="B11" s="327" t="s">
        <v>329</v>
      </c>
      <c r="C11" s="81" t="s">
        <v>330</v>
      </c>
      <c r="D11" s="81" t="s">
        <v>331</v>
      </c>
      <c r="E11" s="104" t="s">
        <v>332</v>
      </c>
      <c r="F11" s="81" t="s">
        <v>102</v>
      </c>
      <c r="G11" s="229">
        <v>16.18</v>
      </c>
      <c r="H11" s="230">
        <v>1.2</v>
      </c>
      <c r="I11" s="245" t="str">
        <f t="shared" si="0"/>
        <v>II JA</v>
      </c>
      <c r="J11" s="153"/>
      <c r="K11" s="230"/>
      <c r="L11" s="245"/>
      <c r="M11" s="85" t="s">
        <v>304</v>
      </c>
      <c r="N11" s="220"/>
    </row>
    <row r="12" spans="1:14" ht="14.25">
      <c r="A12" s="1"/>
      <c r="B12" s="233"/>
      <c r="C12" s="233"/>
      <c r="D12" s="234"/>
      <c r="E12" s="235"/>
      <c r="F12" s="17">
        <v>2</v>
      </c>
      <c r="G12" s="12" t="s">
        <v>57</v>
      </c>
      <c r="H12" s="18">
        <v>5</v>
      </c>
      <c r="I12" s="18"/>
      <c r="J12" s="233"/>
      <c r="K12" s="233"/>
      <c r="L12" s="233"/>
      <c r="M12" s="233"/>
      <c r="N12" s="220"/>
    </row>
    <row r="13" spans="1:14" ht="14.25">
      <c r="A13" s="28" t="s">
        <v>0</v>
      </c>
      <c r="B13" s="81"/>
      <c r="C13" s="179" t="s">
        <v>1</v>
      </c>
      <c r="D13" s="180" t="s">
        <v>2</v>
      </c>
      <c r="E13" s="38" t="s">
        <v>3</v>
      </c>
      <c r="F13" s="36" t="s">
        <v>4</v>
      </c>
      <c r="G13" s="36" t="s">
        <v>5</v>
      </c>
      <c r="H13" s="36" t="s">
        <v>6</v>
      </c>
      <c r="I13" s="117" t="s">
        <v>60</v>
      </c>
      <c r="J13" s="117" t="s">
        <v>25</v>
      </c>
      <c r="K13" s="117" t="s">
        <v>6</v>
      </c>
      <c r="L13" s="117" t="s">
        <v>60</v>
      </c>
      <c r="M13" s="81" t="s">
        <v>7</v>
      </c>
      <c r="N13" s="133"/>
    </row>
    <row r="14" spans="1:17" ht="15">
      <c r="A14" s="29">
        <v>1</v>
      </c>
      <c r="B14" s="41"/>
      <c r="C14" s="81"/>
      <c r="D14" s="81"/>
      <c r="E14" s="104"/>
      <c r="F14" s="81"/>
      <c r="G14" s="229"/>
      <c r="H14" s="230"/>
      <c r="I14" s="245">
        <f aca="true" t="shared" si="1" ref="I14:I19">IF(ISBLANK(G14),"",IF(G14&lt;=12.4,"KSM",IF(G14&lt;=13.04,"I A",IF(G14&lt;=13.84,"II A",IF(G14&lt;=14.94,"III A",IF(G14&lt;=15.94,"I JA",IF(G14&lt;=16.74,"II JA",IF(G14&lt;=17.44,"III JA"))))))))</f>
      </c>
      <c r="J14" s="153"/>
      <c r="K14" s="230"/>
      <c r="L14" s="245">
        <f>IF(ISBLANK(J14),"",IF(J14&lt;=12.4,"KSM",IF(J14&lt;=13.04,"I A",IF(J14&lt;=13.84,"II A",IF(J14&lt;=14.94,"III A",IF(J14&lt;=15.94,"I JA",IF(J14&lt;=16.74,"II JA",IF(J14&lt;=17.44,"III JA"))))))))</f>
      </c>
      <c r="M14" s="81"/>
      <c r="N14" s="220"/>
      <c r="Q14" s="111"/>
    </row>
    <row r="15" spans="1:14" ht="15">
      <c r="A15" s="29">
        <v>2</v>
      </c>
      <c r="B15" s="327">
        <v>10</v>
      </c>
      <c r="C15" s="81" t="s">
        <v>555</v>
      </c>
      <c r="D15" s="81" t="s">
        <v>556</v>
      </c>
      <c r="E15" s="104">
        <v>40400</v>
      </c>
      <c r="F15" s="81" t="s">
        <v>185</v>
      </c>
      <c r="G15" s="229">
        <v>15.48</v>
      </c>
      <c r="H15" s="230">
        <v>1.5</v>
      </c>
      <c r="I15" s="245" t="str">
        <f t="shared" si="1"/>
        <v>I JA</v>
      </c>
      <c r="J15" s="153"/>
      <c r="K15" s="230"/>
      <c r="L15" s="245"/>
      <c r="M15" s="85" t="s">
        <v>557</v>
      </c>
      <c r="N15" s="133"/>
    </row>
    <row r="16" spans="1:14" ht="15">
      <c r="A16" s="29">
        <v>3</v>
      </c>
      <c r="B16" s="327">
        <v>8</v>
      </c>
      <c r="C16" s="81" t="s">
        <v>553</v>
      </c>
      <c r="D16" s="81" t="s">
        <v>554</v>
      </c>
      <c r="E16" s="104">
        <v>40413</v>
      </c>
      <c r="F16" s="81" t="s">
        <v>185</v>
      </c>
      <c r="G16" s="229">
        <v>14.4</v>
      </c>
      <c r="H16" s="230">
        <v>1.5</v>
      </c>
      <c r="I16" s="245" t="str">
        <f t="shared" si="1"/>
        <v>III A</v>
      </c>
      <c r="J16" s="153"/>
      <c r="K16" s="230"/>
      <c r="L16" s="245"/>
      <c r="M16" s="85" t="s">
        <v>549</v>
      </c>
      <c r="N16" s="133"/>
    </row>
    <row r="17" spans="1:14" ht="15">
      <c r="A17" s="29">
        <v>4</v>
      </c>
      <c r="B17" s="327">
        <v>34</v>
      </c>
      <c r="C17" s="81" t="s">
        <v>623</v>
      </c>
      <c r="D17" s="81" t="s">
        <v>624</v>
      </c>
      <c r="E17" s="104" t="s">
        <v>625</v>
      </c>
      <c r="F17" s="81" t="s">
        <v>597</v>
      </c>
      <c r="G17" s="229">
        <v>13.24</v>
      </c>
      <c r="H17" s="230">
        <v>1.5</v>
      </c>
      <c r="I17" s="245" t="str">
        <f t="shared" si="1"/>
        <v>II A</v>
      </c>
      <c r="J17" s="153"/>
      <c r="K17" s="230"/>
      <c r="L17" s="245"/>
      <c r="M17" s="85" t="s">
        <v>620</v>
      </c>
      <c r="N17" s="133"/>
    </row>
    <row r="18" spans="1:14" ht="15">
      <c r="A18" s="29">
        <v>5</v>
      </c>
      <c r="B18" s="327" t="s">
        <v>289</v>
      </c>
      <c r="C18" s="81" t="s">
        <v>206</v>
      </c>
      <c r="D18" s="81" t="s">
        <v>290</v>
      </c>
      <c r="E18" s="104" t="s">
        <v>291</v>
      </c>
      <c r="F18" s="81" t="s">
        <v>102</v>
      </c>
      <c r="G18" s="229" t="s">
        <v>751</v>
      </c>
      <c r="H18" s="230"/>
      <c r="I18" s="245"/>
      <c r="J18" s="153"/>
      <c r="K18" s="230"/>
      <c r="L18" s="245"/>
      <c r="M18" s="85" t="s">
        <v>276</v>
      </c>
      <c r="N18" s="133"/>
    </row>
    <row r="19" spans="1:14" ht="15">
      <c r="A19" s="29">
        <v>6</v>
      </c>
      <c r="B19" s="327">
        <v>28</v>
      </c>
      <c r="C19" s="81" t="s">
        <v>158</v>
      </c>
      <c r="D19" s="81" t="s">
        <v>159</v>
      </c>
      <c r="E19" s="104" t="s">
        <v>666</v>
      </c>
      <c r="F19" s="81" t="s">
        <v>150</v>
      </c>
      <c r="G19" s="229">
        <v>13.64</v>
      </c>
      <c r="H19" s="230">
        <v>1.5</v>
      </c>
      <c r="I19" s="245" t="str">
        <f t="shared" si="1"/>
        <v>II A</v>
      </c>
      <c r="J19" s="153"/>
      <c r="K19" s="230"/>
      <c r="L19" s="245"/>
      <c r="M19" s="85" t="s">
        <v>665</v>
      </c>
      <c r="N19" s="133"/>
    </row>
    <row r="20" spans="1:14" ht="14.25">
      <c r="A20" s="1"/>
      <c r="B20" s="233"/>
      <c r="C20" s="233"/>
      <c r="D20" s="234"/>
      <c r="E20" s="235"/>
      <c r="F20" s="17">
        <v>3</v>
      </c>
      <c r="G20" s="12" t="s">
        <v>57</v>
      </c>
      <c r="H20" s="18">
        <v>5</v>
      </c>
      <c r="I20" s="18"/>
      <c r="J20" s="233"/>
      <c r="K20" s="233"/>
      <c r="L20" s="233"/>
      <c r="M20" s="233"/>
      <c r="N20" s="133"/>
    </row>
    <row r="21" spans="1:14" ht="14.25">
      <c r="A21" s="28" t="s">
        <v>0</v>
      </c>
      <c r="B21" s="81"/>
      <c r="C21" s="179" t="s">
        <v>1</v>
      </c>
      <c r="D21" s="180" t="s">
        <v>2</v>
      </c>
      <c r="E21" s="38" t="s">
        <v>3</v>
      </c>
      <c r="F21" s="36" t="s">
        <v>4</v>
      </c>
      <c r="G21" s="36" t="s">
        <v>5</v>
      </c>
      <c r="H21" s="36" t="s">
        <v>6</v>
      </c>
      <c r="I21" s="117" t="s">
        <v>60</v>
      </c>
      <c r="J21" s="117" t="s">
        <v>25</v>
      </c>
      <c r="K21" s="117" t="s">
        <v>6</v>
      </c>
      <c r="L21" s="117" t="s">
        <v>60</v>
      </c>
      <c r="M21" s="81" t="s">
        <v>7</v>
      </c>
      <c r="N21" s="133"/>
    </row>
    <row r="22" spans="1:14" ht="15">
      <c r="A22" s="29">
        <v>1</v>
      </c>
      <c r="B22" s="41"/>
      <c r="C22" s="81"/>
      <c r="D22" s="81"/>
      <c r="E22" s="104"/>
      <c r="F22" s="81"/>
      <c r="G22" s="229"/>
      <c r="H22" s="230"/>
      <c r="I22" s="245">
        <f aca="true" t="shared" si="2" ref="I22:I27">IF(ISBLANK(G22),"",IF(G22&lt;=12.4,"KSM",IF(G22&lt;=13.04,"I A",IF(G22&lt;=13.84,"II A",IF(G22&lt;=14.94,"III A",IF(G22&lt;=15.94,"I JA",IF(G22&lt;=16.74,"II JA",IF(G22&lt;=17.44,"III JA"))))))))</f>
      </c>
      <c r="J22" s="153"/>
      <c r="K22" s="230"/>
      <c r="L22" s="245">
        <f>IF(ISBLANK(J22),"",IF(J22&lt;=12.4,"KSM",IF(J22&lt;=13.04,"I A",IF(J22&lt;=13.84,"II A",IF(J22&lt;=14.94,"III A",IF(J22&lt;=15.94,"I JA",IF(J22&lt;=16.74,"II JA",IF(J22&lt;=17.44,"III JA"))))))))</f>
      </c>
      <c r="M22" s="81"/>
      <c r="N22" s="133"/>
    </row>
    <row r="23" spans="1:14" ht="15">
      <c r="A23" s="29">
        <v>2</v>
      </c>
      <c r="B23" s="327"/>
      <c r="C23" s="81"/>
      <c r="D23" s="81"/>
      <c r="E23" s="104"/>
      <c r="F23" s="81"/>
      <c r="G23" s="229"/>
      <c r="H23" s="230"/>
      <c r="I23" s="245">
        <f t="shared" si="2"/>
      </c>
      <c r="J23" s="153"/>
      <c r="K23" s="230"/>
      <c r="L23" s="245"/>
      <c r="M23" s="85"/>
      <c r="N23" s="133"/>
    </row>
    <row r="24" spans="1:14" ht="15">
      <c r="A24" s="29">
        <v>3</v>
      </c>
      <c r="B24" s="327" t="s">
        <v>353</v>
      </c>
      <c r="C24" s="81" t="s">
        <v>111</v>
      </c>
      <c r="D24" s="81" t="s">
        <v>146</v>
      </c>
      <c r="E24" s="104" t="s">
        <v>354</v>
      </c>
      <c r="F24" s="81" t="s">
        <v>102</v>
      </c>
      <c r="G24" s="229">
        <v>13.86</v>
      </c>
      <c r="H24" s="230">
        <v>1.7</v>
      </c>
      <c r="I24" s="245" t="str">
        <f t="shared" si="2"/>
        <v>III A</v>
      </c>
      <c r="J24" s="153"/>
      <c r="K24" s="230"/>
      <c r="L24" s="245"/>
      <c r="M24" s="85" t="s">
        <v>349</v>
      </c>
      <c r="N24" s="133"/>
    </row>
    <row r="25" spans="1:14" ht="15">
      <c r="A25" s="29">
        <v>4</v>
      </c>
      <c r="B25" s="327" t="s">
        <v>301</v>
      </c>
      <c r="C25" s="81" t="s">
        <v>134</v>
      </c>
      <c r="D25" s="81" t="s">
        <v>302</v>
      </c>
      <c r="E25" s="104" t="s">
        <v>303</v>
      </c>
      <c r="F25" s="81" t="s">
        <v>102</v>
      </c>
      <c r="G25" s="229">
        <v>14.05</v>
      </c>
      <c r="H25" s="230">
        <v>1.7</v>
      </c>
      <c r="I25" s="245" t="str">
        <f t="shared" si="2"/>
        <v>III A</v>
      </c>
      <c r="J25" s="153"/>
      <c r="K25" s="230"/>
      <c r="L25" s="245"/>
      <c r="M25" s="85" t="s">
        <v>304</v>
      </c>
      <c r="N25" s="133"/>
    </row>
    <row r="26" spans="1:14" ht="15">
      <c r="A26" s="29">
        <v>5</v>
      </c>
      <c r="B26" s="327">
        <v>12</v>
      </c>
      <c r="C26" s="81" t="s">
        <v>560</v>
      </c>
      <c r="D26" s="81" t="s">
        <v>561</v>
      </c>
      <c r="E26" s="104">
        <v>40339</v>
      </c>
      <c r="F26" s="81" t="s">
        <v>185</v>
      </c>
      <c r="G26" s="229">
        <v>15.99</v>
      </c>
      <c r="H26" s="230">
        <v>1.7</v>
      </c>
      <c r="I26" s="245" t="str">
        <f t="shared" si="2"/>
        <v>II JA</v>
      </c>
      <c r="J26" s="153"/>
      <c r="K26" s="230"/>
      <c r="L26" s="245"/>
      <c r="M26" s="85" t="s">
        <v>557</v>
      </c>
      <c r="N26" s="133"/>
    </row>
    <row r="27" spans="1:14" ht="15">
      <c r="A27" s="29">
        <v>6</v>
      </c>
      <c r="B27" s="327" t="s">
        <v>340</v>
      </c>
      <c r="C27" s="81" t="s">
        <v>341</v>
      </c>
      <c r="D27" s="81" t="s">
        <v>342</v>
      </c>
      <c r="E27" s="104" t="s">
        <v>343</v>
      </c>
      <c r="F27" s="81" t="s">
        <v>102</v>
      </c>
      <c r="G27" s="229">
        <v>15.94</v>
      </c>
      <c r="H27" s="230">
        <v>1.7</v>
      </c>
      <c r="I27" s="245" t="str">
        <f t="shared" si="2"/>
        <v>I JA</v>
      </c>
      <c r="J27" s="153"/>
      <c r="K27" s="230"/>
      <c r="L27" s="245"/>
      <c r="M27" s="85" t="s">
        <v>304</v>
      </c>
      <c r="N27" s="133"/>
    </row>
    <row r="28" spans="2:14" ht="14.25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2:14" ht="14.2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4" ht="14.25">
      <c r="B30" s="133"/>
      <c r="C30" s="133"/>
      <c r="D30" s="133"/>
      <c r="E30" s="112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6" ht="14.25">
      <c r="A31" s="1"/>
      <c r="B31" s="236" t="s">
        <v>34</v>
      </c>
      <c r="C31" s="233"/>
      <c r="D31" s="234" t="s">
        <v>223</v>
      </c>
      <c r="E31" s="235"/>
      <c r="F31" s="17">
        <v>4</v>
      </c>
      <c r="G31" s="12" t="s">
        <v>57</v>
      </c>
      <c r="H31" s="18">
        <v>5</v>
      </c>
      <c r="I31" s="18"/>
      <c r="J31" s="233"/>
      <c r="K31" s="233"/>
      <c r="L31" s="233"/>
      <c r="M31" s="233"/>
      <c r="N31" s="133"/>
      <c r="P31" t="s">
        <v>58</v>
      </c>
    </row>
    <row r="32" spans="1:14" ht="14.25">
      <c r="A32" s="28" t="s">
        <v>0</v>
      </c>
      <c r="B32" s="81"/>
      <c r="C32" s="179" t="s">
        <v>1</v>
      </c>
      <c r="D32" s="180" t="s">
        <v>2</v>
      </c>
      <c r="E32" s="38" t="s">
        <v>3</v>
      </c>
      <c r="F32" s="36" t="s">
        <v>4</v>
      </c>
      <c r="G32" s="36" t="s">
        <v>5</v>
      </c>
      <c r="H32" s="36" t="s">
        <v>6</v>
      </c>
      <c r="I32" s="117" t="s">
        <v>60</v>
      </c>
      <c r="J32" s="117" t="s">
        <v>25</v>
      </c>
      <c r="K32" s="117" t="s">
        <v>6</v>
      </c>
      <c r="L32" s="117" t="s">
        <v>60</v>
      </c>
      <c r="M32" s="81" t="s">
        <v>7</v>
      </c>
      <c r="N32" s="133"/>
    </row>
    <row r="33" spans="1:14" ht="15.75" customHeight="1">
      <c r="A33" s="29">
        <v>1</v>
      </c>
      <c r="B33" s="41"/>
      <c r="C33" s="81" t="s">
        <v>572</v>
      </c>
      <c r="D33" s="81" t="s">
        <v>746</v>
      </c>
      <c r="E33" s="104">
        <v>40233</v>
      </c>
      <c r="F33" s="81" t="s">
        <v>102</v>
      </c>
      <c r="G33" s="229">
        <v>14.76</v>
      </c>
      <c r="H33" s="230">
        <v>2.1</v>
      </c>
      <c r="I33" s="245" t="str">
        <f>IF(ISBLANK(G33),"",IF(G33&lt;=12.4,"KSM",IF(G33&lt;=13.04,"I A",IF(G33&lt;=13.84,"II A",IF(G33&lt;=14.94,"III A",IF(G33&lt;=15.94,"I JA",IF(G33&lt;=16.74,"II JA",IF(G33&lt;=17.44,"III JA"))))))))</f>
        <v>III A</v>
      </c>
      <c r="J33" s="153"/>
      <c r="K33" s="230"/>
      <c r="L33" s="245"/>
      <c r="M33" s="85" t="s">
        <v>276</v>
      </c>
      <c r="N33" s="133"/>
    </row>
    <row r="34" spans="1:14" ht="15">
      <c r="A34" s="29">
        <v>2</v>
      </c>
      <c r="B34" s="327">
        <v>98</v>
      </c>
      <c r="C34" s="81" t="s">
        <v>115</v>
      </c>
      <c r="D34" s="81" t="s">
        <v>384</v>
      </c>
      <c r="E34" s="104" t="s">
        <v>382</v>
      </c>
      <c r="F34" s="81" t="s">
        <v>1069</v>
      </c>
      <c r="G34" s="229" t="s">
        <v>751</v>
      </c>
      <c r="H34" s="230"/>
      <c r="I34" s="245"/>
      <c r="J34" s="153"/>
      <c r="K34" s="230"/>
      <c r="L34" s="245"/>
      <c r="M34" s="85" t="s">
        <v>383</v>
      </c>
      <c r="N34" s="133"/>
    </row>
    <row r="35" spans="1:14" ht="15">
      <c r="A35" s="29">
        <v>3</v>
      </c>
      <c r="B35" s="327" t="s">
        <v>287</v>
      </c>
      <c r="C35" s="81" t="s">
        <v>140</v>
      </c>
      <c r="D35" s="81" t="s">
        <v>221</v>
      </c>
      <c r="E35" s="104" t="s">
        <v>288</v>
      </c>
      <c r="F35" s="81" t="s">
        <v>102</v>
      </c>
      <c r="G35" s="229">
        <v>15.78</v>
      </c>
      <c r="H35" s="230">
        <v>2.1</v>
      </c>
      <c r="I35" s="245" t="str">
        <f>IF(ISBLANK(G35),"",IF(G35&lt;=12.4,"KSM",IF(G35&lt;=13.04,"I A",IF(G35&lt;=13.84,"II A",IF(G35&lt;=14.94,"III A",IF(G35&lt;=15.94,"I JA",IF(G35&lt;=16.74,"II JA",IF(G35&lt;=17.44,"III JA"))))))))</f>
        <v>I JA</v>
      </c>
      <c r="J35" s="153"/>
      <c r="K35" s="230"/>
      <c r="L35" s="245"/>
      <c r="M35" s="85" t="s">
        <v>276</v>
      </c>
      <c r="N35" s="133"/>
    </row>
    <row r="36" spans="1:14" ht="15">
      <c r="A36" s="29">
        <v>4</v>
      </c>
      <c r="B36" s="327" t="s">
        <v>279</v>
      </c>
      <c r="C36" s="81" t="s">
        <v>134</v>
      </c>
      <c r="D36" s="81" t="s">
        <v>135</v>
      </c>
      <c r="E36" s="104" t="s">
        <v>280</v>
      </c>
      <c r="F36" s="81" t="s">
        <v>102</v>
      </c>
      <c r="G36" s="229">
        <v>13.6</v>
      </c>
      <c r="H36" s="230">
        <v>2.1</v>
      </c>
      <c r="I36" s="245" t="str">
        <f>IF(ISBLANK(G36),"",IF(G36&lt;=12.4,"KSM",IF(G36&lt;=13.04,"I A",IF(G36&lt;=13.84,"II A",IF(G36&lt;=14.94,"III A",IF(G36&lt;=15.94,"I JA",IF(G36&lt;=16.74,"II JA",IF(G36&lt;=17.44,"III JA"))))))))</f>
        <v>II A</v>
      </c>
      <c r="J36" s="153"/>
      <c r="K36" s="230"/>
      <c r="L36" s="245"/>
      <c r="M36" s="85" t="s">
        <v>276</v>
      </c>
      <c r="N36" s="133"/>
    </row>
    <row r="37" spans="1:14" ht="15">
      <c r="A37" s="29">
        <v>5</v>
      </c>
      <c r="B37" s="327" t="s">
        <v>283</v>
      </c>
      <c r="C37" s="81" t="s">
        <v>284</v>
      </c>
      <c r="D37" s="81" t="s">
        <v>285</v>
      </c>
      <c r="E37" s="104" t="s">
        <v>286</v>
      </c>
      <c r="F37" s="81" t="s">
        <v>102</v>
      </c>
      <c r="G37" s="229">
        <v>15.83</v>
      </c>
      <c r="H37" s="230">
        <v>2.1</v>
      </c>
      <c r="I37" s="245" t="str">
        <f>IF(ISBLANK(G37),"",IF(G37&lt;=12.4,"KSM",IF(G37&lt;=13.04,"I A",IF(G37&lt;=13.84,"II A",IF(G37&lt;=14.94,"III A",IF(G37&lt;=15.94,"I JA",IF(G37&lt;=16.74,"II JA",IF(G37&lt;=17.44,"III JA"))))))))</f>
        <v>I JA</v>
      </c>
      <c r="J37" s="153"/>
      <c r="K37" s="230"/>
      <c r="L37" s="245"/>
      <c r="M37" s="85" t="s">
        <v>276</v>
      </c>
      <c r="N37" s="133"/>
    </row>
    <row r="38" spans="1:14" ht="15">
      <c r="A38" s="29">
        <v>6</v>
      </c>
      <c r="B38" s="327" t="s">
        <v>325</v>
      </c>
      <c r="C38" s="81" t="s">
        <v>326</v>
      </c>
      <c r="D38" s="81" t="s">
        <v>327</v>
      </c>
      <c r="E38" s="104" t="s">
        <v>328</v>
      </c>
      <c r="F38" s="81" t="s">
        <v>102</v>
      </c>
      <c r="G38" s="229">
        <v>17.23</v>
      </c>
      <c r="H38" s="230">
        <v>2.1</v>
      </c>
      <c r="I38" s="245" t="str">
        <f>IF(ISBLANK(G38),"",IF(G38&lt;=12.4,"KSM",IF(G38&lt;=13.04,"I A",IF(G38&lt;=13.84,"II A",IF(G38&lt;=14.94,"III A",IF(G38&lt;=15.94,"I JA",IF(G38&lt;=16.74,"II JA",IF(G38&lt;=17.44,"III JA"))))))))</f>
        <v>III JA</v>
      </c>
      <c r="J38" s="153"/>
      <c r="K38" s="230"/>
      <c r="L38" s="245"/>
      <c r="M38" s="85" t="s">
        <v>304</v>
      </c>
      <c r="N38" s="133"/>
    </row>
    <row r="39" spans="1:14" ht="15">
      <c r="A39" s="31"/>
      <c r="B39" s="107"/>
      <c r="C39" s="140"/>
      <c r="D39" s="140"/>
      <c r="E39" s="123"/>
      <c r="F39" s="17">
        <v>5</v>
      </c>
      <c r="G39" s="12" t="s">
        <v>57</v>
      </c>
      <c r="H39" s="18">
        <v>5</v>
      </c>
      <c r="I39" s="18"/>
      <c r="J39" s="133"/>
      <c r="K39" s="237"/>
      <c r="L39" s="237"/>
      <c r="M39" s="72"/>
      <c r="N39" s="133"/>
    </row>
    <row r="40" spans="1:14" ht="14.25">
      <c r="A40" s="28" t="s">
        <v>0</v>
      </c>
      <c r="B40" s="81"/>
      <c r="C40" s="179" t="s">
        <v>1</v>
      </c>
      <c r="D40" s="180" t="s">
        <v>2</v>
      </c>
      <c r="E40" s="38" t="s">
        <v>3</v>
      </c>
      <c r="F40" s="36" t="s">
        <v>4</v>
      </c>
      <c r="G40" s="36" t="s">
        <v>5</v>
      </c>
      <c r="H40" s="36" t="s">
        <v>6</v>
      </c>
      <c r="I40" s="117" t="s">
        <v>60</v>
      </c>
      <c r="J40" s="117" t="s">
        <v>25</v>
      </c>
      <c r="K40" s="117" t="s">
        <v>6</v>
      </c>
      <c r="L40" s="117" t="s">
        <v>60</v>
      </c>
      <c r="M40" s="81" t="s">
        <v>7</v>
      </c>
      <c r="N40" s="133"/>
    </row>
    <row r="41" spans="1:14" ht="15">
      <c r="A41" s="29">
        <v>1</v>
      </c>
      <c r="B41" s="41"/>
      <c r="C41" s="81"/>
      <c r="D41" s="81"/>
      <c r="E41" s="104"/>
      <c r="F41" s="81"/>
      <c r="G41" s="229"/>
      <c r="H41" s="230"/>
      <c r="I41" s="245">
        <f aca="true" t="shared" si="3" ref="I41:I46">IF(ISBLANK(G41),"",IF(G41&lt;=12.4,"KSM",IF(G41&lt;=13.04,"I A",IF(G41&lt;=13.84,"II A",IF(G41&lt;=14.94,"III A",IF(G41&lt;=15.94,"I JA",IF(G41&lt;=16.74,"II JA",IF(G41&lt;=17.44,"III JA"))))))))</f>
      </c>
      <c r="J41" s="153"/>
      <c r="K41" s="230"/>
      <c r="L41" s="245">
        <f>IF(ISBLANK(J41),"",IF(J41&lt;=12.4,"KSM",IF(J41&lt;=13.04,"I A",IF(J41&lt;=13.84,"II A",IF(J41&lt;=14.94,"III A",IF(J41&lt;=15.94,"I JA",IF(J41&lt;=16.74,"II JA",IF(J41&lt;=17.44,"III JA"))))))))</f>
      </c>
      <c r="M41" s="81"/>
      <c r="N41" s="133"/>
    </row>
    <row r="42" spans="1:14" ht="15">
      <c r="A42" s="29">
        <v>2</v>
      </c>
      <c r="B42" s="327" t="s">
        <v>337</v>
      </c>
      <c r="C42" s="81" t="s">
        <v>87</v>
      </c>
      <c r="D42" s="81" t="s">
        <v>338</v>
      </c>
      <c r="E42" s="104" t="s">
        <v>339</v>
      </c>
      <c r="F42" s="81" t="s">
        <v>102</v>
      </c>
      <c r="G42" s="229">
        <v>15.86</v>
      </c>
      <c r="H42" s="230">
        <v>1.5</v>
      </c>
      <c r="I42" s="245" t="str">
        <f t="shared" si="3"/>
        <v>I JA</v>
      </c>
      <c r="J42" s="153"/>
      <c r="K42" s="230"/>
      <c r="L42" s="245"/>
      <c r="M42" s="85" t="s">
        <v>304</v>
      </c>
      <c r="N42" s="133"/>
    </row>
    <row r="43" spans="1:14" ht="15">
      <c r="A43" s="29">
        <v>3</v>
      </c>
      <c r="B43" s="327" t="s">
        <v>333</v>
      </c>
      <c r="C43" s="81" t="s">
        <v>334</v>
      </c>
      <c r="D43" s="81" t="s">
        <v>335</v>
      </c>
      <c r="E43" s="104" t="s">
        <v>336</v>
      </c>
      <c r="F43" s="81" t="s">
        <v>102</v>
      </c>
      <c r="G43" s="229">
        <v>15.36</v>
      </c>
      <c r="H43" s="230">
        <v>1.5</v>
      </c>
      <c r="I43" s="245" t="str">
        <f t="shared" si="3"/>
        <v>I JA</v>
      </c>
      <c r="J43" s="153"/>
      <c r="K43" s="230"/>
      <c r="L43" s="245"/>
      <c r="M43" s="85" t="s">
        <v>304</v>
      </c>
      <c r="N43" s="133"/>
    </row>
    <row r="44" spans="1:14" ht="15">
      <c r="A44" s="29">
        <v>4</v>
      </c>
      <c r="B44" s="327" t="s">
        <v>296</v>
      </c>
      <c r="C44" s="81" t="s">
        <v>149</v>
      </c>
      <c r="D44" s="81" t="s">
        <v>297</v>
      </c>
      <c r="E44" s="104" t="s">
        <v>298</v>
      </c>
      <c r="F44" s="81" t="s">
        <v>102</v>
      </c>
      <c r="G44" s="229">
        <v>14.08</v>
      </c>
      <c r="H44" s="230">
        <v>1.5</v>
      </c>
      <c r="I44" s="245" t="str">
        <f t="shared" si="3"/>
        <v>III A</v>
      </c>
      <c r="J44" s="153"/>
      <c r="K44" s="230"/>
      <c r="L44" s="245"/>
      <c r="M44" s="85" t="s">
        <v>276</v>
      </c>
      <c r="N44" s="133"/>
    </row>
    <row r="45" spans="1:14" ht="15">
      <c r="A45" s="29">
        <v>5</v>
      </c>
      <c r="B45" s="327">
        <v>14</v>
      </c>
      <c r="C45" s="81" t="s">
        <v>563</v>
      </c>
      <c r="D45" s="81" t="s">
        <v>564</v>
      </c>
      <c r="E45" s="104">
        <v>41045</v>
      </c>
      <c r="F45" s="81" t="s">
        <v>185</v>
      </c>
      <c r="G45" s="229" t="s">
        <v>751</v>
      </c>
      <c r="H45" s="230"/>
      <c r="I45" s="245"/>
      <c r="J45" s="153"/>
      <c r="K45" s="230"/>
      <c r="L45" s="245"/>
      <c r="M45" s="85" t="s">
        <v>557</v>
      </c>
      <c r="N45" s="133"/>
    </row>
    <row r="46" spans="1:14" ht="15">
      <c r="A46" s="29">
        <v>6</v>
      </c>
      <c r="B46" s="327" t="s">
        <v>277</v>
      </c>
      <c r="C46" s="81" t="s">
        <v>136</v>
      </c>
      <c r="D46" s="81" t="s">
        <v>137</v>
      </c>
      <c r="E46" s="104" t="s">
        <v>278</v>
      </c>
      <c r="F46" s="81" t="s">
        <v>102</v>
      </c>
      <c r="G46" s="229">
        <v>13.99</v>
      </c>
      <c r="H46" s="230">
        <v>1.5</v>
      </c>
      <c r="I46" s="245" t="str">
        <f t="shared" si="3"/>
        <v>III A</v>
      </c>
      <c r="J46" s="153"/>
      <c r="K46" s="230"/>
      <c r="L46" s="245"/>
      <c r="M46" s="85" t="s">
        <v>276</v>
      </c>
      <c r="N46" s="133"/>
    </row>
    <row r="47" spans="1:14" ht="15">
      <c r="A47" s="31"/>
      <c r="B47" s="107"/>
      <c r="C47" s="140"/>
      <c r="D47" s="140"/>
      <c r="E47" s="106"/>
      <c r="F47" s="135"/>
      <c r="G47" s="238"/>
      <c r="H47" s="237"/>
      <c r="I47" s="237"/>
      <c r="J47" s="232"/>
      <c r="K47" s="237"/>
      <c r="L47" s="237"/>
      <c r="M47" s="72"/>
      <c r="N47" s="133"/>
    </row>
    <row r="49" spans="3:7" ht="15">
      <c r="C49" s="336"/>
      <c r="D49" s="315"/>
      <c r="E49" s="322"/>
      <c r="F49" s="316"/>
      <c r="G49" s="316"/>
    </row>
    <row r="50" spans="4:7" ht="14.25">
      <c r="D50" s="315"/>
      <c r="E50" s="322"/>
      <c r="F50" s="316"/>
      <c r="G50" s="316"/>
    </row>
    <row r="51" spans="3:7" ht="14.25">
      <c r="C51" s="315"/>
      <c r="D51" s="315"/>
      <c r="E51" s="322"/>
      <c r="F51" s="316"/>
      <c r="G51" s="316"/>
    </row>
    <row r="52" spans="3:7" ht="14.25">
      <c r="C52" s="315"/>
      <c r="D52" s="315"/>
      <c r="E52" s="322"/>
      <c r="F52" s="316"/>
      <c r="G52" s="3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="110" zoomScaleNormal="110" zoomScalePageLayoutView="0" workbookViewId="0" topLeftCell="A13">
      <selection activeCell="F38" sqref="F38"/>
    </sheetView>
  </sheetViews>
  <sheetFormatPr defaultColWidth="9.140625" defaultRowHeight="15"/>
  <cols>
    <col min="1" max="1" width="6.8515625" style="0" customWidth="1"/>
    <col min="2" max="2" width="7.00390625" style="0" customWidth="1"/>
    <col min="3" max="3" width="12.8515625" style="0" customWidth="1"/>
    <col min="4" max="4" width="14.00390625" style="0" bestFit="1" customWidth="1"/>
    <col min="5" max="5" width="10.7109375" style="0" customWidth="1"/>
    <col min="6" max="6" width="15.28125" style="0" customWidth="1"/>
    <col min="7" max="9" width="7.8515625" style="0" customWidth="1"/>
    <col min="10" max="10" width="27.28125" style="0" bestFit="1" customWidth="1"/>
    <col min="14" max="14" width="7.28125" style="0" customWidth="1"/>
    <col min="15" max="15" width="12.7109375" style="0" customWidth="1"/>
    <col min="16" max="16" width="13.8515625" style="0" customWidth="1"/>
    <col min="17" max="17" width="12.8515625" style="0" customWidth="1"/>
    <col min="18" max="18" width="11.7109375" style="0" customWidth="1"/>
    <col min="19" max="19" width="14.7109375" style="0" customWidth="1"/>
    <col min="20" max="20" width="17.57421875" style="0" customWidth="1"/>
    <col min="22" max="22" width="8.00390625" style="0" customWidth="1"/>
    <col min="24" max="24" width="10.421875" style="0" customWidth="1"/>
  </cols>
  <sheetData>
    <row r="1" spans="1:10" ht="17.25">
      <c r="A1" s="253"/>
      <c r="B1" s="253"/>
      <c r="C1" s="254" t="s">
        <v>9</v>
      </c>
      <c r="D1" s="254"/>
      <c r="E1" s="24"/>
      <c r="F1" s="254"/>
      <c r="G1" s="255"/>
      <c r="H1" s="255"/>
      <c r="I1" s="255"/>
      <c r="J1" s="254"/>
    </row>
    <row r="2" spans="1:10" ht="21">
      <c r="A2" s="248"/>
      <c r="B2" s="248"/>
      <c r="C2" s="248"/>
      <c r="D2" s="256"/>
      <c r="E2" s="257"/>
      <c r="F2" s="258"/>
      <c r="G2" s="13"/>
      <c r="H2" s="13"/>
      <c r="I2" s="13"/>
      <c r="J2" s="13" t="s">
        <v>47</v>
      </c>
    </row>
    <row r="3" spans="1:10" ht="9.75" customHeight="1">
      <c r="A3" s="248"/>
      <c r="B3" s="248"/>
      <c r="C3" s="248"/>
      <c r="D3" s="256"/>
      <c r="E3" s="257"/>
      <c r="F3" s="258"/>
      <c r="G3" s="13"/>
      <c r="H3" s="13"/>
      <c r="I3" s="13"/>
      <c r="J3" s="13" t="s">
        <v>727</v>
      </c>
    </row>
    <row r="4" spans="1:6" ht="15" customHeight="1">
      <c r="A4" s="1"/>
      <c r="B4" s="75" t="s">
        <v>35</v>
      </c>
      <c r="C4" s="75"/>
      <c r="D4" s="259" t="s">
        <v>19</v>
      </c>
      <c r="E4" s="1"/>
      <c r="F4" s="260"/>
    </row>
    <row r="5" spans="1:10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15">
      <c r="A6" s="261" t="s">
        <v>750</v>
      </c>
      <c r="B6" s="157" t="s">
        <v>27</v>
      </c>
      <c r="C6" s="262" t="s">
        <v>1</v>
      </c>
      <c r="D6" s="263" t="s">
        <v>2</v>
      </c>
      <c r="E6" s="264" t="s">
        <v>3</v>
      </c>
      <c r="F6" s="264" t="s">
        <v>4</v>
      </c>
      <c r="G6" s="264" t="s">
        <v>16</v>
      </c>
      <c r="H6" s="264" t="s">
        <v>6</v>
      </c>
      <c r="I6" s="264" t="s">
        <v>60</v>
      </c>
      <c r="J6" s="264" t="s">
        <v>7</v>
      </c>
      <c r="U6" s="112"/>
      <c r="W6" s="69"/>
    </row>
    <row r="7" spans="1:25" ht="15">
      <c r="A7" s="265">
        <v>1</v>
      </c>
      <c r="B7" s="41">
        <v>53</v>
      </c>
      <c r="C7" s="109" t="s">
        <v>455</v>
      </c>
      <c r="D7" s="110" t="s">
        <v>456</v>
      </c>
      <c r="E7" s="104">
        <v>36756</v>
      </c>
      <c r="F7" s="81" t="s">
        <v>48</v>
      </c>
      <c r="G7" s="231">
        <v>25.17</v>
      </c>
      <c r="H7" s="230">
        <v>0.7</v>
      </c>
      <c r="I7" s="245" t="str">
        <f aca="true" t="shared" si="0" ref="I7:I12">IF(ISBLANK(G7),"",IF(G7&gt;31.24,"",IF(G7&lt;=23.3,"TSM",IF(G7&lt;=24.24,"SM",IF(G7&lt;=25.45,"KSM",IF(G7&lt;=26.85,"I A",IF(G7&lt;=28.74,"II A",IF(G7&lt;=31.24,"III A"))))))))</f>
        <v>KSM</v>
      </c>
      <c r="J7" s="105" t="s">
        <v>457</v>
      </c>
      <c r="T7" s="133"/>
      <c r="U7" s="112"/>
      <c r="V7" s="133"/>
      <c r="W7" s="133"/>
      <c r="X7" s="133"/>
      <c r="Y7" s="133"/>
    </row>
    <row r="8" spans="1:25" ht="15">
      <c r="A8" s="265">
        <v>2</v>
      </c>
      <c r="B8" s="41">
        <v>54</v>
      </c>
      <c r="C8" s="109" t="s">
        <v>51</v>
      </c>
      <c r="D8" s="110" t="s">
        <v>458</v>
      </c>
      <c r="E8" s="104">
        <v>38930</v>
      </c>
      <c r="F8" s="81" t="s">
        <v>48</v>
      </c>
      <c r="G8" s="231">
        <v>26.52</v>
      </c>
      <c r="H8" s="230">
        <v>1.5</v>
      </c>
      <c r="I8" s="245" t="str">
        <f t="shared" si="0"/>
        <v>I A</v>
      </c>
      <c r="J8" s="105" t="s">
        <v>445</v>
      </c>
      <c r="T8" s="133"/>
      <c r="U8" s="112"/>
      <c r="V8" s="133"/>
      <c r="W8" s="133"/>
      <c r="X8" s="133"/>
      <c r="Y8" s="133"/>
    </row>
    <row r="9" spans="1:25" ht="15">
      <c r="A9" s="265">
        <v>3</v>
      </c>
      <c r="B9" s="41">
        <v>55</v>
      </c>
      <c r="C9" s="109" t="s">
        <v>459</v>
      </c>
      <c r="D9" s="110" t="s">
        <v>460</v>
      </c>
      <c r="E9" s="104">
        <v>38297</v>
      </c>
      <c r="F9" s="81" t="s">
        <v>48</v>
      </c>
      <c r="G9" s="231">
        <v>27</v>
      </c>
      <c r="H9" s="230">
        <v>1.5</v>
      </c>
      <c r="I9" s="245" t="str">
        <f t="shared" si="0"/>
        <v>II A</v>
      </c>
      <c r="J9" s="105" t="s">
        <v>445</v>
      </c>
      <c r="T9" s="133"/>
      <c r="U9" s="112"/>
      <c r="V9" s="133"/>
      <c r="W9" s="133"/>
      <c r="X9" s="133"/>
      <c r="Y9" s="133"/>
    </row>
    <row r="10" spans="1:25" ht="15">
      <c r="A10" s="265">
        <v>4</v>
      </c>
      <c r="B10" s="41">
        <v>76</v>
      </c>
      <c r="C10" s="109" t="s">
        <v>517</v>
      </c>
      <c r="D10" s="110" t="s">
        <v>518</v>
      </c>
      <c r="E10" s="104">
        <v>38903</v>
      </c>
      <c r="F10" s="81" t="s">
        <v>48</v>
      </c>
      <c r="G10" s="231">
        <v>27.37</v>
      </c>
      <c r="H10" s="230">
        <v>0.7</v>
      </c>
      <c r="I10" s="245" t="str">
        <f t="shared" si="0"/>
        <v>II A</v>
      </c>
      <c r="J10" s="105" t="s">
        <v>519</v>
      </c>
      <c r="T10" s="133"/>
      <c r="U10" s="112"/>
      <c r="V10" s="133"/>
      <c r="W10" s="133"/>
      <c r="X10" s="133"/>
      <c r="Y10" s="133"/>
    </row>
    <row r="11" spans="1:25" ht="15">
      <c r="A11" s="265">
        <v>5</v>
      </c>
      <c r="B11" s="41">
        <v>48</v>
      </c>
      <c r="C11" s="109" t="s">
        <v>434</v>
      </c>
      <c r="D11" s="110" t="s">
        <v>435</v>
      </c>
      <c r="E11" s="104">
        <v>38919</v>
      </c>
      <c r="F11" s="81" t="s">
        <v>48</v>
      </c>
      <c r="G11" s="231">
        <v>28.39</v>
      </c>
      <c r="H11" s="230">
        <v>0.7</v>
      </c>
      <c r="I11" s="245" t="str">
        <f t="shared" si="0"/>
        <v>II A</v>
      </c>
      <c r="J11" s="105" t="s">
        <v>54</v>
      </c>
      <c r="T11" s="133"/>
      <c r="U11" s="112"/>
      <c r="V11" s="133"/>
      <c r="W11" s="133"/>
      <c r="X11" s="133"/>
      <c r="Y11" s="133"/>
    </row>
    <row r="12" spans="1:25" ht="15">
      <c r="A12" s="265">
        <v>6</v>
      </c>
      <c r="B12" s="41" t="s">
        <v>374</v>
      </c>
      <c r="C12" s="109" t="s">
        <v>147</v>
      </c>
      <c r="D12" s="110" t="s">
        <v>148</v>
      </c>
      <c r="E12" s="104" t="s">
        <v>375</v>
      </c>
      <c r="F12" s="81" t="s">
        <v>102</v>
      </c>
      <c r="G12" s="231">
        <v>30.47</v>
      </c>
      <c r="H12" s="230">
        <v>1.5</v>
      </c>
      <c r="I12" s="245" t="str">
        <f t="shared" si="0"/>
        <v>III A</v>
      </c>
      <c r="J12" s="105" t="s">
        <v>346</v>
      </c>
      <c r="T12" s="133"/>
      <c r="U12" s="112"/>
      <c r="V12" s="133"/>
      <c r="W12" s="133"/>
      <c r="X12" s="133"/>
      <c r="Y12" s="133"/>
    </row>
    <row r="13" spans="1:23" ht="14.25">
      <c r="A13" s="1"/>
      <c r="B13" s="1"/>
      <c r="C13" s="1"/>
      <c r="D13" s="270" t="s">
        <v>223</v>
      </c>
      <c r="E13" s="186"/>
      <c r="F13" s="1"/>
      <c r="G13" s="1"/>
      <c r="H13" s="1"/>
      <c r="I13" s="1"/>
      <c r="J13" s="1"/>
      <c r="W13" s="133"/>
    </row>
    <row r="14" spans="1:10" ht="14.25">
      <c r="A14" s="261" t="s">
        <v>750</v>
      </c>
      <c r="B14" s="157" t="s">
        <v>27</v>
      </c>
      <c r="C14" s="262" t="s">
        <v>1</v>
      </c>
      <c r="D14" s="263" t="s">
        <v>2</v>
      </c>
      <c r="E14" s="264" t="s">
        <v>3</v>
      </c>
      <c r="F14" s="264" t="s">
        <v>4</v>
      </c>
      <c r="G14" s="264" t="s">
        <v>16</v>
      </c>
      <c r="H14" s="264" t="s">
        <v>6</v>
      </c>
      <c r="I14" s="264" t="s">
        <v>60</v>
      </c>
      <c r="J14" s="264" t="s">
        <v>7</v>
      </c>
    </row>
    <row r="15" spans="1:10" ht="15">
      <c r="A15" s="265">
        <v>1</v>
      </c>
      <c r="B15" s="41" t="s">
        <v>294</v>
      </c>
      <c r="C15" s="109" t="s">
        <v>74</v>
      </c>
      <c r="D15" s="110" t="s">
        <v>145</v>
      </c>
      <c r="E15" s="104" t="s">
        <v>295</v>
      </c>
      <c r="F15" s="81" t="s">
        <v>102</v>
      </c>
      <c r="G15" s="231">
        <v>27.71</v>
      </c>
      <c r="H15" s="230">
        <v>-3.4</v>
      </c>
      <c r="I15" s="245" t="str">
        <f aca="true" t="shared" si="1" ref="I15:I45">IF(ISBLANK(G15),"",IF(G15&gt;31.24,"",IF(G15&lt;=23.3,"TSM",IF(G15&lt;=24.24,"SM",IF(G15&lt;=25.45,"KSM",IF(G15&lt;=26.85,"I A",IF(G15&lt;=28.74,"II A",IF(G15&lt;=31.24,"III A"))))))))</f>
        <v>II A</v>
      </c>
      <c r="J15" s="105" t="s">
        <v>276</v>
      </c>
    </row>
    <row r="16" spans="1:11" ht="15">
      <c r="A16" s="265">
        <v>2</v>
      </c>
      <c r="B16" s="41" t="s">
        <v>279</v>
      </c>
      <c r="C16" s="109" t="s">
        <v>134</v>
      </c>
      <c r="D16" s="110" t="s">
        <v>135</v>
      </c>
      <c r="E16" s="104" t="s">
        <v>280</v>
      </c>
      <c r="F16" s="81" t="s">
        <v>102</v>
      </c>
      <c r="G16" s="231">
        <v>28.22</v>
      </c>
      <c r="H16" s="230">
        <v>-3.1</v>
      </c>
      <c r="I16" s="245" t="str">
        <f t="shared" si="1"/>
        <v>II A</v>
      </c>
      <c r="J16" s="105" t="s">
        <v>276</v>
      </c>
      <c r="K16" s="143"/>
    </row>
    <row r="17" spans="1:10" ht="15">
      <c r="A17" s="265">
        <v>3</v>
      </c>
      <c r="B17" s="41">
        <v>28</v>
      </c>
      <c r="C17" s="109" t="s">
        <v>158</v>
      </c>
      <c r="D17" s="110" t="s">
        <v>159</v>
      </c>
      <c r="E17" s="104" t="s">
        <v>666</v>
      </c>
      <c r="F17" s="81" t="s">
        <v>150</v>
      </c>
      <c r="G17" s="231">
        <v>28.57</v>
      </c>
      <c r="H17" s="230">
        <v>0.2</v>
      </c>
      <c r="I17" s="245" t="str">
        <f t="shared" si="1"/>
        <v>II A</v>
      </c>
      <c r="J17" s="105" t="s">
        <v>665</v>
      </c>
    </row>
    <row r="18" spans="1:10" ht="15">
      <c r="A18" s="265">
        <v>4</v>
      </c>
      <c r="B18" s="41">
        <v>2</v>
      </c>
      <c r="C18" s="109" t="s">
        <v>572</v>
      </c>
      <c r="D18" s="110" t="s">
        <v>573</v>
      </c>
      <c r="E18" s="104">
        <v>40342</v>
      </c>
      <c r="F18" s="81" t="s">
        <v>185</v>
      </c>
      <c r="G18" s="231">
        <v>28.68</v>
      </c>
      <c r="H18" s="230">
        <v>3.1</v>
      </c>
      <c r="I18" s="245" t="str">
        <f t="shared" si="1"/>
        <v>II A</v>
      </c>
      <c r="J18" s="105" t="s">
        <v>569</v>
      </c>
    </row>
    <row r="19" spans="1:11" ht="15">
      <c r="A19" s="265">
        <v>5</v>
      </c>
      <c r="B19" s="41"/>
      <c r="C19" s="109" t="s">
        <v>690</v>
      </c>
      <c r="D19" s="110" t="s">
        <v>691</v>
      </c>
      <c r="E19" s="104">
        <v>39659</v>
      </c>
      <c r="F19" s="81" t="s">
        <v>717</v>
      </c>
      <c r="G19" s="231">
        <v>28.77</v>
      </c>
      <c r="H19" s="230">
        <v>-3.4</v>
      </c>
      <c r="I19" s="245" t="str">
        <f t="shared" si="1"/>
        <v>III A</v>
      </c>
      <c r="J19" s="105" t="s">
        <v>685</v>
      </c>
      <c r="K19" s="133"/>
    </row>
    <row r="20" spans="1:10" ht="15">
      <c r="A20" s="265">
        <v>6</v>
      </c>
      <c r="B20" s="41" t="s">
        <v>277</v>
      </c>
      <c r="C20" s="109" t="s">
        <v>136</v>
      </c>
      <c r="D20" s="110" t="s">
        <v>137</v>
      </c>
      <c r="E20" s="104" t="s">
        <v>278</v>
      </c>
      <c r="F20" s="81" t="s">
        <v>102</v>
      </c>
      <c r="G20" s="231">
        <v>29.1</v>
      </c>
      <c r="H20" s="230">
        <v>1.5</v>
      </c>
      <c r="I20" s="245" t="str">
        <f t="shared" si="1"/>
        <v>III A</v>
      </c>
      <c r="J20" s="105" t="s">
        <v>276</v>
      </c>
    </row>
    <row r="21" spans="1:10" ht="15">
      <c r="A21" s="265">
        <v>7</v>
      </c>
      <c r="B21" s="41">
        <v>16</v>
      </c>
      <c r="C21" s="109" t="s">
        <v>208</v>
      </c>
      <c r="D21" s="110" t="s">
        <v>566</v>
      </c>
      <c r="E21" s="104">
        <v>40377</v>
      </c>
      <c r="F21" s="81" t="s">
        <v>185</v>
      </c>
      <c r="G21" s="231">
        <v>29.14</v>
      </c>
      <c r="H21" s="230">
        <v>3.1</v>
      </c>
      <c r="I21" s="245" t="str">
        <f t="shared" si="1"/>
        <v>III A</v>
      </c>
      <c r="J21" s="105" t="s">
        <v>567</v>
      </c>
    </row>
    <row r="22" spans="1:10" ht="15">
      <c r="A22" s="265">
        <v>8</v>
      </c>
      <c r="B22" s="41">
        <v>11</v>
      </c>
      <c r="C22" s="109" t="s">
        <v>558</v>
      </c>
      <c r="D22" s="110" t="s">
        <v>559</v>
      </c>
      <c r="E22" s="104">
        <v>40557</v>
      </c>
      <c r="F22" s="81" t="s">
        <v>185</v>
      </c>
      <c r="G22" s="231">
        <v>30.02</v>
      </c>
      <c r="H22" s="230">
        <v>0.7</v>
      </c>
      <c r="I22" s="245" t="str">
        <f t="shared" si="1"/>
        <v>III A</v>
      </c>
      <c r="J22" s="105" t="s">
        <v>557</v>
      </c>
    </row>
    <row r="23" spans="1:10" ht="15">
      <c r="A23" s="265">
        <v>9</v>
      </c>
      <c r="B23" s="41">
        <v>9</v>
      </c>
      <c r="C23" s="109" t="s">
        <v>553</v>
      </c>
      <c r="D23" s="110" t="s">
        <v>554</v>
      </c>
      <c r="E23" s="104">
        <v>40413</v>
      </c>
      <c r="F23" s="81" t="s">
        <v>185</v>
      </c>
      <c r="G23" s="231">
        <v>30.1</v>
      </c>
      <c r="H23" s="230">
        <v>0.7</v>
      </c>
      <c r="I23" s="245" t="str">
        <f t="shared" si="1"/>
        <v>III A</v>
      </c>
      <c r="J23" s="105" t="s">
        <v>549</v>
      </c>
    </row>
    <row r="24" spans="1:21" ht="15">
      <c r="A24" s="265">
        <v>10</v>
      </c>
      <c r="B24" s="41" t="s">
        <v>301</v>
      </c>
      <c r="C24" s="109" t="s">
        <v>134</v>
      </c>
      <c r="D24" s="110" t="s">
        <v>302</v>
      </c>
      <c r="E24" s="104" t="s">
        <v>303</v>
      </c>
      <c r="F24" s="81" t="s">
        <v>102</v>
      </c>
      <c r="G24" s="231">
        <v>30.13</v>
      </c>
      <c r="H24" s="230">
        <v>1.5</v>
      </c>
      <c r="I24" s="245" t="str">
        <f t="shared" si="1"/>
        <v>III A</v>
      </c>
      <c r="J24" s="105" t="s">
        <v>304</v>
      </c>
      <c r="K24" s="133"/>
      <c r="U24" s="133"/>
    </row>
    <row r="25" spans="1:21" ht="15">
      <c r="A25" s="265">
        <v>11</v>
      </c>
      <c r="B25" s="41"/>
      <c r="C25" s="109" t="s">
        <v>572</v>
      </c>
      <c r="D25" s="110" t="s">
        <v>746</v>
      </c>
      <c r="E25" s="104">
        <v>40233</v>
      </c>
      <c r="F25" s="81" t="s">
        <v>102</v>
      </c>
      <c r="G25" s="231">
        <v>30.14</v>
      </c>
      <c r="H25" s="230">
        <v>1.5</v>
      </c>
      <c r="I25" s="245" t="str">
        <f t="shared" si="1"/>
        <v>III A</v>
      </c>
      <c r="J25" s="84" t="s">
        <v>747</v>
      </c>
      <c r="K25" s="133"/>
      <c r="U25" s="133"/>
    </row>
    <row r="26" spans="1:11" ht="15">
      <c r="A26" s="265">
        <v>12</v>
      </c>
      <c r="B26" s="41">
        <v>107</v>
      </c>
      <c r="C26" s="109" t="s">
        <v>704</v>
      </c>
      <c r="D26" s="110" t="s">
        <v>705</v>
      </c>
      <c r="E26" s="104" t="s">
        <v>706</v>
      </c>
      <c r="F26" s="81" t="s">
        <v>1071</v>
      </c>
      <c r="G26" s="231">
        <v>30.47</v>
      </c>
      <c r="H26" s="230">
        <v>1.5</v>
      </c>
      <c r="I26" s="245" t="str">
        <f t="shared" si="1"/>
        <v>III A</v>
      </c>
      <c r="J26" s="105"/>
      <c r="K26" s="133"/>
    </row>
    <row r="27" spans="1:10" ht="15">
      <c r="A27" s="265">
        <v>13</v>
      </c>
      <c r="B27" s="41">
        <v>1</v>
      </c>
      <c r="C27" s="109" t="s">
        <v>571</v>
      </c>
      <c r="D27" s="110" t="s">
        <v>197</v>
      </c>
      <c r="E27" s="104">
        <v>40472</v>
      </c>
      <c r="F27" s="81" t="s">
        <v>185</v>
      </c>
      <c r="G27" s="231">
        <v>30.5</v>
      </c>
      <c r="H27" s="230">
        <v>0.7</v>
      </c>
      <c r="I27" s="245" t="str">
        <f t="shared" si="1"/>
        <v>III A</v>
      </c>
      <c r="J27" s="105" t="s">
        <v>569</v>
      </c>
    </row>
    <row r="28" spans="1:21" ht="15">
      <c r="A28" s="265">
        <v>14</v>
      </c>
      <c r="B28" s="41" t="s">
        <v>289</v>
      </c>
      <c r="C28" s="109" t="s">
        <v>206</v>
      </c>
      <c r="D28" s="110" t="s">
        <v>290</v>
      </c>
      <c r="E28" s="104" t="s">
        <v>291</v>
      </c>
      <c r="F28" s="81" t="s">
        <v>102</v>
      </c>
      <c r="G28" s="231">
        <v>31.67</v>
      </c>
      <c r="H28" s="230">
        <v>0.2</v>
      </c>
      <c r="I28" s="245">
        <f t="shared" si="1"/>
      </c>
      <c r="J28" s="105" t="s">
        <v>276</v>
      </c>
      <c r="K28" s="133"/>
      <c r="U28" s="133"/>
    </row>
    <row r="29" spans="1:10" ht="15">
      <c r="A29" s="265">
        <v>15</v>
      </c>
      <c r="B29" s="41" t="s">
        <v>287</v>
      </c>
      <c r="C29" s="109" t="s">
        <v>140</v>
      </c>
      <c r="D29" s="110" t="s">
        <v>221</v>
      </c>
      <c r="E29" s="104" t="s">
        <v>288</v>
      </c>
      <c r="F29" s="81" t="s">
        <v>102</v>
      </c>
      <c r="G29" s="231">
        <v>31.68</v>
      </c>
      <c r="H29" s="230">
        <v>0.7</v>
      </c>
      <c r="I29" s="245">
        <f t="shared" si="1"/>
      </c>
      <c r="J29" s="105" t="s">
        <v>276</v>
      </c>
    </row>
    <row r="30" spans="1:21" ht="15">
      <c r="A30" s="265">
        <v>16</v>
      </c>
      <c r="B30" s="41">
        <v>101</v>
      </c>
      <c r="C30" s="109" t="s">
        <v>181</v>
      </c>
      <c r="D30" s="110" t="s">
        <v>182</v>
      </c>
      <c r="E30" s="104" t="s">
        <v>695</v>
      </c>
      <c r="F30" s="81" t="s">
        <v>1071</v>
      </c>
      <c r="G30" s="231">
        <v>32.98</v>
      </c>
      <c r="H30" s="230">
        <v>0.7</v>
      </c>
      <c r="I30" s="245">
        <f t="shared" si="1"/>
      </c>
      <c r="J30" s="105"/>
      <c r="U30" s="133"/>
    </row>
    <row r="31" spans="1:11" ht="15">
      <c r="A31" s="265">
        <v>17</v>
      </c>
      <c r="B31" s="41">
        <v>109</v>
      </c>
      <c r="C31" s="109" t="s">
        <v>712</v>
      </c>
      <c r="D31" s="110" t="s">
        <v>713</v>
      </c>
      <c r="E31" s="104" t="s">
        <v>714</v>
      </c>
      <c r="F31" s="81" t="s">
        <v>1071</v>
      </c>
      <c r="G31" s="231">
        <v>33.14</v>
      </c>
      <c r="H31" s="230">
        <v>0.7</v>
      </c>
      <c r="I31" s="245">
        <f t="shared" si="1"/>
      </c>
      <c r="J31" s="105"/>
      <c r="K31" s="133"/>
    </row>
    <row r="32" spans="1:10" ht="15">
      <c r="A32" s="265">
        <v>18</v>
      </c>
      <c r="B32" s="41" t="s">
        <v>333</v>
      </c>
      <c r="C32" s="109" t="s">
        <v>334</v>
      </c>
      <c r="D32" s="110" t="s">
        <v>335</v>
      </c>
      <c r="E32" s="104" t="s">
        <v>336</v>
      </c>
      <c r="F32" s="81" t="s">
        <v>102</v>
      </c>
      <c r="G32" s="231">
        <v>34.06</v>
      </c>
      <c r="H32" s="230">
        <v>-2.2</v>
      </c>
      <c r="I32" s="245">
        <f t="shared" si="1"/>
      </c>
      <c r="J32" s="105" t="s">
        <v>304</v>
      </c>
    </row>
    <row r="33" spans="1:10" ht="15">
      <c r="A33" s="265">
        <v>19</v>
      </c>
      <c r="B33" s="41" t="s">
        <v>340</v>
      </c>
      <c r="C33" s="109" t="s">
        <v>341</v>
      </c>
      <c r="D33" s="110" t="s">
        <v>342</v>
      </c>
      <c r="E33" s="104" t="s">
        <v>343</v>
      </c>
      <c r="F33" s="81" t="s">
        <v>102</v>
      </c>
      <c r="G33" s="231">
        <v>34.17</v>
      </c>
      <c r="H33" s="230">
        <v>-3.4</v>
      </c>
      <c r="I33" s="245">
        <f t="shared" si="1"/>
      </c>
      <c r="J33" s="105" t="s">
        <v>304</v>
      </c>
    </row>
    <row r="34" spans="1:21" ht="15">
      <c r="A34" s="265">
        <v>20</v>
      </c>
      <c r="B34" s="41">
        <v>102</v>
      </c>
      <c r="C34" s="109" t="s">
        <v>696</v>
      </c>
      <c r="D34" s="110" t="s">
        <v>697</v>
      </c>
      <c r="E34" s="104" t="s">
        <v>698</v>
      </c>
      <c r="F34" s="81" t="s">
        <v>1071</v>
      </c>
      <c r="G34" s="231">
        <v>34.73</v>
      </c>
      <c r="H34" s="230">
        <v>0.2</v>
      </c>
      <c r="I34" s="245">
        <f t="shared" si="1"/>
      </c>
      <c r="J34" s="105"/>
      <c r="K34" s="133"/>
      <c r="U34" s="133"/>
    </row>
    <row r="35" spans="1:10" ht="15">
      <c r="A35" s="265">
        <v>21</v>
      </c>
      <c r="B35" s="41" t="s">
        <v>329</v>
      </c>
      <c r="C35" s="109" t="s">
        <v>330</v>
      </c>
      <c r="D35" s="110" t="s">
        <v>331</v>
      </c>
      <c r="E35" s="104" t="s">
        <v>332</v>
      </c>
      <c r="F35" s="81" t="s">
        <v>102</v>
      </c>
      <c r="G35" s="231">
        <v>35.06</v>
      </c>
      <c r="H35" s="230">
        <v>-3.1</v>
      </c>
      <c r="I35" s="245">
        <f t="shared" si="1"/>
      </c>
      <c r="J35" s="105" t="s">
        <v>304</v>
      </c>
    </row>
    <row r="36" spans="1:10" ht="15">
      <c r="A36" s="265">
        <v>22</v>
      </c>
      <c r="B36" s="41" t="s">
        <v>325</v>
      </c>
      <c r="C36" s="109" t="s">
        <v>326</v>
      </c>
      <c r="D36" s="110" t="s">
        <v>327</v>
      </c>
      <c r="E36" s="104" t="s">
        <v>328</v>
      </c>
      <c r="F36" s="81" t="s">
        <v>102</v>
      </c>
      <c r="G36" s="231">
        <v>36.24</v>
      </c>
      <c r="H36" s="230">
        <v>-3.1</v>
      </c>
      <c r="I36" s="245">
        <f t="shared" si="1"/>
      </c>
      <c r="J36" s="105" t="s">
        <v>304</v>
      </c>
    </row>
    <row r="37" spans="1:11" ht="15">
      <c r="A37" s="265">
        <v>23</v>
      </c>
      <c r="B37" s="41">
        <v>110</v>
      </c>
      <c r="C37" s="109" t="s">
        <v>712</v>
      </c>
      <c r="D37" s="110" t="s">
        <v>715</v>
      </c>
      <c r="E37" s="104" t="s">
        <v>716</v>
      </c>
      <c r="F37" s="81" t="s">
        <v>1071</v>
      </c>
      <c r="G37" s="231">
        <v>38.51</v>
      </c>
      <c r="H37" s="230">
        <v>0.2</v>
      </c>
      <c r="I37" s="245">
        <f t="shared" si="1"/>
      </c>
      <c r="J37" s="105"/>
      <c r="K37" s="133"/>
    </row>
    <row r="38" spans="1:21" ht="15">
      <c r="A38" s="265"/>
      <c r="B38" s="41">
        <v>15</v>
      </c>
      <c r="C38" s="109" t="s">
        <v>565</v>
      </c>
      <c r="D38" s="110" t="s">
        <v>564</v>
      </c>
      <c r="E38" s="104">
        <v>41045</v>
      </c>
      <c r="F38" s="81" t="s">
        <v>185</v>
      </c>
      <c r="G38" s="231" t="s">
        <v>751</v>
      </c>
      <c r="H38" s="230"/>
      <c r="I38" s="245">
        <f t="shared" si="1"/>
      </c>
      <c r="J38" s="105" t="s">
        <v>557</v>
      </c>
      <c r="U38" s="133"/>
    </row>
    <row r="39" spans="1:10" ht="15">
      <c r="A39" s="265"/>
      <c r="B39" s="41">
        <v>106</v>
      </c>
      <c r="C39" s="109" t="s">
        <v>179</v>
      </c>
      <c r="D39" s="110" t="s">
        <v>180</v>
      </c>
      <c r="E39" s="104" t="s">
        <v>703</v>
      </c>
      <c r="F39" s="81" t="s">
        <v>1071</v>
      </c>
      <c r="G39" s="231" t="s">
        <v>751</v>
      </c>
      <c r="H39" s="230"/>
      <c r="I39" s="245">
        <f t="shared" si="1"/>
      </c>
      <c r="J39" s="105"/>
    </row>
    <row r="40" spans="1:10" ht="15">
      <c r="A40" s="265"/>
      <c r="B40" s="41">
        <v>3</v>
      </c>
      <c r="C40" s="109" t="s">
        <v>574</v>
      </c>
      <c r="D40" s="110" t="s">
        <v>575</v>
      </c>
      <c r="E40" s="104">
        <v>39953</v>
      </c>
      <c r="F40" s="81" t="s">
        <v>185</v>
      </c>
      <c r="G40" s="231" t="s">
        <v>751</v>
      </c>
      <c r="H40" s="230"/>
      <c r="I40" s="245">
        <f t="shared" si="1"/>
      </c>
      <c r="J40" s="105" t="s">
        <v>569</v>
      </c>
    </row>
    <row r="41" spans="1:10" ht="15">
      <c r="A41" s="265"/>
      <c r="B41" s="41">
        <v>4</v>
      </c>
      <c r="C41" s="109" t="s">
        <v>121</v>
      </c>
      <c r="D41" s="110" t="s">
        <v>576</v>
      </c>
      <c r="E41" s="104">
        <v>39871</v>
      </c>
      <c r="F41" s="81" t="s">
        <v>185</v>
      </c>
      <c r="G41" s="231" t="s">
        <v>751</v>
      </c>
      <c r="H41" s="230"/>
      <c r="I41" s="245">
        <f t="shared" si="1"/>
      </c>
      <c r="J41" s="105" t="s">
        <v>569</v>
      </c>
    </row>
    <row r="42" spans="1:10" ht="15">
      <c r="A42" s="265"/>
      <c r="B42" s="41">
        <v>108</v>
      </c>
      <c r="C42" s="109" t="s">
        <v>707</v>
      </c>
      <c r="D42" s="110" t="s">
        <v>180</v>
      </c>
      <c r="E42" s="104" t="s">
        <v>708</v>
      </c>
      <c r="F42" s="81" t="s">
        <v>1071</v>
      </c>
      <c r="G42" s="231" t="s">
        <v>751</v>
      </c>
      <c r="H42" s="230"/>
      <c r="I42" s="245">
        <f t="shared" si="1"/>
      </c>
      <c r="J42" s="105"/>
    </row>
    <row r="43" spans="1:21" ht="15">
      <c r="A43" s="265"/>
      <c r="B43" s="41" t="s">
        <v>305</v>
      </c>
      <c r="C43" s="109" t="s">
        <v>87</v>
      </c>
      <c r="D43" s="110" t="s">
        <v>306</v>
      </c>
      <c r="E43" s="104" t="s">
        <v>307</v>
      </c>
      <c r="F43" s="81" t="s">
        <v>102</v>
      </c>
      <c r="G43" s="231" t="s">
        <v>751</v>
      </c>
      <c r="H43" s="230"/>
      <c r="I43" s="245">
        <f t="shared" si="1"/>
      </c>
      <c r="J43" s="105" t="s">
        <v>304</v>
      </c>
      <c r="U43" s="133"/>
    </row>
    <row r="44" spans="1:10" ht="15">
      <c r="A44" s="265"/>
      <c r="B44" s="41" t="s">
        <v>283</v>
      </c>
      <c r="C44" s="109" t="s">
        <v>284</v>
      </c>
      <c r="D44" s="110" t="s">
        <v>285</v>
      </c>
      <c r="E44" s="104" t="s">
        <v>286</v>
      </c>
      <c r="F44" s="81" t="s">
        <v>102</v>
      </c>
      <c r="G44" s="231" t="s">
        <v>751</v>
      </c>
      <c r="H44" s="230"/>
      <c r="I44" s="245">
        <f t="shared" si="1"/>
      </c>
      <c r="J44" s="105" t="s">
        <v>276</v>
      </c>
    </row>
    <row r="45" spans="1:21" ht="15">
      <c r="A45" s="265"/>
      <c r="B45" s="41" t="s">
        <v>337</v>
      </c>
      <c r="C45" s="109" t="s">
        <v>87</v>
      </c>
      <c r="D45" s="110" t="s">
        <v>338</v>
      </c>
      <c r="E45" s="104" t="s">
        <v>339</v>
      </c>
      <c r="F45" s="81" t="s">
        <v>102</v>
      </c>
      <c r="G45" s="231" t="s">
        <v>751</v>
      </c>
      <c r="H45" s="230"/>
      <c r="I45" s="245">
        <f t="shared" si="1"/>
      </c>
      <c r="J45" s="105" t="s">
        <v>304</v>
      </c>
      <c r="U45" s="1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3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5.57421875" style="0" customWidth="1"/>
    <col min="2" max="2" width="4.8515625" style="0" customWidth="1"/>
    <col min="3" max="3" width="11.140625" style="0" customWidth="1"/>
    <col min="4" max="4" width="13.57421875" style="0" bestFit="1" customWidth="1"/>
    <col min="5" max="5" width="12.7109375" style="0" customWidth="1"/>
    <col min="6" max="6" width="15.28125" style="0" customWidth="1"/>
    <col min="7" max="7" width="7.8515625" style="0" customWidth="1"/>
    <col min="10" max="10" width="24.421875" style="0" bestFit="1" customWidth="1"/>
    <col min="11" max="11" width="9.57421875" style="0" customWidth="1"/>
    <col min="15" max="15" width="11.28125" style="0" customWidth="1"/>
    <col min="16" max="16" width="10.421875" style="0" bestFit="1" customWidth="1"/>
    <col min="17" max="17" width="13.140625" style="0" customWidth="1"/>
    <col min="18" max="18" width="11.421875" style="0" customWidth="1"/>
    <col min="19" max="19" width="13.57421875" style="0" customWidth="1"/>
    <col min="20" max="20" width="12.421875" style="0" customWidth="1"/>
  </cols>
  <sheetData>
    <row r="2" spans="1:10" ht="17.25">
      <c r="A2" s="10"/>
      <c r="B2" s="10"/>
      <c r="C2" s="19" t="s">
        <v>9</v>
      </c>
      <c r="D2" s="19"/>
      <c r="E2" s="20"/>
      <c r="F2" s="19"/>
      <c r="G2" s="21"/>
      <c r="H2" s="21"/>
      <c r="I2" s="21"/>
      <c r="J2" s="19"/>
    </row>
    <row r="3" spans="1:10" ht="21">
      <c r="A3" s="2"/>
      <c r="B3" s="2"/>
      <c r="C3" s="2"/>
      <c r="D3" s="15"/>
      <c r="E3" s="3"/>
      <c r="F3" s="4"/>
      <c r="G3" s="13"/>
      <c r="H3" s="13"/>
      <c r="I3" s="13"/>
      <c r="J3" s="13" t="s">
        <v>47</v>
      </c>
    </row>
    <row r="4" spans="1:10" ht="20.25">
      <c r="A4" s="7"/>
      <c r="B4" s="7"/>
      <c r="C4" s="7"/>
      <c r="D4" s="16"/>
      <c r="E4" s="1"/>
      <c r="F4" s="1"/>
      <c r="G4" s="13"/>
      <c r="H4" s="13"/>
      <c r="I4" s="13"/>
      <c r="J4" s="13" t="s">
        <v>727</v>
      </c>
    </row>
    <row r="5" spans="1:6" ht="17.25">
      <c r="A5" s="1"/>
      <c r="B5" s="75" t="s">
        <v>35</v>
      </c>
      <c r="C5" s="75"/>
      <c r="D5" s="78" t="s">
        <v>741</v>
      </c>
      <c r="E5" s="1"/>
      <c r="F5" s="8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C7" s="1"/>
      <c r="D7" s="17">
        <v>1</v>
      </c>
      <c r="E7" s="12" t="s">
        <v>57</v>
      </c>
      <c r="F7" s="17"/>
      <c r="G7" s="12"/>
      <c r="H7" s="12"/>
      <c r="I7" s="12"/>
      <c r="J7" s="18"/>
    </row>
    <row r="8" spans="1:10" ht="14.25">
      <c r="A8" s="28" t="s">
        <v>0</v>
      </c>
      <c r="B8" s="157" t="s">
        <v>27</v>
      </c>
      <c r="C8" s="25" t="s">
        <v>1</v>
      </c>
      <c r="D8" s="30" t="s">
        <v>2</v>
      </c>
      <c r="E8" s="27" t="s">
        <v>3</v>
      </c>
      <c r="F8" s="27" t="s">
        <v>4</v>
      </c>
      <c r="G8" s="273" t="s">
        <v>16</v>
      </c>
      <c r="H8" s="273" t="s">
        <v>6</v>
      </c>
      <c r="I8" s="264" t="s">
        <v>60</v>
      </c>
      <c r="J8" s="27" t="s">
        <v>7</v>
      </c>
    </row>
    <row r="9" spans="1:19" ht="15">
      <c r="A9" s="29">
        <v>1</v>
      </c>
      <c r="B9" s="41">
        <v>8</v>
      </c>
      <c r="C9" s="81" t="s">
        <v>190</v>
      </c>
      <c r="D9" s="81" t="s">
        <v>191</v>
      </c>
      <c r="E9" s="104">
        <v>40444</v>
      </c>
      <c r="F9" s="81" t="s">
        <v>185</v>
      </c>
      <c r="G9" s="231">
        <v>26.45</v>
      </c>
      <c r="H9" s="230">
        <v>-1.3</v>
      </c>
      <c r="I9" s="245" t="str">
        <f>IF(ISBLANK(G9),"",IF(G9&lt;=22.1,"KSM",IF(G9&lt;=23.1,"I A",IF(G9&lt;=24.7,"II A",IF(G9&lt;=27.24,"III A",IF(G9&lt;=30.54,"I JA",IF(G9&lt;=33.24,"II JA",IF(G9&lt;=34.94,"III JA"))))))))</f>
        <v>III A</v>
      </c>
      <c r="J9" s="81" t="s">
        <v>549</v>
      </c>
      <c r="S9" s="245"/>
    </row>
    <row r="10" spans="1:21" ht="15">
      <c r="A10" s="29">
        <v>2</v>
      </c>
      <c r="B10" s="41" t="s">
        <v>321</v>
      </c>
      <c r="C10" s="81" t="s">
        <v>322</v>
      </c>
      <c r="D10" s="81" t="s">
        <v>323</v>
      </c>
      <c r="E10" s="104" t="s">
        <v>324</v>
      </c>
      <c r="F10" s="81" t="s">
        <v>102</v>
      </c>
      <c r="G10" s="231" t="s">
        <v>751</v>
      </c>
      <c r="H10" s="230"/>
      <c r="I10" s="245"/>
      <c r="J10" s="81" t="s">
        <v>304</v>
      </c>
      <c r="U10" s="133"/>
    </row>
    <row r="11" spans="1:22" ht="15">
      <c r="A11" s="29">
        <v>3</v>
      </c>
      <c r="B11" s="41" t="s">
        <v>273</v>
      </c>
      <c r="C11" s="81" t="s">
        <v>108</v>
      </c>
      <c r="D11" s="81" t="s">
        <v>274</v>
      </c>
      <c r="E11" s="104" t="s">
        <v>275</v>
      </c>
      <c r="F11" s="81" t="s">
        <v>102</v>
      </c>
      <c r="G11" s="231">
        <v>25.41</v>
      </c>
      <c r="H11" s="230">
        <v>-1.3</v>
      </c>
      <c r="I11" s="245" t="str">
        <f>IF(ISBLANK(G11),"",IF(G11&lt;=22.1,"KSM",IF(G11&lt;=23.1,"I A",IF(G11&lt;=24.7,"II A",IF(G11&lt;=27.24,"III A",IF(G11&lt;=30.54,"I JA",IF(G11&lt;=33.24,"II JA",IF(G11&lt;=34.94,"III JA"))))))))</f>
        <v>III A</v>
      </c>
      <c r="J11" s="81" t="s">
        <v>276</v>
      </c>
      <c r="V11" s="162"/>
    </row>
    <row r="12" spans="1:21" ht="15">
      <c r="A12" s="29">
        <v>4</v>
      </c>
      <c r="B12" s="41">
        <v>135</v>
      </c>
      <c r="C12" s="81" t="s">
        <v>545</v>
      </c>
      <c r="D12" s="81" t="s">
        <v>546</v>
      </c>
      <c r="E12" s="104" t="s">
        <v>547</v>
      </c>
      <c r="F12" s="81" t="s">
        <v>1070</v>
      </c>
      <c r="G12" s="231">
        <v>26.65</v>
      </c>
      <c r="H12" s="230">
        <v>-1.3</v>
      </c>
      <c r="I12" s="245" t="str">
        <f>IF(ISBLANK(G12),"",IF(G12&lt;=22.1,"KSM",IF(G12&lt;=23.1,"I A",IF(G12&lt;=24.7,"II A",IF(G12&lt;=27.24,"III A",IF(G12&lt;=30.54,"I JA",IF(G12&lt;=33.24,"II JA",IF(G12&lt;=34.94,"III JA"))))))))</f>
        <v>III A</v>
      </c>
      <c r="J12" s="81" t="s">
        <v>535</v>
      </c>
      <c r="T12" s="133"/>
      <c r="U12" s="133"/>
    </row>
    <row r="13" spans="5:21" ht="14.25">
      <c r="E13" s="59"/>
      <c r="U13" s="133"/>
    </row>
    <row r="14" spans="1:10" ht="14.25">
      <c r="A14" s="1"/>
      <c r="B14" s="1"/>
      <c r="C14" s="1"/>
      <c r="D14" s="17">
        <v>2</v>
      </c>
      <c r="E14" s="12" t="s">
        <v>57</v>
      </c>
      <c r="F14" s="17"/>
      <c r="G14" s="12"/>
      <c r="H14" s="12"/>
      <c r="I14" s="12"/>
      <c r="J14" s="18"/>
    </row>
    <row r="15" spans="1:10" ht="14.25">
      <c r="A15" s="28" t="s">
        <v>0</v>
      </c>
      <c r="B15" s="157" t="s">
        <v>27</v>
      </c>
      <c r="C15" s="25" t="s">
        <v>1</v>
      </c>
      <c r="D15" s="30" t="s">
        <v>2</v>
      </c>
      <c r="E15" s="48" t="s">
        <v>3</v>
      </c>
      <c r="F15" s="27" t="s">
        <v>4</v>
      </c>
      <c r="G15" s="273" t="s">
        <v>16</v>
      </c>
      <c r="H15" s="273" t="s">
        <v>6</v>
      </c>
      <c r="I15" s="264" t="s">
        <v>60</v>
      </c>
      <c r="J15" s="27" t="s">
        <v>7</v>
      </c>
    </row>
    <row r="16" spans="1:21" ht="15">
      <c r="A16" s="29">
        <v>1</v>
      </c>
      <c r="B16" s="41"/>
      <c r="C16" s="81" t="s">
        <v>81</v>
      </c>
      <c r="D16" s="81" t="s">
        <v>184</v>
      </c>
      <c r="E16" s="104">
        <v>40675</v>
      </c>
      <c r="F16" s="81" t="s">
        <v>185</v>
      </c>
      <c r="G16" s="231">
        <v>32.8</v>
      </c>
      <c r="H16" s="230">
        <v>-2.4</v>
      </c>
      <c r="I16" s="245" t="str">
        <f>IF(ISBLANK(G16),"",IF(G16&lt;=22.1,"KSM",IF(G16&lt;=23.1,"I A",IF(G16&lt;=24.7,"II A",IF(G16&lt;=27.24,"III A",IF(G16&lt;=30.54,"I JA",IF(G16&lt;=33.24,"II JA",IF(G16&lt;=34.94,"III JA"))))))))</f>
        <v>II JA</v>
      </c>
      <c r="J16" s="81" t="s">
        <v>720</v>
      </c>
      <c r="U16" s="133"/>
    </row>
    <row r="17" spans="1:21" ht="15">
      <c r="A17" s="29">
        <v>2</v>
      </c>
      <c r="B17" s="41" t="s">
        <v>281</v>
      </c>
      <c r="C17" s="81" t="s">
        <v>126</v>
      </c>
      <c r="D17" s="81" t="s">
        <v>127</v>
      </c>
      <c r="E17" s="104" t="s">
        <v>282</v>
      </c>
      <c r="F17" s="81" t="s">
        <v>102</v>
      </c>
      <c r="G17" s="231">
        <v>25.71</v>
      </c>
      <c r="H17" s="230">
        <v>-2.4</v>
      </c>
      <c r="I17" s="245" t="str">
        <f>IF(ISBLANK(G17),"",IF(G17&lt;=22.1,"KSM",IF(G17&lt;=23.1,"I A",IF(G17&lt;=24.7,"II A",IF(G17&lt;=27.24,"III A",IF(G17&lt;=30.54,"I JA",IF(G17&lt;=33.24,"II JA",IF(G17&lt;=34.94,"III JA"))))))))</f>
        <v>III A</v>
      </c>
      <c r="J17" s="81" t="s">
        <v>276</v>
      </c>
      <c r="U17" s="133"/>
    </row>
    <row r="18" spans="1:11" ht="15">
      <c r="A18" s="29">
        <v>3</v>
      </c>
      <c r="B18" s="41" t="s">
        <v>308</v>
      </c>
      <c r="C18" s="81" t="s">
        <v>131</v>
      </c>
      <c r="D18" s="81" t="s">
        <v>309</v>
      </c>
      <c r="E18" s="104" t="s">
        <v>310</v>
      </c>
      <c r="F18" s="81" t="s">
        <v>102</v>
      </c>
      <c r="G18" s="231" t="s">
        <v>751</v>
      </c>
      <c r="H18" s="230"/>
      <c r="I18" s="245"/>
      <c r="J18" s="81" t="s">
        <v>304</v>
      </c>
      <c r="K18" s="163"/>
    </row>
    <row r="19" spans="1:10" ht="15">
      <c r="A19" s="29">
        <v>4</v>
      </c>
      <c r="B19" s="41">
        <v>43</v>
      </c>
      <c r="C19" s="81" t="s">
        <v>674</v>
      </c>
      <c r="D19" s="81" t="s">
        <v>675</v>
      </c>
      <c r="E19" s="104" t="s">
        <v>676</v>
      </c>
      <c r="F19" s="81" t="s">
        <v>150</v>
      </c>
      <c r="G19" s="231">
        <v>26.01</v>
      </c>
      <c r="H19" s="230">
        <v>-2.4</v>
      </c>
      <c r="I19" s="245" t="str">
        <f>IF(ISBLANK(G19),"",IF(G19&lt;=22.1,"KSM",IF(G19&lt;=23.1,"I A",IF(G19&lt;=24.7,"II A",IF(G19&lt;=27.24,"III A",IF(G19&lt;=30.54,"I JA",IF(G19&lt;=33.24,"II JA",IF(G19&lt;=34.94,"III JA"))))))))</f>
        <v>III A</v>
      </c>
      <c r="J19" s="81" t="s">
        <v>677</v>
      </c>
    </row>
    <row r="20" spans="1:10" ht="14.25">
      <c r="A20" s="1"/>
      <c r="C20" s="1"/>
      <c r="D20" s="17">
        <v>3</v>
      </c>
      <c r="E20" s="12" t="s">
        <v>57</v>
      </c>
      <c r="F20" s="17"/>
      <c r="G20" s="12"/>
      <c r="H20" s="12"/>
      <c r="I20" s="12"/>
      <c r="J20" s="18"/>
    </row>
    <row r="21" spans="1:10" ht="14.25">
      <c r="A21" s="28" t="s">
        <v>0</v>
      </c>
      <c r="B21" s="157" t="s">
        <v>27</v>
      </c>
      <c r="C21" s="25" t="s">
        <v>1</v>
      </c>
      <c r="D21" s="30" t="s">
        <v>2</v>
      </c>
      <c r="E21" s="27" t="s">
        <v>3</v>
      </c>
      <c r="F21" s="27" t="s">
        <v>4</v>
      </c>
      <c r="G21" s="273" t="s">
        <v>16</v>
      </c>
      <c r="H21" s="273" t="s">
        <v>6</v>
      </c>
      <c r="I21" s="264" t="s">
        <v>60</v>
      </c>
      <c r="J21" s="27" t="s">
        <v>7</v>
      </c>
    </row>
    <row r="22" spans="1:21" ht="15">
      <c r="A22" s="29">
        <v>1</v>
      </c>
      <c r="B22" s="41"/>
      <c r="C22" s="81" t="s">
        <v>93</v>
      </c>
      <c r="D22" s="81" t="s">
        <v>748</v>
      </c>
      <c r="E22" s="104">
        <v>40239</v>
      </c>
      <c r="F22" s="81" t="s">
        <v>102</v>
      </c>
      <c r="G22" s="231">
        <v>29.29</v>
      </c>
      <c r="H22" s="230">
        <v>-3.4</v>
      </c>
      <c r="I22" s="245" t="str">
        <f>IF(ISBLANK(G22),"",IF(G22&lt;=22.1,"KSM",IF(G22&lt;=23.1,"I A",IF(G22&lt;=24.7,"II A",IF(G22&lt;=27.24,"III A",IF(G22&lt;=30.54,"I JA",IF(G22&lt;=33.24,"II JA",IF(G22&lt;=34.94,"III JA"))))))))</f>
        <v>I JA</v>
      </c>
      <c r="J22" s="81" t="s">
        <v>276</v>
      </c>
      <c r="U22" s="133"/>
    </row>
    <row r="23" spans="1:21" ht="15">
      <c r="A23" s="29">
        <v>2</v>
      </c>
      <c r="B23" s="41" t="s">
        <v>292</v>
      </c>
      <c r="C23" s="81" t="s">
        <v>110</v>
      </c>
      <c r="D23" s="81" t="s">
        <v>122</v>
      </c>
      <c r="E23" s="104" t="s">
        <v>293</v>
      </c>
      <c r="F23" s="81" t="s">
        <v>102</v>
      </c>
      <c r="G23" s="231">
        <v>26.07</v>
      </c>
      <c r="H23" s="230">
        <v>-3.4</v>
      </c>
      <c r="I23" s="245" t="str">
        <f>IF(ISBLANK(G23),"",IF(G23&lt;=22.1,"KSM",IF(G23&lt;=23.1,"I A",IF(G23&lt;=24.7,"II A",IF(G23&lt;=27.24,"III A",IF(G23&lt;=30.54,"I JA",IF(G23&lt;=33.24,"II JA",IF(G23&lt;=34.94,"III JA"))))))))</f>
        <v>III A</v>
      </c>
      <c r="J23" s="81" t="s">
        <v>276</v>
      </c>
      <c r="U23" s="133"/>
    </row>
    <row r="24" spans="1:22" ht="15">
      <c r="A24" s="29">
        <v>3</v>
      </c>
      <c r="B24" s="41">
        <v>133</v>
      </c>
      <c r="C24" s="81" t="s">
        <v>170</v>
      </c>
      <c r="D24" s="81" t="s">
        <v>171</v>
      </c>
      <c r="E24" s="104" t="s">
        <v>541</v>
      </c>
      <c r="F24" s="81" t="s">
        <v>1070</v>
      </c>
      <c r="G24" s="231">
        <v>24.81</v>
      </c>
      <c r="H24" s="230">
        <v>-3.4</v>
      </c>
      <c r="I24" s="245" t="str">
        <f>IF(ISBLANK(G24),"",IF(G24&lt;=22.1,"KSM",IF(G24&lt;=23.1,"I A",IF(G24&lt;=24.7,"II A",IF(G24&lt;=27.24,"III A",IF(G24&lt;=30.54,"I JA",IF(G24&lt;=33.24,"II JA",IF(G24&lt;=34.94,"III JA"))))))))</f>
        <v>III A</v>
      </c>
      <c r="J24" s="81" t="s">
        <v>535</v>
      </c>
      <c r="V24" s="162"/>
    </row>
    <row r="25" spans="1:21" ht="15">
      <c r="A25" s="29">
        <v>4</v>
      </c>
      <c r="B25" s="41">
        <v>103</v>
      </c>
      <c r="C25" s="81" t="s">
        <v>496</v>
      </c>
      <c r="D25" s="81" t="s">
        <v>497</v>
      </c>
      <c r="E25" s="104" t="s">
        <v>498</v>
      </c>
      <c r="F25" s="81" t="s">
        <v>48</v>
      </c>
      <c r="G25" s="231">
        <v>25.75</v>
      </c>
      <c r="H25" s="230">
        <v>-3.4</v>
      </c>
      <c r="I25" s="245" t="str">
        <f>IF(ISBLANK(G25),"",IF(G25&lt;=22.1,"KSM",IF(G25&lt;=23.1,"I A",IF(G25&lt;=24.7,"II A",IF(G25&lt;=27.24,"III A",IF(G25&lt;=30.54,"I JA",IF(G25&lt;=33.24,"II JA",IF(G25&lt;=34.94,"III JA"))))))))</f>
        <v>III A</v>
      </c>
      <c r="J25" s="81" t="s">
        <v>490</v>
      </c>
      <c r="Q25" s="245"/>
      <c r="T25" s="133"/>
      <c r="U25" s="133"/>
    </row>
    <row r="26" spans="5:21" ht="14.25">
      <c r="E26" s="59"/>
      <c r="U26" s="133"/>
    </row>
    <row r="27" spans="1:10" ht="14.25">
      <c r="A27" s="1"/>
      <c r="B27" s="1"/>
      <c r="C27" s="1"/>
      <c r="D27" s="17">
        <v>4</v>
      </c>
      <c r="E27" s="12" t="s">
        <v>57</v>
      </c>
      <c r="F27" s="17"/>
      <c r="G27" s="12"/>
      <c r="H27" s="12"/>
      <c r="I27" s="12"/>
      <c r="J27" s="12"/>
    </row>
    <row r="28" spans="1:10" ht="14.25">
      <c r="A28" s="28" t="s">
        <v>0</v>
      </c>
      <c r="B28" s="157" t="s">
        <v>27</v>
      </c>
      <c r="C28" s="25" t="s">
        <v>1</v>
      </c>
      <c r="D28" s="30" t="s">
        <v>2</v>
      </c>
      <c r="E28" s="48" t="s">
        <v>3</v>
      </c>
      <c r="F28" s="27" t="s">
        <v>4</v>
      </c>
      <c r="G28" s="273" t="s">
        <v>16</v>
      </c>
      <c r="H28" s="273" t="s">
        <v>6</v>
      </c>
      <c r="I28" s="264" t="s">
        <v>60</v>
      </c>
      <c r="J28" s="27" t="s">
        <v>7</v>
      </c>
    </row>
    <row r="29" spans="1:21" ht="15">
      <c r="A29" s="29">
        <v>1</v>
      </c>
      <c r="B29" s="41"/>
      <c r="C29" s="81"/>
      <c r="D29" s="81"/>
      <c r="E29" s="104"/>
      <c r="F29" s="81"/>
      <c r="G29" s="231"/>
      <c r="H29" s="230"/>
      <c r="I29" s="245">
        <f>IF(ISBLANK(G29),"",IF(G29&lt;=22.1,"KSM",IF(G29&lt;=23.1,"I A",IF(G29&lt;=24.7,"II A",IF(G29&lt;=27.24,"III A",IF(G29&lt;=30.54,"I JA",IF(G29&lt;=33.24,"II JA",IF(G29&lt;=34.94,"III JA"))))))))</f>
      </c>
      <c r="J29" s="81"/>
      <c r="U29" s="133"/>
    </row>
    <row r="30" spans="1:21" ht="15">
      <c r="A30" s="29">
        <v>2</v>
      </c>
      <c r="B30" s="41" t="s">
        <v>344</v>
      </c>
      <c r="C30" s="81" t="s">
        <v>129</v>
      </c>
      <c r="D30" s="81" t="s">
        <v>130</v>
      </c>
      <c r="E30" s="104" t="s">
        <v>345</v>
      </c>
      <c r="F30" s="81" t="s">
        <v>102</v>
      </c>
      <c r="G30" s="231">
        <v>25.53</v>
      </c>
      <c r="H30" s="230">
        <v>-0.3</v>
      </c>
      <c r="I30" s="245" t="str">
        <f>IF(ISBLANK(G30),"",IF(G30&lt;=22.1,"KSM",IF(G30&lt;=23.1,"I A",IF(G30&lt;=24.7,"II A",IF(G30&lt;=27.24,"III A",IF(G30&lt;=30.54,"I JA",IF(G30&lt;=33.24,"II JA",IF(G30&lt;=34.94,"III JA"))))))))</f>
        <v>III A</v>
      </c>
      <c r="J30" s="81" t="s">
        <v>346</v>
      </c>
      <c r="U30" s="133"/>
    </row>
    <row r="31" spans="1:11" ht="15">
      <c r="A31" s="29">
        <v>3</v>
      </c>
      <c r="B31" s="41" t="s">
        <v>315</v>
      </c>
      <c r="C31" s="81" t="s">
        <v>316</v>
      </c>
      <c r="D31" s="81" t="s">
        <v>317</v>
      </c>
      <c r="E31" s="104" t="s">
        <v>318</v>
      </c>
      <c r="F31" s="81" t="s">
        <v>102</v>
      </c>
      <c r="G31" s="231" t="s">
        <v>751</v>
      </c>
      <c r="H31" s="230"/>
      <c r="I31" s="245"/>
      <c r="J31" s="81" t="s">
        <v>304</v>
      </c>
      <c r="K31" s="163"/>
    </row>
    <row r="32" spans="1:10" ht="15">
      <c r="A32" s="29">
        <v>4</v>
      </c>
      <c r="B32" s="41">
        <v>85</v>
      </c>
      <c r="C32" s="81" t="s">
        <v>452</v>
      </c>
      <c r="D32" s="81" t="s">
        <v>453</v>
      </c>
      <c r="E32" s="104">
        <v>39659</v>
      </c>
      <c r="F32" s="81" t="s">
        <v>48</v>
      </c>
      <c r="G32" s="231">
        <v>22.5</v>
      </c>
      <c r="H32" s="230">
        <v>-0.3</v>
      </c>
      <c r="I32" s="245" t="str">
        <f>IF(ISBLANK(G32),"",IF(G32&lt;=22.1,"KSM",IF(G32&lt;=23.1,"I A",IF(G32&lt;=24.7,"II A",IF(G32&lt;=27.24,"III A",IF(G32&lt;=30.54,"I JA",IF(G32&lt;=33.24,"II JA",IF(G32&lt;=34.94,"III JA"))))))))</f>
        <v>I A</v>
      </c>
      <c r="J32" s="81" t="s">
        <v>454</v>
      </c>
    </row>
    <row r="34" spans="1:10" ht="14.25">
      <c r="A34" s="63"/>
      <c r="B34" s="63"/>
      <c r="C34" s="63"/>
      <c r="D34" s="64"/>
      <c r="E34" s="65"/>
      <c r="F34" s="64"/>
      <c r="G34" s="65"/>
      <c r="H34" s="65"/>
      <c r="I34" s="65"/>
      <c r="J34" s="66"/>
    </row>
    <row r="35" spans="1:10" ht="14.25">
      <c r="A35" s="31"/>
      <c r="B35" s="120" t="s">
        <v>740</v>
      </c>
      <c r="C35" s="119"/>
      <c r="D35" s="17"/>
      <c r="E35" s="12"/>
      <c r="F35" s="31"/>
      <c r="G35" s="31"/>
      <c r="H35" s="31"/>
      <c r="I35" s="31"/>
      <c r="J35" s="31"/>
    </row>
    <row r="36" spans="1:12" ht="15">
      <c r="A36" s="1"/>
      <c r="B36" s="120"/>
      <c r="D36" s="17">
        <v>1</v>
      </c>
      <c r="E36" s="12" t="s">
        <v>26</v>
      </c>
      <c r="F36" s="17"/>
      <c r="G36" s="12"/>
      <c r="H36" s="12"/>
      <c r="I36" s="12"/>
      <c r="J36" s="18"/>
      <c r="K36" s="147"/>
      <c r="L36" s="23"/>
    </row>
    <row r="37" spans="1:12" ht="15">
      <c r="A37" s="28" t="s">
        <v>0</v>
      </c>
      <c r="B37" s="157" t="s">
        <v>27</v>
      </c>
      <c r="C37" s="25" t="s">
        <v>1</v>
      </c>
      <c r="D37" s="30" t="s">
        <v>2</v>
      </c>
      <c r="E37" s="27" t="s">
        <v>3</v>
      </c>
      <c r="F37" s="27" t="s">
        <v>4</v>
      </c>
      <c r="G37" s="273" t="s">
        <v>16</v>
      </c>
      <c r="H37" s="273" t="s">
        <v>6</v>
      </c>
      <c r="I37" s="264" t="s">
        <v>60</v>
      </c>
      <c r="J37" s="27" t="s">
        <v>7</v>
      </c>
      <c r="K37" s="147"/>
      <c r="L37" s="23"/>
    </row>
    <row r="38" spans="1:12" ht="15">
      <c r="A38" s="29">
        <v>1</v>
      </c>
      <c r="B38" s="41"/>
      <c r="C38" s="81"/>
      <c r="D38" s="81"/>
      <c r="E38" s="104"/>
      <c r="F38" s="81"/>
      <c r="G38" s="231"/>
      <c r="H38" s="230"/>
      <c r="I38" s="245">
        <f>IF(ISBLANK(G38),"",IF(G38&gt;27.24,"",IF(G38&lt;=20.75,"TSM",IF(G38&lt;=21.35,"SM",IF(G38&lt;=22.1,"KSM",IF(G38&lt;=23.1,"I A",IF(G38&lt;=24.7,"II A",IF(G38&lt;=27.24,"III A"))))))))</f>
      </c>
      <c r="J38" s="81"/>
      <c r="K38" s="23"/>
      <c r="L38" s="23"/>
    </row>
    <row r="39" spans="1:12" ht="15">
      <c r="A39" s="29">
        <v>2</v>
      </c>
      <c r="B39" s="41">
        <v>31</v>
      </c>
      <c r="C39" s="81" t="s">
        <v>71</v>
      </c>
      <c r="D39" s="81" t="s">
        <v>72</v>
      </c>
      <c r="E39" s="104">
        <v>38297</v>
      </c>
      <c r="F39" s="81" t="s">
        <v>722</v>
      </c>
      <c r="G39" s="231">
        <v>25.65</v>
      </c>
      <c r="H39" s="230">
        <v>-1.7</v>
      </c>
      <c r="I39" s="245" t="str">
        <f>IF(ISBLANK(G39),"",IF(G39&gt;27.24,"",IF(G39&lt;=20.75,"TSM",IF(G39&lt;=21.35,"SM",IF(G39&lt;=22.1,"KSM",IF(G39&lt;=23.1,"I A",IF(G39&lt;=24.7,"II A",IF(G39&lt;=27.24,"III A"))))))))</f>
        <v>III A</v>
      </c>
      <c r="J39" s="81" t="s">
        <v>529</v>
      </c>
      <c r="K39" s="147"/>
      <c r="L39" s="23"/>
    </row>
    <row r="40" spans="1:10" ht="15">
      <c r="A40" s="29">
        <v>3</v>
      </c>
      <c r="B40" s="41">
        <v>106</v>
      </c>
      <c r="C40" s="81" t="s">
        <v>258</v>
      </c>
      <c r="D40" s="81" t="s">
        <v>521</v>
      </c>
      <c r="E40" s="104">
        <v>37634</v>
      </c>
      <c r="F40" s="81" t="s">
        <v>48</v>
      </c>
      <c r="G40" s="231">
        <v>23.13</v>
      </c>
      <c r="H40" s="230">
        <v>-1.7</v>
      </c>
      <c r="I40" s="245" t="str">
        <f>IF(ISBLANK(G40),"",IF(G40&gt;27.24,"",IF(G40&lt;=20.75,"TSM",IF(G40&lt;=21.35,"SM",IF(G40&lt;=22.1,"KSM",IF(G40&lt;=23.1,"I A",IF(G40&lt;=24.7,"II A",IF(G40&lt;=27.24,"III A"))))))))</f>
        <v>II A</v>
      </c>
      <c r="J40" s="81" t="s">
        <v>520</v>
      </c>
    </row>
    <row r="41" spans="1:12" ht="15">
      <c r="A41" s="29">
        <v>4</v>
      </c>
      <c r="B41" s="41">
        <v>74</v>
      </c>
      <c r="C41" s="81" t="s">
        <v>404</v>
      </c>
      <c r="D41" s="81" t="s">
        <v>405</v>
      </c>
      <c r="E41" s="104" t="s">
        <v>406</v>
      </c>
      <c r="F41" s="81" t="s">
        <v>48</v>
      </c>
      <c r="G41" s="231">
        <v>23.76</v>
      </c>
      <c r="H41" s="230">
        <v>-1.7</v>
      </c>
      <c r="I41" s="245" t="str">
        <f>IF(ISBLANK(G41),"",IF(G41&gt;27.24,"",IF(G41&lt;=20.75,"TSM",IF(G41&lt;=21.35,"SM",IF(G41&lt;=22.1,"KSM",IF(G41&lt;=23.1,"I A",IF(G41&lt;=24.7,"II A",IF(G41&lt;=27.24,"III A"))))))))</f>
        <v>II A</v>
      </c>
      <c r="J41" s="81" t="s">
        <v>396</v>
      </c>
      <c r="K41" s="147"/>
      <c r="L41" s="23"/>
    </row>
    <row r="42" spans="1:12" ht="15">
      <c r="A42" s="29"/>
      <c r="B42" s="23"/>
      <c r="C42" s="23"/>
      <c r="D42" s="17">
        <v>2</v>
      </c>
      <c r="E42" s="12" t="s">
        <v>26</v>
      </c>
      <c r="G42" s="17"/>
      <c r="H42" s="23"/>
      <c r="I42" s="23"/>
      <c r="J42" s="23"/>
      <c r="K42" s="147"/>
      <c r="L42" s="23"/>
    </row>
    <row r="43" spans="1:12" ht="14.25">
      <c r="A43" s="28" t="s">
        <v>0</v>
      </c>
      <c r="B43" s="157" t="s">
        <v>27</v>
      </c>
      <c r="C43" s="25" t="s">
        <v>1</v>
      </c>
      <c r="D43" s="30" t="s">
        <v>2</v>
      </c>
      <c r="E43" s="27" t="s">
        <v>3</v>
      </c>
      <c r="F43" s="27" t="s">
        <v>4</v>
      </c>
      <c r="G43" s="273" t="s">
        <v>16</v>
      </c>
      <c r="H43" s="273" t="s">
        <v>6</v>
      </c>
      <c r="I43" s="264" t="s">
        <v>60</v>
      </c>
      <c r="J43" s="27" t="s">
        <v>7</v>
      </c>
      <c r="K43" s="23"/>
      <c r="L43" s="23"/>
    </row>
    <row r="44" spans="1:12" ht="15">
      <c r="A44" s="29">
        <v>1</v>
      </c>
      <c r="B44" s="41">
        <v>30</v>
      </c>
      <c r="C44" s="81" t="s">
        <v>527</v>
      </c>
      <c r="D44" s="81" t="s">
        <v>528</v>
      </c>
      <c r="E44" s="104">
        <v>36682</v>
      </c>
      <c r="F44" s="81" t="s">
        <v>722</v>
      </c>
      <c r="G44" s="231">
        <v>25.72</v>
      </c>
      <c r="H44" s="230">
        <v>-0.6</v>
      </c>
      <c r="I44" s="245" t="str">
        <f>IF(ISBLANK(G44),"",IF(G44&gt;27.24,"",IF(G44&lt;=20.75,"TSM",IF(G44&lt;=21.35,"SM",IF(G44&lt;=22.1,"KSM",IF(G44&lt;=23.1,"I A",IF(G44&lt;=24.7,"II A",IF(G44&lt;=27.24,"III A"))))))))</f>
        <v>III A</v>
      </c>
      <c r="J44" s="81" t="s">
        <v>529</v>
      </c>
      <c r="K44" s="147"/>
      <c r="L44" s="23"/>
    </row>
    <row r="45" spans="1:12" ht="15">
      <c r="A45" s="29">
        <v>2</v>
      </c>
      <c r="B45" s="41">
        <v>29</v>
      </c>
      <c r="C45" s="81" t="s">
        <v>523</v>
      </c>
      <c r="D45" s="81" t="s">
        <v>524</v>
      </c>
      <c r="E45" s="104" t="s">
        <v>525</v>
      </c>
      <c r="F45" s="81" t="s">
        <v>722</v>
      </c>
      <c r="G45" s="231">
        <v>23.24</v>
      </c>
      <c r="H45" s="230">
        <v>-0.6</v>
      </c>
      <c r="I45" s="245" t="str">
        <f>IF(ISBLANK(G45),"",IF(G45&gt;27.24,"",IF(G45&lt;=20.75,"TSM",IF(G45&lt;=21.35,"SM",IF(G45&lt;=22.1,"KSM",IF(G45&lt;=23.1,"I A",IF(G45&lt;=24.7,"II A",IF(G45&lt;=27.24,"III A"))))))))</f>
        <v>II A</v>
      </c>
      <c r="J45" s="81" t="s">
        <v>526</v>
      </c>
      <c r="K45" s="147"/>
      <c r="L45" s="23"/>
    </row>
    <row r="46" spans="1:10" ht="15">
      <c r="A46" s="29">
        <v>3</v>
      </c>
      <c r="B46" s="41">
        <v>105</v>
      </c>
      <c r="C46" s="81" t="s">
        <v>514</v>
      </c>
      <c r="D46" s="81" t="s">
        <v>515</v>
      </c>
      <c r="E46" s="104">
        <v>37734</v>
      </c>
      <c r="F46" s="81" t="s">
        <v>48</v>
      </c>
      <c r="G46" s="231" t="s">
        <v>751</v>
      </c>
      <c r="H46" s="230"/>
      <c r="I46" s="245">
        <f>IF(ISBLANK(G46),"",IF(G46&gt;27.24,"",IF(G46&lt;=20.75,"TSM",IF(G46&lt;=21.35,"SM",IF(G46&lt;=22.1,"KSM",IF(G46&lt;=23.1,"I A",IF(G46&lt;=24.7,"II A",IF(G46&lt;=27.24,"III A"))))))))</f>
      </c>
      <c r="J46" s="81" t="s">
        <v>516</v>
      </c>
    </row>
    <row r="47" spans="1:10" ht="15">
      <c r="A47" s="29">
        <v>4</v>
      </c>
      <c r="B47" s="41">
        <v>47</v>
      </c>
      <c r="C47" s="81" t="s">
        <v>258</v>
      </c>
      <c r="D47" s="81" t="s">
        <v>259</v>
      </c>
      <c r="E47" s="104" t="s">
        <v>260</v>
      </c>
      <c r="F47" s="81" t="s">
        <v>241</v>
      </c>
      <c r="G47" s="231">
        <v>23.11</v>
      </c>
      <c r="H47" s="230">
        <v>-0.6</v>
      </c>
      <c r="I47" s="245" t="str">
        <f>IF(ISBLANK(G47),"",IF(G47&gt;27.24,"",IF(G47&lt;=20.75,"TSM",IF(G47&lt;=21.35,"SM",IF(G47&lt;=22.1,"KSM",IF(G47&lt;=23.1,"I A",IF(G47&lt;=24.7,"II A",IF(G47&lt;=27.24,"III A"))))))))</f>
        <v>II A</v>
      </c>
      <c r="J47" s="81" t="s">
        <v>261</v>
      </c>
    </row>
    <row r="48" spans="1:10" ht="14.25">
      <c r="A48" s="31"/>
      <c r="B48" s="31"/>
      <c r="C48" s="42"/>
      <c r="D48" s="17">
        <v>3</v>
      </c>
      <c r="E48" s="12" t="s">
        <v>26</v>
      </c>
      <c r="G48" s="79"/>
      <c r="H48" s="61"/>
      <c r="I48" s="61"/>
      <c r="J48" s="45"/>
    </row>
    <row r="49" spans="1:12" ht="15">
      <c r="A49" s="28" t="s">
        <v>0</v>
      </c>
      <c r="B49" s="157" t="s">
        <v>27</v>
      </c>
      <c r="C49" s="25" t="s">
        <v>1</v>
      </c>
      <c r="D49" s="30" t="s">
        <v>2</v>
      </c>
      <c r="E49" s="27" t="s">
        <v>3</v>
      </c>
      <c r="F49" s="27" t="s">
        <v>4</v>
      </c>
      <c r="G49" s="273" t="s">
        <v>16</v>
      </c>
      <c r="H49" s="273" t="s">
        <v>6</v>
      </c>
      <c r="I49" s="264" t="s">
        <v>60</v>
      </c>
      <c r="J49" s="27" t="s">
        <v>7</v>
      </c>
      <c r="K49" s="147"/>
      <c r="L49" s="23"/>
    </row>
    <row r="50" spans="1:12" ht="15">
      <c r="A50" s="29">
        <v>1</v>
      </c>
      <c r="B50" s="41"/>
      <c r="C50" s="81"/>
      <c r="D50" s="81"/>
      <c r="E50" s="104"/>
      <c r="F50" s="81"/>
      <c r="G50" s="231"/>
      <c r="H50" s="230"/>
      <c r="I50" s="245">
        <f>IF(ISBLANK(G50),"",IF(G50&gt;27.24,"",IF(G50&lt;=20.75,"TSM",IF(G50&lt;=21.35,"SM",IF(G50&lt;=22.1,"KSM",IF(G50&lt;=23.1,"I A",IF(G50&lt;=24.7,"II A",IF(G50&lt;=27.24,"III A"))))))))</f>
      </c>
      <c r="J50" s="81"/>
      <c r="K50" s="23"/>
      <c r="L50" s="23"/>
    </row>
    <row r="51" spans="1:12" ht="15">
      <c r="A51" s="29">
        <v>2</v>
      </c>
      <c r="B51" s="41">
        <v>107</v>
      </c>
      <c r="C51" s="81" t="s">
        <v>164</v>
      </c>
      <c r="D51" s="81" t="s">
        <v>522</v>
      </c>
      <c r="E51" s="104">
        <v>38104</v>
      </c>
      <c r="F51" s="81" t="s">
        <v>48</v>
      </c>
      <c r="G51" s="231">
        <v>24.85</v>
      </c>
      <c r="H51" s="230">
        <v>-1.4</v>
      </c>
      <c r="I51" s="245" t="str">
        <f>IF(ISBLANK(G51),"",IF(G51&gt;27.24,"",IF(G51&lt;=20.75,"TSM",IF(G51&lt;=21.35,"SM",IF(G51&lt;=22.1,"KSM",IF(G51&lt;=23.1,"I A",IF(G51&lt;=24.7,"II A",IF(G51&lt;=27.24,"III A"))))))))</f>
        <v>III A</v>
      </c>
      <c r="J51" s="81" t="s">
        <v>520</v>
      </c>
      <c r="K51" s="23"/>
      <c r="L51" s="23"/>
    </row>
    <row r="52" spans="1:10" ht="15">
      <c r="A52" s="29">
        <v>3</v>
      </c>
      <c r="B52" s="41">
        <v>17</v>
      </c>
      <c r="C52" s="81" t="s">
        <v>71</v>
      </c>
      <c r="D52" s="81" t="s">
        <v>184</v>
      </c>
      <c r="E52" s="104">
        <v>38853</v>
      </c>
      <c r="F52" s="81" t="s">
        <v>185</v>
      </c>
      <c r="G52" s="231">
        <v>25.31</v>
      </c>
      <c r="H52" s="230">
        <v>-1.4</v>
      </c>
      <c r="I52" s="245" t="str">
        <f>IF(ISBLANK(G52),"",IF(G52&gt;27.24,"",IF(G52&lt;=20.75,"TSM",IF(G52&lt;=21.35,"SM",IF(G52&lt;=22.1,"KSM",IF(G52&lt;=23.1,"I A",IF(G52&lt;=24.7,"II A",IF(G52&lt;=27.24,"III A"))))))))</f>
        <v>III A</v>
      </c>
      <c r="J52" s="81" t="s">
        <v>186</v>
      </c>
    </row>
    <row r="53" spans="1:10" ht="15">
      <c r="A53" s="29">
        <v>4</v>
      </c>
      <c r="B53" s="41">
        <v>83</v>
      </c>
      <c r="C53" s="81" t="s">
        <v>446</v>
      </c>
      <c r="D53" s="81" t="s">
        <v>447</v>
      </c>
      <c r="E53" s="104">
        <v>38481</v>
      </c>
      <c r="F53" s="81" t="s">
        <v>48</v>
      </c>
      <c r="G53" s="231">
        <v>22.17</v>
      </c>
      <c r="H53" s="230">
        <v>-1.4</v>
      </c>
      <c r="I53" s="245" t="str">
        <f>IF(ISBLANK(G53),"",IF(G53&gt;27.24,"",IF(G53&lt;=20.75,"TSM",IF(G53&lt;=21.35,"SM",IF(G53&lt;=22.1,"KSM",IF(G53&lt;=23.1,"I A",IF(G53&lt;=24.7,"II A",IF(G53&lt;=27.24,"III A"))))))))</f>
        <v>I A</v>
      </c>
      <c r="J53" s="81" t="s">
        <v>445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4"/>
  <sheetViews>
    <sheetView zoomScale="110" zoomScaleNormal="110" zoomScalePageLayoutView="0" workbookViewId="0" topLeftCell="A4">
      <selection activeCell="G18" sqref="G18"/>
    </sheetView>
  </sheetViews>
  <sheetFormatPr defaultColWidth="9.140625" defaultRowHeight="15"/>
  <cols>
    <col min="1" max="1" width="5.57421875" style="0" customWidth="1"/>
    <col min="2" max="2" width="4.8515625" style="0" customWidth="1"/>
    <col min="3" max="3" width="11.140625" style="0" customWidth="1"/>
    <col min="4" max="4" width="13.57421875" style="0" bestFit="1" customWidth="1"/>
    <col min="5" max="5" width="12.7109375" style="0" customWidth="1"/>
    <col min="6" max="6" width="15.28125" style="0" customWidth="1"/>
    <col min="7" max="7" width="7.8515625" style="0" customWidth="1"/>
    <col min="10" max="10" width="24.421875" style="0" bestFit="1" customWidth="1"/>
  </cols>
  <sheetData>
    <row r="2" spans="1:10" ht="17.25">
      <c r="A2" s="10"/>
      <c r="B2" s="10"/>
      <c r="C2" s="19" t="s">
        <v>9</v>
      </c>
      <c r="D2" s="19"/>
      <c r="E2" s="20"/>
      <c r="F2" s="19"/>
      <c r="G2" s="21"/>
      <c r="H2" s="21"/>
      <c r="I2" s="21"/>
      <c r="J2" s="19"/>
    </row>
    <row r="3" spans="1:10" ht="21">
      <c r="A3" s="2"/>
      <c r="B3" s="2"/>
      <c r="C3" s="2"/>
      <c r="D3" s="15"/>
      <c r="E3" s="3"/>
      <c r="F3" s="4"/>
      <c r="G3" s="13"/>
      <c r="H3" s="13"/>
      <c r="I3" s="13"/>
      <c r="J3" s="13" t="s">
        <v>47</v>
      </c>
    </row>
    <row r="4" spans="1:10" ht="20.25">
      <c r="A4" s="7"/>
      <c r="B4" s="7"/>
      <c r="C4" s="7"/>
      <c r="D4" s="16"/>
      <c r="E4" s="1"/>
      <c r="F4" s="1"/>
      <c r="G4" s="13"/>
      <c r="H4" s="13"/>
      <c r="I4" s="13"/>
      <c r="J4" s="13" t="s">
        <v>727</v>
      </c>
    </row>
    <row r="5" spans="1:6" ht="17.25">
      <c r="A5" s="1"/>
      <c r="B5" s="75" t="s">
        <v>35</v>
      </c>
      <c r="C5" s="75"/>
      <c r="D5" s="78" t="s">
        <v>741</v>
      </c>
      <c r="E5" s="1"/>
      <c r="F5" s="8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C7" s="1"/>
      <c r="D7" s="17"/>
      <c r="E7" s="12"/>
      <c r="F7" s="17"/>
      <c r="G7" s="12"/>
      <c r="H7" s="12"/>
      <c r="I7" s="12"/>
      <c r="J7" s="18"/>
    </row>
    <row r="8" spans="1:10" ht="14.25">
      <c r="A8" s="28" t="s">
        <v>750</v>
      </c>
      <c r="B8" s="157" t="s">
        <v>27</v>
      </c>
      <c r="C8" s="25" t="s">
        <v>1</v>
      </c>
      <c r="D8" s="30" t="s">
        <v>2</v>
      </c>
      <c r="E8" s="27" t="s">
        <v>3</v>
      </c>
      <c r="F8" s="27" t="s">
        <v>4</v>
      </c>
      <c r="G8" s="273" t="s">
        <v>16</v>
      </c>
      <c r="H8" s="273" t="s">
        <v>6</v>
      </c>
      <c r="I8" s="264" t="s">
        <v>60</v>
      </c>
      <c r="J8" s="27" t="s">
        <v>7</v>
      </c>
    </row>
    <row r="9" spans="1:10" ht="15">
      <c r="A9" s="29">
        <v>1</v>
      </c>
      <c r="B9" s="41">
        <v>85</v>
      </c>
      <c r="C9" s="81" t="s">
        <v>452</v>
      </c>
      <c r="D9" s="81" t="s">
        <v>453</v>
      </c>
      <c r="E9" s="104">
        <v>39659</v>
      </c>
      <c r="F9" s="81" t="s">
        <v>48</v>
      </c>
      <c r="G9" s="231">
        <v>22.5</v>
      </c>
      <c r="H9" s="230">
        <v>-0.3</v>
      </c>
      <c r="I9" s="245" t="str">
        <f aca="true" t="shared" si="0" ref="I9:I20">IF(ISBLANK(G9),"",IF(G9&lt;=22.1,"KSM",IF(G9&lt;=23.1,"I A",IF(G9&lt;=24.7,"II A",IF(G9&lt;=27.24,"III A",IF(G9&lt;=30.54,"I JA",IF(G9&lt;=33.24,"II JA",IF(G9&lt;=34.94,"III JA"))))))))</f>
        <v>I A</v>
      </c>
      <c r="J9" s="81" t="s">
        <v>454</v>
      </c>
    </row>
    <row r="10" spans="1:10" ht="15">
      <c r="A10" s="29">
        <v>2</v>
      </c>
      <c r="B10" s="41">
        <v>133</v>
      </c>
      <c r="C10" s="81" t="s">
        <v>170</v>
      </c>
      <c r="D10" s="81" t="s">
        <v>171</v>
      </c>
      <c r="E10" s="104" t="s">
        <v>541</v>
      </c>
      <c r="F10" s="81" t="s">
        <v>1070</v>
      </c>
      <c r="G10" s="231">
        <v>24.81</v>
      </c>
      <c r="H10" s="230">
        <v>-3.4</v>
      </c>
      <c r="I10" s="245" t="str">
        <f t="shared" si="0"/>
        <v>III A</v>
      </c>
      <c r="J10" s="81" t="s">
        <v>535</v>
      </c>
    </row>
    <row r="11" spans="1:10" ht="15">
      <c r="A11" s="29">
        <v>3</v>
      </c>
      <c r="B11" s="41" t="s">
        <v>273</v>
      </c>
      <c r="C11" s="81" t="s">
        <v>108</v>
      </c>
      <c r="D11" s="81" t="s">
        <v>274</v>
      </c>
      <c r="E11" s="104" t="s">
        <v>275</v>
      </c>
      <c r="F11" s="81" t="s">
        <v>102</v>
      </c>
      <c r="G11" s="231">
        <v>25.41</v>
      </c>
      <c r="H11" s="230">
        <v>-1.3</v>
      </c>
      <c r="I11" s="245" t="str">
        <f t="shared" si="0"/>
        <v>III A</v>
      </c>
      <c r="J11" s="81" t="s">
        <v>276</v>
      </c>
    </row>
    <row r="12" spans="1:10" ht="15">
      <c r="A12" s="29">
        <v>4</v>
      </c>
      <c r="B12" s="41" t="s">
        <v>344</v>
      </c>
      <c r="C12" s="81" t="s">
        <v>129</v>
      </c>
      <c r="D12" s="81" t="s">
        <v>130</v>
      </c>
      <c r="E12" s="104" t="s">
        <v>345</v>
      </c>
      <c r="F12" s="81" t="s">
        <v>102</v>
      </c>
      <c r="G12" s="231">
        <v>25.53</v>
      </c>
      <c r="H12" s="230">
        <v>-0.3</v>
      </c>
      <c r="I12" s="245" t="str">
        <f t="shared" si="0"/>
        <v>III A</v>
      </c>
      <c r="J12" s="81" t="s">
        <v>346</v>
      </c>
    </row>
    <row r="13" spans="1:10" ht="15">
      <c r="A13" s="29">
        <v>5</v>
      </c>
      <c r="B13" s="41" t="s">
        <v>281</v>
      </c>
      <c r="C13" s="81" t="s">
        <v>126</v>
      </c>
      <c r="D13" s="81" t="s">
        <v>127</v>
      </c>
      <c r="E13" s="104" t="s">
        <v>282</v>
      </c>
      <c r="F13" s="81" t="s">
        <v>102</v>
      </c>
      <c r="G13" s="231">
        <v>25.71</v>
      </c>
      <c r="H13" s="230">
        <v>-2.4</v>
      </c>
      <c r="I13" s="245" t="str">
        <f t="shared" si="0"/>
        <v>III A</v>
      </c>
      <c r="J13" s="81" t="s">
        <v>276</v>
      </c>
    </row>
    <row r="14" spans="1:10" ht="15">
      <c r="A14" s="29">
        <v>6</v>
      </c>
      <c r="B14" s="41">
        <v>103</v>
      </c>
      <c r="C14" s="81" t="s">
        <v>496</v>
      </c>
      <c r="D14" s="81" t="s">
        <v>497</v>
      </c>
      <c r="E14" s="104" t="s">
        <v>498</v>
      </c>
      <c r="F14" s="81" t="s">
        <v>48</v>
      </c>
      <c r="G14" s="231">
        <v>25.75</v>
      </c>
      <c r="H14" s="230">
        <v>-3.4</v>
      </c>
      <c r="I14" s="245" t="str">
        <f t="shared" si="0"/>
        <v>III A</v>
      </c>
      <c r="J14" s="81" t="s">
        <v>490</v>
      </c>
    </row>
    <row r="15" spans="1:10" ht="15">
      <c r="A15" s="29">
        <v>7</v>
      </c>
      <c r="B15" s="41">
        <v>43</v>
      </c>
      <c r="C15" s="81" t="s">
        <v>674</v>
      </c>
      <c r="D15" s="81" t="s">
        <v>675</v>
      </c>
      <c r="E15" s="104" t="s">
        <v>676</v>
      </c>
      <c r="F15" s="81" t="s">
        <v>150</v>
      </c>
      <c r="G15" s="231">
        <v>26.01</v>
      </c>
      <c r="H15" s="230">
        <v>-2.4</v>
      </c>
      <c r="I15" s="245" t="str">
        <f t="shared" si="0"/>
        <v>III A</v>
      </c>
      <c r="J15" s="81" t="s">
        <v>677</v>
      </c>
    </row>
    <row r="16" spans="1:10" ht="15">
      <c r="A16" s="29">
        <v>8</v>
      </c>
      <c r="B16" s="41" t="s">
        <v>292</v>
      </c>
      <c r="C16" s="81" t="s">
        <v>110</v>
      </c>
      <c r="D16" s="81" t="s">
        <v>122</v>
      </c>
      <c r="E16" s="104" t="s">
        <v>293</v>
      </c>
      <c r="F16" s="81" t="s">
        <v>102</v>
      </c>
      <c r="G16" s="231">
        <v>26.07</v>
      </c>
      <c r="H16" s="230">
        <v>-3.4</v>
      </c>
      <c r="I16" s="245" t="str">
        <f t="shared" si="0"/>
        <v>III A</v>
      </c>
      <c r="J16" s="81" t="s">
        <v>276</v>
      </c>
    </row>
    <row r="17" spans="1:10" ht="15">
      <c r="A17" s="29">
        <v>9</v>
      </c>
      <c r="B17" s="41">
        <v>8</v>
      </c>
      <c r="C17" s="81" t="s">
        <v>190</v>
      </c>
      <c r="D17" s="81" t="s">
        <v>191</v>
      </c>
      <c r="E17" s="104">
        <v>40444</v>
      </c>
      <c r="F17" s="81" t="s">
        <v>185</v>
      </c>
      <c r="G17" s="231">
        <v>26.45</v>
      </c>
      <c r="H17" s="230">
        <v>-1.3</v>
      </c>
      <c r="I17" s="245" t="str">
        <f t="shared" si="0"/>
        <v>III A</v>
      </c>
      <c r="J17" s="81" t="s">
        <v>549</v>
      </c>
    </row>
    <row r="18" spans="1:10" ht="15">
      <c r="A18" s="29">
        <v>10</v>
      </c>
      <c r="B18" s="41">
        <v>135</v>
      </c>
      <c r="C18" s="81" t="s">
        <v>545</v>
      </c>
      <c r="D18" s="81" t="s">
        <v>546</v>
      </c>
      <c r="E18" s="104" t="s">
        <v>547</v>
      </c>
      <c r="F18" s="81" t="s">
        <v>1070</v>
      </c>
      <c r="G18" s="231">
        <v>26.65</v>
      </c>
      <c r="H18" s="230">
        <v>-1.3</v>
      </c>
      <c r="I18" s="245" t="str">
        <f t="shared" si="0"/>
        <v>III A</v>
      </c>
      <c r="J18" s="81" t="s">
        <v>535</v>
      </c>
    </row>
    <row r="19" spans="1:10" ht="15">
      <c r="A19" s="29">
        <v>11</v>
      </c>
      <c r="B19" s="41"/>
      <c r="C19" s="81" t="s">
        <v>93</v>
      </c>
      <c r="D19" s="81" t="s">
        <v>748</v>
      </c>
      <c r="E19" s="104">
        <v>40239</v>
      </c>
      <c r="F19" s="81" t="s">
        <v>102</v>
      </c>
      <c r="G19" s="231">
        <v>29.29</v>
      </c>
      <c r="H19" s="230">
        <v>-3.4</v>
      </c>
      <c r="I19" s="245" t="str">
        <f t="shared" si="0"/>
        <v>I JA</v>
      </c>
      <c r="J19" s="81" t="s">
        <v>276</v>
      </c>
    </row>
    <row r="20" spans="1:10" ht="15">
      <c r="A20" s="29">
        <v>12</v>
      </c>
      <c r="B20" s="41"/>
      <c r="C20" s="81" t="s">
        <v>81</v>
      </c>
      <c r="D20" s="81" t="s">
        <v>184</v>
      </c>
      <c r="E20" s="104">
        <v>40675</v>
      </c>
      <c r="F20" s="81" t="s">
        <v>185</v>
      </c>
      <c r="G20" s="231">
        <v>32.8</v>
      </c>
      <c r="H20" s="230">
        <v>-2.4</v>
      </c>
      <c r="I20" s="245" t="str">
        <f t="shared" si="0"/>
        <v>II JA</v>
      </c>
      <c r="J20" s="81" t="s">
        <v>720</v>
      </c>
    </row>
    <row r="21" spans="1:10" ht="15">
      <c r="A21" s="29"/>
      <c r="B21" s="41" t="s">
        <v>321</v>
      </c>
      <c r="C21" s="81" t="s">
        <v>322</v>
      </c>
      <c r="D21" s="81" t="s">
        <v>323</v>
      </c>
      <c r="E21" s="104" t="s">
        <v>324</v>
      </c>
      <c r="F21" s="81" t="s">
        <v>102</v>
      </c>
      <c r="G21" s="231" t="s">
        <v>751</v>
      </c>
      <c r="H21" s="230"/>
      <c r="I21" s="245"/>
      <c r="J21" s="81" t="s">
        <v>304</v>
      </c>
    </row>
    <row r="22" spans="1:10" ht="15">
      <c r="A22" s="29"/>
      <c r="B22" s="41" t="s">
        <v>308</v>
      </c>
      <c r="C22" s="81" t="s">
        <v>131</v>
      </c>
      <c r="D22" s="81" t="s">
        <v>309</v>
      </c>
      <c r="E22" s="104" t="s">
        <v>310</v>
      </c>
      <c r="F22" s="81" t="s">
        <v>102</v>
      </c>
      <c r="G22" s="231" t="s">
        <v>751</v>
      </c>
      <c r="H22" s="230"/>
      <c r="I22" s="245"/>
      <c r="J22" s="81" t="s">
        <v>304</v>
      </c>
    </row>
    <row r="23" spans="1:10" ht="15">
      <c r="A23" s="29"/>
      <c r="B23" s="41" t="s">
        <v>315</v>
      </c>
      <c r="C23" s="81" t="s">
        <v>316</v>
      </c>
      <c r="D23" s="81" t="s">
        <v>317</v>
      </c>
      <c r="E23" s="104" t="s">
        <v>318</v>
      </c>
      <c r="F23" s="81" t="s">
        <v>102</v>
      </c>
      <c r="G23" s="231" t="s">
        <v>751</v>
      </c>
      <c r="H23" s="230"/>
      <c r="I23" s="245"/>
      <c r="J23" s="81" t="s">
        <v>304</v>
      </c>
    </row>
    <row r="24" spans="1:10" ht="14.25">
      <c r="A24" s="63"/>
      <c r="B24" s="63"/>
      <c r="C24" s="63"/>
      <c r="D24" s="64"/>
      <c r="E24" s="65"/>
      <c r="F24" s="64"/>
      <c r="G24" s="65"/>
      <c r="H24" s="65"/>
      <c r="I24" s="65"/>
      <c r="J24" s="66"/>
    </row>
    <row r="25" spans="1:10" ht="14.25">
      <c r="A25" s="63"/>
      <c r="B25" s="63"/>
      <c r="C25" s="63"/>
      <c r="D25" s="64"/>
      <c r="E25" s="65"/>
      <c r="F25" s="64"/>
      <c r="G25" s="65"/>
      <c r="H25" s="65"/>
      <c r="I25" s="65"/>
      <c r="J25" s="66"/>
    </row>
    <row r="26" spans="1:10" ht="14.25">
      <c r="A26" s="63"/>
      <c r="B26" s="63"/>
      <c r="C26" s="63"/>
      <c r="D26" s="64"/>
      <c r="E26" s="65"/>
      <c r="F26" s="64"/>
      <c r="G26" s="65"/>
      <c r="H26" s="65"/>
      <c r="I26" s="65"/>
      <c r="J26" s="66"/>
    </row>
    <row r="27" spans="1:10" ht="14.25">
      <c r="A27" s="63"/>
      <c r="B27" s="63"/>
      <c r="C27" s="63"/>
      <c r="D27" s="64"/>
      <c r="E27" s="65"/>
      <c r="F27" s="64"/>
      <c r="G27" s="65"/>
      <c r="H27" s="65"/>
      <c r="I27" s="65"/>
      <c r="J27" s="66"/>
    </row>
    <row r="28" spans="1:10" ht="14.25">
      <c r="A28" s="63"/>
      <c r="B28" s="63"/>
      <c r="C28" s="63"/>
      <c r="D28" s="64"/>
      <c r="E28" s="65"/>
      <c r="F28" s="64"/>
      <c r="G28" s="65"/>
      <c r="H28" s="65"/>
      <c r="I28" s="65"/>
      <c r="J28" s="66"/>
    </row>
    <row r="29" spans="1:10" ht="17.25">
      <c r="A29" s="10"/>
      <c r="B29" s="10"/>
      <c r="C29" s="19" t="s">
        <v>9</v>
      </c>
      <c r="D29" s="19"/>
      <c r="E29" s="20"/>
      <c r="F29" s="19"/>
      <c r="G29" s="21"/>
      <c r="H29" s="21"/>
      <c r="I29" s="21"/>
      <c r="J29" s="19"/>
    </row>
    <row r="30" spans="1:10" ht="21">
      <c r="A30" s="2"/>
      <c r="B30" s="2"/>
      <c r="C30" s="2"/>
      <c r="D30" s="15"/>
      <c r="E30" s="3"/>
      <c r="F30" s="4"/>
      <c r="G30" s="13"/>
      <c r="H30" s="13"/>
      <c r="I30" s="13"/>
      <c r="J30" s="13" t="s">
        <v>47</v>
      </c>
    </row>
    <row r="31" spans="1:10" ht="20.25">
      <c r="A31" s="7"/>
      <c r="B31" s="7"/>
      <c r="C31" s="7"/>
      <c r="D31" s="16"/>
      <c r="E31" s="1"/>
      <c r="F31" s="1"/>
      <c r="G31" s="13"/>
      <c r="H31" s="13"/>
      <c r="I31" s="13"/>
      <c r="J31" s="13" t="s">
        <v>727</v>
      </c>
    </row>
    <row r="32" spans="1:10" ht="14.25">
      <c r="A32" s="31"/>
      <c r="B32" s="120" t="s">
        <v>740</v>
      </c>
      <c r="C32" s="119"/>
      <c r="D32" s="17"/>
      <c r="E32" s="12"/>
      <c r="F32" s="31"/>
      <c r="G32" s="31"/>
      <c r="H32" s="31"/>
      <c r="I32" s="31"/>
      <c r="J32" s="31"/>
    </row>
    <row r="33" spans="1:10" ht="14.25">
      <c r="A33" s="1"/>
      <c r="B33" s="120"/>
      <c r="D33" s="17"/>
      <c r="E33" s="12"/>
      <c r="F33" s="17"/>
      <c r="G33" s="12"/>
      <c r="H33" s="12"/>
      <c r="I33" s="12"/>
      <c r="J33" s="18"/>
    </row>
    <row r="34" spans="1:10" ht="14.25">
      <c r="A34" s="28" t="s">
        <v>750</v>
      </c>
      <c r="B34" s="157" t="s">
        <v>27</v>
      </c>
      <c r="C34" s="25" t="s">
        <v>1</v>
      </c>
      <c r="D34" s="30" t="s">
        <v>2</v>
      </c>
      <c r="E34" s="27" t="s">
        <v>3</v>
      </c>
      <c r="F34" s="27" t="s">
        <v>4</v>
      </c>
      <c r="G34" s="273" t="s">
        <v>16</v>
      </c>
      <c r="H34" s="273" t="s">
        <v>6</v>
      </c>
      <c r="I34" s="264" t="s">
        <v>60</v>
      </c>
      <c r="J34" s="27" t="s">
        <v>7</v>
      </c>
    </row>
    <row r="35" spans="1:10" ht="15">
      <c r="A35" s="29">
        <v>1</v>
      </c>
      <c r="B35" s="41">
        <v>83</v>
      </c>
      <c r="C35" s="81" t="s">
        <v>446</v>
      </c>
      <c r="D35" s="81" t="s">
        <v>447</v>
      </c>
      <c r="E35" s="104">
        <v>38481</v>
      </c>
      <c r="F35" s="81" t="s">
        <v>48</v>
      </c>
      <c r="G35" s="231">
        <v>22.17</v>
      </c>
      <c r="H35" s="230">
        <v>-1.4</v>
      </c>
      <c r="I35" s="245" t="str">
        <f aca="true" t="shared" si="1" ref="I35:I44">IF(ISBLANK(G35),"",IF(G35&gt;27.24,"",IF(G35&lt;=20.75,"TSM",IF(G35&lt;=21.35,"SM",IF(G35&lt;=22.1,"KSM",IF(G35&lt;=23.1,"I A",IF(G35&lt;=24.7,"II A",IF(G35&lt;=27.24,"III A"))))))))</f>
        <v>I A</v>
      </c>
      <c r="J35" s="81" t="s">
        <v>445</v>
      </c>
    </row>
    <row r="36" spans="1:10" ht="15">
      <c r="A36" s="29">
        <v>2</v>
      </c>
      <c r="B36" s="41">
        <v>47</v>
      </c>
      <c r="C36" s="81" t="s">
        <v>258</v>
      </c>
      <c r="D36" s="81" t="s">
        <v>259</v>
      </c>
      <c r="E36" s="104" t="s">
        <v>260</v>
      </c>
      <c r="F36" s="81" t="s">
        <v>241</v>
      </c>
      <c r="G36" s="231">
        <v>23.11</v>
      </c>
      <c r="H36" s="230">
        <v>-0.6</v>
      </c>
      <c r="I36" s="245" t="str">
        <f t="shared" si="1"/>
        <v>II A</v>
      </c>
      <c r="J36" s="81" t="s">
        <v>261</v>
      </c>
    </row>
    <row r="37" spans="1:10" ht="15">
      <c r="A37" s="29">
        <v>3</v>
      </c>
      <c r="B37" s="41">
        <v>106</v>
      </c>
      <c r="C37" s="81" t="s">
        <v>258</v>
      </c>
      <c r="D37" s="81" t="s">
        <v>521</v>
      </c>
      <c r="E37" s="104">
        <v>37634</v>
      </c>
      <c r="F37" s="81" t="s">
        <v>48</v>
      </c>
      <c r="G37" s="231">
        <v>23.13</v>
      </c>
      <c r="H37" s="230">
        <v>-1.7</v>
      </c>
      <c r="I37" s="245" t="str">
        <f t="shared" si="1"/>
        <v>II A</v>
      </c>
      <c r="J37" s="81" t="s">
        <v>520</v>
      </c>
    </row>
    <row r="38" spans="1:10" ht="15">
      <c r="A38" s="29">
        <v>4</v>
      </c>
      <c r="B38" s="41">
        <v>29</v>
      </c>
      <c r="C38" s="81" t="s">
        <v>523</v>
      </c>
      <c r="D38" s="81" t="s">
        <v>524</v>
      </c>
      <c r="E38" s="104" t="s">
        <v>525</v>
      </c>
      <c r="F38" s="81" t="s">
        <v>722</v>
      </c>
      <c r="G38" s="231">
        <v>23.24</v>
      </c>
      <c r="H38" s="230">
        <v>-0.6</v>
      </c>
      <c r="I38" s="245" t="str">
        <f t="shared" si="1"/>
        <v>II A</v>
      </c>
      <c r="J38" s="81" t="s">
        <v>526</v>
      </c>
    </row>
    <row r="39" spans="1:10" ht="15">
      <c r="A39" s="29">
        <v>5</v>
      </c>
      <c r="B39" s="41">
        <v>74</v>
      </c>
      <c r="C39" s="81" t="s">
        <v>404</v>
      </c>
      <c r="D39" s="81" t="s">
        <v>405</v>
      </c>
      <c r="E39" s="104" t="s">
        <v>406</v>
      </c>
      <c r="F39" s="81" t="s">
        <v>48</v>
      </c>
      <c r="G39" s="231">
        <v>23.76</v>
      </c>
      <c r="H39" s="230">
        <v>-1.7</v>
      </c>
      <c r="I39" s="245" t="str">
        <f t="shared" si="1"/>
        <v>II A</v>
      </c>
      <c r="J39" s="81" t="s">
        <v>396</v>
      </c>
    </row>
    <row r="40" spans="1:10" ht="15">
      <c r="A40" s="29">
        <v>6</v>
      </c>
      <c r="B40" s="41">
        <v>107</v>
      </c>
      <c r="C40" s="81" t="s">
        <v>164</v>
      </c>
      <c r="D40" s="81" t="s">
        <v>522</v>
      </c>
      <c r="E40" s="104">
        <v>38104</v>
      </c>
      <c r="F40" s="81" t="s">
        <v>48</v>
      </c>
      <c r="G40" s="231">
        <v>24.85</v>
      </c>
      <c r="H40" s="230">
        <v>-1.4</v>
      </c>
      <c r="I40" s="245" t="str">
        <f t="shared" si="1"/>
        <v>III A</v>
      </c>
      <c r="J40" s="81" t="s">
        <v>520</v>
      </c>
    </row>
    <row r="41" spans="1:10" ht="15">
      <c r="A41" s="29">
        <v>7</v>
      </c>
      <c r="B41" s="41">
        <v>17</v>
      </c>
      <c r="C41" s="81" t="s">
        <v>71</v>
      </c>
      <c r="D41" s="81" t="s">
        <v>184</v>
      </c>
      <c r="E41" s="104">
        <v>38853</v>
      </c>
      <c r="F41" s="81" t="s">
        <v>185</v>
      </c>
      <c r="G41" s="231">
        <v>25.31</v>
      </c>
      <c r="H41" s="230">
        <v>-1.4</v>
      </c>
      <c r="I41" s="245" t="str">
        <f t="shared" si="1"/>
        <v>III A</v>
      </c>
      <c r="J41" s="81" t="s">
        <v>186</v>
      </c>
    </row>
    <row r="42" spans="1:10" ht="15">
      <c r="A42" s="29">
        <v>8</v>
      </c>
      <c r="B42" s="41">
        <v>31</v>
      </c>
      <c r="C42" s="81" t="s">
        <v>71</v>
      </c>
      <c r="D42" s="81" t="s">
        <v>72</v>
      </c>
      <c r="E42" s="104">
        <v>38297</v>
      </c>
      <c r="F42" s="81" t="s">
        <v>722</v>
      </c>
      <c r="G42" s="231">
        <v>25.65</v>
      </c>
      <c r="H42" s="230">
        <v>-1.7</v>
      </c>
      <c r="I42" s="245" t="str">
        <f t="shared" si="1"/>
        <v>III A</v>
      </c>
      <c r="J42" s="81" t="s">
        <v>529</v>
      </c>
    </row>
    <row r="43" spans="1:10" ht="15">
      <c r="A43" s="29">
        <v>9</v>
      </c>
      <c r="B43" s="41">
        <v>30</v>
      </c>
      <c r="C43" s="81" t="s">
        <v>527</v>
      </c>
      <c r="D43" s="81" t="s">
        <v>528</v>
      </c>
      <c r="E43" s="104">
        <v>36682</v>
      </c>
      <c r="F43" s="81" t="s">
        <v>722</v>
      </c>
      <c r="G43" s="231">
        <v>25.72</v>
      </c>
      <c r="H43" s="230">
        <v>-0.6</v>
      </c>
      <c r="I43" s="245" t="str">
        <f t="shared" si="1"/>
        <v>III A</v>
      </c>
      <c r="J43" s="81" t="s">
        <v>529</v>
      </c>
    </row>
    <row r="44" spans="1:10" ht="15">
      <c r="A44" s="29"/>
      <c r="B44" s="41">
        <v>105</v>
      </c>
      <c r="C44" s="81" t="s">
        <v>514</v>
      </c>
      <c r="D44" s="81" t="s">
        <v>515</v>
      </c>
      <c r="E44" s="104">
        <v>37734</v>
      </c>
      <c r="F44" s="81" t="s">
        <v>48</v>
      </c>
      <c r="G44" s="231" t="s">
        <v>751</v>
      </c>
      <c r="H44" s="230"/>
      <c r="I44" s="245">
        <f t="shared" si="1"/>
      </c>
      <c r="J44" s="81" t="s">
        <v>516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9">
      <selection activeCell="H42" sqref="H42"/>
    </sheetView>
  </sheetViews>
  <sheetFormatPr defaultColWidth="9.140625" defaultRowHeight="15"/>
  <cols>
    <col min="1" max="1" width="7.140625" style="0" customWidth="1"/>
    <col min="2" max="2" width="6.140625" style="0" customWidth="1"/>
    <col min="3" max="3" width="9.7109375" style="0" customWidth="1"/>
    <col min="4" max="4" width="13.28125" style="0" customWidth="1"/>
    <col min="5" max="5" width="11.57421875" style="0" customWidth="1"/>
    <col min="6" max="6" width="15.28125" style="0" customWidth="1"/>
    <col min="9" max="9" width="27.140625" style="0" customWidth="1"/>
    <col min="14" max="14" width="13.00390625" style="0" customWidth="1"/>
    <col min="15" max="15" width="11.8515625" style="0" customWidth="1"/>
    <col min="16" max="16" width="12.00390625" style="0" customWidth="1"/>
    <col min="17" max="17" width="10.7109375" style="0" customWidth="1"/>
    <col min="18" max="18" width="11.8515625" style="0" customWidth="1"/>
    <col min="19" max="19" width="10.8515625" style="0" customWidth="1"/>
    <col min="20" max="20" width="12.7109375" style="0" customWidth="1"/>
    <col min="21" max="21" width="10.8515625" style="0" customWidth="1"/>
    <col min="22" max="22" width="25.57421875" style="0" customWidth="1"/>
  </cols>
  <sheetData>
    <row r="1" spans="1:9" ht="16.5" customHeight="1">
      <c r="A1" s="10"/>
      <c r="B1" s="10"/>
      <c r="C1" s="19" t="s">
        <v>9</v>
      </c>
      <c r="D1" s="19"/>
      <c r="E1" s="20"/>
      <c r="F1" s="19"/>
      <c r="G1" s="21"/>
      <c r="H1" s="21"/>
      <c r="I1" s="19"/>
    </row>
    <row r="2" spans="1:9" ht="15.75" customHeight="1">
      <c r="A2" s="2"/>
      <c r="B2" s="2"/>
      <c r="C2" s="2"/>
      <c r="D2" s="15"/>
      <c r="E2" s="3"/>
      <c r="F2" s="4"/>
      <c r="G2" s="13"/>
      <c r="H2" s="13"/>
      <c r="I2" s="13" t="s">
        <v>47</v>
      </c>
    </row>
    <row r="3" spans="1:9" ht="14.25" customHeight="1">
      <c r="A3" s="7"/>
      <c r="B3" s="7"/>
      <c r="C3" s="7"/>
      <c r="D3" s="16"/>
      <c r="E3" s="1"/>
      <c r="F3" s="1"/>
      <c r="G3" s="13"/>
      <c r="H3" s="13"/>
      <c r="I3" s="13" t="s">
        <v>726</v>
      </c>
    </row>
    <row r="4" spans="2:4" ht="15">
      <c r="B4" s="75" t="s">
        <v>36</v>
      </c>
      <c r="C4" s="75"/>
      <c r="D4" s="78"/>
    </row>
    <row r="5" ht="18" customHeight="1">
      <c r="D5" s="120" t="s">
        <v>223</v>
      </c>
    </row>
    <row r="6" spans="1:9" ht="16.5" customHeight="1">
      <c r="A6" s="1"/>
      <c r="B6" s="1"/>
      <c r="C6" s="1"/>
      <c r="D6" s="17">
        <v>1</v>
      </c>
      <c r="E6" s="12" t="s">
        <v>57</v>
      </c>
      <c r="F6" s="17"/>
      <c r="G6" s="12"/>
      <c r="H6" s="12"/>
      <c r="I6" s="18"/>
    </row>
    <row r="7" spans="1:9" ht="18.75" customHeight="1">
      <c r="A7" s="28" t="s">
        <v>0</v>
      </c>
      <c r="B7" s="53" t="s">
        <v>212</v>
      </c>
      <c r="C7" s="25" t="s">
        <v>1</v>
      </c>
      <c r="D7" s="30" t="s">
        <v>2</v>
      </c>
      <c r="E7" s="27" t="s">
        <v>3</v>
      </c>
      <c r="F7" s="27" t="s">
        <v>4</v>
      </c>
      <c r="G7" s="27" t="s">
        <v>16</v>
      </c>
      <c r="H7" s="117" t="s">
        <v>60</v>
      </c>
      <c r="I7" s="27" t="s">
        <v>7</v>
      </c>
    </row>
    <row r="8" spans="1:23" ht="14.25">
      <c r="A8" s="27">
        <v>1</v>
      </c>
      <c r="B8" s="317">
        <v>100</v>
      </c>
      <c r="C8" s="319" t="s">
        <v>174</v>
      </c>
      <c r="D8" s="319" t="s">
        <v>176</v>
      </c>
      <c r="E8" s="321" t="s">
        <v>694</v>
      </c>
      <c r="F8" s="318" t="s">
        <v>1071</v>
      </c>
      <c r="G8" s="223">
        <v>0.0008355324074074073</v>
      </c>
      <c r="H8" s="245" t="str">
        <f>IF(ISBLANK(G8),"",IF(G8&lt;=0.000659722222222222,"KSM",IF(G8&lt;=0.000694444444444444,"I A",IF(G8&lt;=0.000742361111111111,"II A",IF(G8&lt;=0.000811805555555556,"III A",IF(G8&lt;=0.00088125,"I JA",IF(G8&lt;=0.00093912037037037,"II JA",IF(G8&lt;=0.000973842592592593,"III JA"))))))))</f>
        <v>I JA</v>
      </c>
      <c r="I8" s="320"/>
      <c r="W8" s="112"/>
    </row>
    <row r="9" spans="1:23" ht="14.25">
      <c r="A9" s="27">
        <v>2</v>
      </c>
      <c r="B9" s="317">
        <v>106</v>
      </c>
      <c r="C9" s="319" t="s">
        <v>179</v>
      </c>
      <c r="D9" s="319" t="s">
        <v>180</v>
      </c>
      <c r="E9" s="321" t="s">
        <v>703</v>
      </c>
      <c r="F9" s="318" t="s">
        <v>1071</v>
      </c>
      <c r="G9" s="223">
        <v>0.0008179398148148149</v>
      </c>
      <c r="H9" s="245" t="str">
        <f>IF(ISBLANK(G9),"",IF(G9&lt;=0.000659722222222222,"KSM",IF(G9&lt;=0.000694444444444444,"I A",IF(G9&lt;=0.000742361111111111,"II A",IF(G9&lt;=0.000811805555555556,"III A",IF(G9&lt;=0.00088125,"I JA",IF(G9&lt;=0.00093912037037037,"II JA",IF(G9&lt;=0.000973842592592593,"III JA"))))))))</f>
        <v>I JA</v>
      </c>
      <c r="I9" s="320"/>
      <c r="W9" s="112"/>
    </row>
    <row r="10" spans="1:23" ht="14.25">
      <c r="A10" s="27">
        <v>3</v>
      </c>
      <c r="B10" s="317">
        <v>99</v>
      </c>
      <c r="C10" s="319" t="s">
        <v>177</v>
      </c>
      <c r="D10" s="319" t="s">
        <v>178</v>
      </c>
      <c r="E10" s="321" t="s">
        <v>693</v>
      </c>
      <c r="F10" s="318" t="s">
        <v>1071</v>
      </c>
      <c r="G10" s="223">
        <v>0.0007912037037037037</v>
      </c>
      <c r="H10" s="245" t="str">
        <f>IF(ISBLANK(G10),"",IF(G10&lt;=0.000659722222222222,"KSM",IF(G10&lt;=0.000694444444444444,"I A",IF(G10&lt;=0.000742361111111111,"II A",IF(G10&lt;=0.000811805555555556,"III A",IF(G10&lt;=0.00088125,"I JA",IF(G10&lt;=0.00093912037037037,"II JA",IF(G10&lt;=0.000973842592592593,"III JA"))))))))</f>
        <v>III A</v>
      </c>
      <c r="I10" s="320"/>
      <c r="T10" s="112"/>
      <c r="U10" s="112"/>
      <c r="V10" s="112"/>
      <c r="W10" s="112"/>
    </row>
    <row r="11" spans="1:23" ht="14.25">
      <c r="A11" s="27">
        <v>4</v>
      </c>
      <c r="B11" s="317">
        <v>101</v>
      </c>
      <c r="C11" s="319" t="s">
        <v>181</v>
      </c>
      <c r="D11" s="319" t="s">
        <v>182</v>
      </c>
      <c r="E11" s="321" t="s">
        <v>695</v>
      </c>
      <c r="F11" s="318" t="s">
        <v>1071</v>
      </c>
      <c r="G11" s="223">
        <v>0.0008569444444444444</v>
      </c>
      <c r="H11" s="245" t="str">
        <f>IF(ISBLANK(G11),"",IF(G11&lt;=0.000659722222222222,"KSM",IF(G11&lt;=0.000694444444444444,"I A",IF(G11&lt;=0.000742361111111111,"II A",IF(G11&lt;=0.000811805555555556,"III A",IF(G11&lt;=0.00088125,"I JA",IF(G11&lt;=0.00093912037037037,"II JA",IF(G11&lt;=0.000973842592592593,"III JA"))))))))</f>
        <v>I JA</v>
      </c>
      <c r="I11" s="320"/>
      <c r="T11" s="112"/>
      <c r="U11" s="112"/>
      <c r="V11" s="112"/>
      <c r="W11" s="112"/>
    </row>
    <row r="12" spans="1:23" ht="14.25">
      <c r="A12" s="1"/>
      <c r="B12" s="111"/>
      <c r="C12" s="1"/>
      <c r="D12" s="17">
        <v>2</v>
      </c>
      <c r="E12" s="12" t="s">
        <v>57</v>
      </c>
      <c r="F12" s="17"/>
      <c r="G12" s="12"/>
      <c r="H12" s="12"/>
      <c r="I12" s="18"/>
      <c r="J12" s="112"/>
      <c r="T12" s="112"/>
      <c r="U12" s="112"/>
      <c r="V12" s="112"/>
      <c r="W12" s="112"/>
    </row>
    <row r="13" spans="1:23" ht="14.25">
      <c r="A13" s="28" t="s">
        <v>0</v>
      </c>
      <c r="B13" s="53" t="s">
        <v>27</v>
      </c>
      <c r="C13" s="25" t="s">
        <v>1</v>
      </c>
      <c r="D13" s="30" t="s">
        <v>2</v>
      </c>
      <c r="E13" s="27" t="s">
        <v>3</v>
      </c>
      <c r="F13" s="27" t="s">
        <v>4</v>
      </c>
      <c r="G13" s="27" t="s">
        <v>16</v>
      </c>
      <c r="H13" s="117" t="s">
        <v>60</v>
      </c>
      <c r="I13" s="27" t="s">
        <v>7</v>
      </c>
      <c r="S13" s="112"/>
      <c r="T13" s="112"/>
      <c r="U13" s="112"/>
      <c r="V13" s="112"/>
      <c r="W13" s="112"/>
    </row>
    <row r="14" spans="1:23" ht="14.25">
      <c r="A14" s="227">
        <v>1</v>
      </c>
      <c r="B14" s="317">
        <v>102</v>
      </c>
      <c r="C14" s="319" t="s">
        <v>696</v>
      </c>
      <c r="D14" s="319" t="s">
        <v>697</v>
      </c>
      <c r="E14" s="321" t="s">
        <v>698</v>
      </c>
      <c r="F14" s="318" t="s">
        <v>1071</v>
      </c>
      <c r="G14" s="223">
        <v>0.0009945601851851853</v>
      </c>
      <c r="H14" s="245"/>
      <c r="I14" s="320"/>
      <c r="Q14" s="112"/>
      <c r="R14" s="112"/>
      <c r="S14" s="112"/>
      <c r="T14" s="112"/>
      <c r="U14" s="112"/>
      <c r="V14" s="112"/>
      <c r="W14" s="112"/>
    </row>
    <row r="15" spans="1:23" ht="14.25">
      <c r="A15" s="227">
        <v>2</v>
      </c>
      <c r="B15" s="317">
        <v>105</v>
      </c>
      <c r="C15" s="319" t="s">
        <v>183</v>
      </c>
      <c r="D15" s="319" t="s">
        <v>701</v>
      </c>
      <c r="E15" s="321" t="s">
        <v>702</v>
      </c>
      <c r="F15" s="318" t="s">
        <v>1071</v>
      </c>
      <c r="G15" s="223">
        <v>0.0009400462962962962</v>
      </c>
      <c r="H15" s="245" t="str">
        <f>IF(ISBLANK(G15),"",IF(G15&lt;=0.000659722222222222,"KSM",IF(G15&lt;=0.000694444444444444,"I A",IF(G15&lt;=0.000742361111111111,"II A",IF(G15&lt;=0.000811805555555556,"III A",IF(G15&lt;=0.00088125,"I JA",IF(G15&lt;=0.00093912037037037,"II JA",IF(G15&lt;=0.000973842592592593,"III JA"))))))))</f>
        <v>III JA</v>
      </c>
      <c r="I15" s="320"/>
      <c r="Q15" s="112"/>
      <c r="R15" s="112"/>
      <c r="S15" s="112"/>
      <c r="T15" s="112"/>
      <c r="U15" s="112"/>
      <c r="V15" s="112"/>
      <c r="W15" s="112"/>
    </row>
    <row r="16" spans="1:23" ht="14.25">
      <c r="A16" s="227">
        <v>3</v>
      </c>
      <c r="B16" s="317">
        <v>110</v>
      </c>
      <c r="C16" s="319" t="s">
        <v>712</v>
      </c>
      <c r="D16" s="319" t="s">
        <v>715</v>
      </c>
      <c r="E16" s="321" t="s">
        <v>716</v>
      </c>
      <c r="F16" s="318" t="s">
        <v>1071</v>
      </c>
      <c r="G16" s="223">
        <v>0.0010459490740740741</v>
      </c>
      <c r="H16" s="245"/>
      <c r="I16" s="320"/>
      <c r="Q16" s="112"/>
      <c r="R16" s="112"/>
      <c r="S16" s="112"/>
      <c r="T16" s="112"/>
      <c r="U16" s="112"/>
      <c r="V16" s="112"/>
      <c r="W16" s="112"/>
    </row>
    <row r="17" spans="1:23" ht="14.25">
      <c r="A17" s="227">
        <v>4</v>
      </c>
      <c r="B17" s="317">
        <v>16</v>
      </c>
      <c r="C17" s="319" t="s">
        <v>208</v>
      </c>
      <c r="D17" s="319" t="s">
        <v>566</v>
      </c>
      <c r="E17" s="321">
        <v>40377</v>
      </c>
      <c r="F17" s="318" t="s">
        <v>185</v>
      </c>
      <c r="G17" s="223">
        <v>0.0007638888888888889</v>
      </c>
      <c r="H17" s="245" t="str">
        <f>IF(ISBLANK(G17),"",IF(G17&lt;=0.000659722222222222,"KSM",IF(G17&lt;=0.000694444444444444,"I A",IF(G17&lt;=0.000742361111111111,"II A",IF(G17&lt;=0.000811805555555556,"III A",IF(G17&lt;=0.00088125,"I JA",IF(G17&lt;=0.00093912037037037,"II JA",IF(G17&lt;=0.000973842592592593,"III JA"))))))))</f>
        <v>III A</v>
      </c>
      <c r="I17" s="320" t="s">
        <v>567</v>
      </c>
      <c r="Q17" s="112"/>
      <c r="R17" s="112"/>
      <c r="S17" s="112"/>
      <c r="T17" s="112"/>
      <c r="U17" s="112"/>
      <c r="V17" s="112"/>
      <c r="W17" s="112"/>
    </row>
    <row r="18" spans="1:9" ht="14.25">
      <c r="A18" s="1"/>
      <c r="B18" s="111"/>
      <c r="C18" s="1"/>
      <c r="D18" s="17">
        <v>3</v>
      </c>
      <c r="E18" s="12" t="s">
        <v>57</v>
      </c>
      <c r="F18" s="17"/>
      <c r="G18" s="12"/>
      <c r="H18" s="12"/>
      <c r="I18" s="18"/>
    </row>
    <row r="19" spans="1:9" ht="14.25">
      <c r="A19" s="28" t="s">
        <v>0</v>
      </c>
      <c r="B19" s="53"/>
      <c r="C19" s="25" t="s">
        <v>1</v>
      </c>
      <c r="D19" s="30" t="s">
        <v>2</v>
      </c>
      <c r="E19" s="27" t="s">
        <v>3</v>
      </c>
      <c r="F19" s="27" t="s">
        <v>4</v>
      </c>
      <c r="G19" s="27" t="s">
        <v>16</v>
      </c>
      <c r="H19" s="117" t="s">
        <v>60</v>
      </c>
      <c r="I19" s="27" t="s">
        <v>7</v>
      </c>
    </row>
    <row r="20" spans="1:23" ht="14.25">
      <c r="A20" s="27">
        <v>1</v>
      </c>
      <c r="B20" s="317">
        <v>109</v>
      </c>
      <c r="C20" s="319" t="s">
        <v>712</v>
      </c>
      <c r="D20" s="319" t="s">
        <v>713</v>
      </c>
      <c r="E20" s="321" t="s">
        <v>714</v>
      </c>
      <c r="F20" s="318" t="s">
        <v>1071</v>
      </c>
      <c r="G20" s="223">
        <v>0.0009222222222222223</v>
      </c>
      <c r="H20" s="245" t="str">
        <f>IF(ISBLANK(G20),"",IF(G20&lt;=0.000659722222222222,"KSM",IF(G20&lt;=0.000694444444444444,"I A",IF(G20&lt;=0.000742361111111111,"II A",IF(G20&lt;=0.000811805555555556,"III A",IF(G20&lt;=0.00088125,"I JA",IF(G20&lt;=0.00093912037037037,"II JA",IF(G20&lt;=0.000973842592592593,"III JA"))))))))</f>
        <v>II JA</v>
      </c>
      <c r="I20" s="320"/>
      <c r="Q20" s="112"/>
      <c r="R20" s="112"/>
      <c r="S20" s="112"/>
      <c r="T20" s="112"/>
      <c r="U20" s="112"/>
      <c r="V20" s="112"/>
      <c r="W20" s="112"/>
    </row>
    <row r="21" spans="1:23" ht="14.25">
      <c r="A21" s="27">
        <v>2</v>
      </c>
      <c r="B21" s="317">
        <v>108</v>
      </c>
      <c r="C21" s="319" t="s">
        <v>707</v>
      </c>
      <c r="D21" s="319" t="s">
        <v>180</v>
      </c>
      <c r="E21" s="321" t="s">
        <v>708</v>
      </c>
      <c r="F21" s="318" t="s">
        <v>1071</v>
      </c>
      <c r="G21" s="223">
        <v>0.0007645833333333334</v>
      </c>
      <c r="H21" s="245" t="str">
        <f>IF(ISBLANK(G21),"",IF(G21&lt;=0.000659722222222222,"KSM",IF(G21&lt;=0.000694444444444444,"I A",IF(G21&lt;=0.000742361111111111,"II A",IF(G21&lt;=0.000811805555555556,"III A",IF(G21&lt;=0.00088125,"I JA",IF(G21&lt;=0.00093912037037037,"II JA",IF(G21&lt;=0.000973842592592593,"III JA"))))))))</f>
        <v>III A</v>
      </c>
      <c r="I21" s="320"/>
      <c r="T21" s="112"/>
      <c r="U21" s="112"/>
      <c r="V21" s="112"/>
      <c r="W21" s="112"/>
    </row>
    <row r="22" spans="1:23" ht="14.25">
      <c r="A22" s="27">
        <v>3</v>
      </c>
      <c r="B22" s="317">
        <v>29</v>
      </c>
      <c r="C22" s="319" t="s">
        <v>416</v>
      </c>
      <c r="D22" s="319" t="s">
        <v>667</v>
      </c>
      <c r="E22" s="321" t="s">
        <v>668</v>
      </c>
      <c r="F22" s="318" t="s">
        <v>150</v>
      </c>
      <c r="G22" s="223">
        <v>0.0007756944444444444</v>
      </c>
      <c r="H22" s="245" t="str">
        <f>IF(ISBLANK(G22),"",IF(G22&lt;=0.000659722222222222,"KSM",IF(G22&lt;=0.000694444444444444,"I A",IF(G22&lt;=0.000742361111111111,"II A",IF(G22&lt;=0.000811805555555556,"III A",IF(G22&lt;=0.00088125,"I JA",IF(G22&lt;=0.00093912037037037,"II JA",IF(G22&lt;=0.000973842592592593,"III JA"))))))))</f>
        <v>III A</v>
      </c>
      <c r="I22" s="320" t="s">
        <v>669</v>
      </c>
      <c r="K22" s="23"/>
      <c r="L22" s="23"/>
      <c r="M22" s="23"/>
      <c r="N22" s="23"/>
      <c r="S22" s="112"/>
      <c r="T22" s="112"/>
      <c r="U22" s="112"/>
      <c r="V22" s="112"/>
      <c r="W22" s="112"/>
    </row>
    <row r="23" spans="1:23" ht="14.25">
      <c r="A23" s="27">
        <v>4</v>
      </c>
      <c r="B23" s="317">
        <v>107</v>
      </c>
      <c r="C23" s="319" t="s">
        <v>704</v>
      </c>
      <c r="D23" s="319" t="s">
        <v>705</v>
      </c>
      <c r="E23" s="321" t="s">
        <v>706</v>
      </c>
      <c r="F23" s="318" t="s">
        <v>1071</v>
      </c>
      <c r="G23" s="223">
        <v>0.0007943287037037037</v>
      </c>
      <c r="H23" s="245" t="str">
        <f>IF(ISBLANK(G23),"",IF(G23&lt;=0.000659722222222222,"KSM",IF(G23&lt;=0.000694444444444444,"I A",IF(G23&lt;=0.000742361111111111,"II A",IF(G23&lt;=0.000811805555555556,"III A",IF(G23&lt;=0.00088125,"I JA",IF(G23&lt;=0.00093912037037037,"II JA",IF(G23&lt;=0.000973842592592593,"III JA"))))))))</f>
        <v>III A</v>
      </c>
      <c r="I23" s="320"/>
      <c r="J23" s="112"/>
      <c r="K23" s="23"/>
      <c r="L23" s="206"/>
      <c r="M23" s="23"/>
      <c r="N23" s="23"/>
      <c r="U23" s="112"/>
      <c r="V23" s="112"/>
      <c r="W23" s="112"/>
    </row>
    <row r="24" spans="1:9" ht="14.25">
      <c r="A24" s="1"/>
      <c r="B24" s="111"/>
      <c r="C24" s="1"/>
      <c r="D24" s="17">
        <v>4</v>
      </c>
      <c r="E24" s="12" t="s">
        <v>57</v>
      </c>
      <c r="F24" s="17"/>
      <c r="G24" s="12"/>
      <c r="H24" s="12"/>
      <c r="I24" s="18"/>
    </row>
    <row r="25" spans="1:9" ht="14.25">
      <c r="A25" s="28" t="s">
        <v>0</v>
      </c>
      <c r="B25" s="53"/>
      <c r="C25" s="25" t="s">
        <v>1</v>
      </c>
      <c r="D25" s="30" t="s">
        <v>2</v>
      </c>
      <c r="E25" s="27" t="s">
        <v>3</v>
      </c>
      <c r="F25" s="27" t="s">
        <v>4</v>
      </c>
      <c r="G25" s="27" t="s">
        <v>16</v>
      </c>
      <c r="H25" s="117" t="s">
        <v>60</v>
      </c>
      <c r="I25" s="27" t="s">
        <v>7</v>
      </c>
    </row>
    <row r="26" spans="1:23" ht="14.25">
      <c r="A26" s="27">
        <v>1</v>
      </c>
      <c r="B26" s="317">
        <v>98</v>
      </c>
      <c r="C26" s="319" t="s">
        <v>115</v>
      </c>
      <c r="D26" s="319" t="s">
        <v>384</v>
      </c>
      <c r="E26" s="321" t="s">
        <v>382</v>
      </c>
      <c r="F26" s="318" t="s">
        <v>1069</v>
      </c>
      <c r="G26" s="223" t="s">
        <v>751</v>
      </c>
      <c r="H26" s="245"/>
      <c r="I26" s="320" t="s">
        <v>383</v>
      </c>
      <c r="Q26" s="112"/>
      <c r="R26" s="112"/>
      <c r="S26" s="112"/>
      <c r="T26" s="112"/>
      <c r="U26" s="112"/>
      <c r="V26" s="112"/>
      <c r="W26" s="112"/>
    </row>
    <row r="27" spans="1:23" ht="14.25">
      <c r="A27" s="27">
        <v>2</v>
      </c>
      <c r="B27" s="317">
        <v>46</v>
      </c>
      <c r="C27" s="319" t="s">
        <v>144</v>
      </c>
      <c r="D27" s="319" t="s">
        <v>428</v>
      </c>
      <c r="E27" s="321">
        <v>39721</v>
      </c>
      <c r="F27" s="318" t="s">
        <v>48</v>
      </c>
      <c r="G27" s="223">
        <v>0.0007222222222222222</v>
      </c>
      <c r="H27" s="245" t="str">
        <f>IF(ISBLANK(G27),"",IF(G27&lt;=0.000659722222222222,"KSM",IF(G27&lt;=0.000694444444444444,"I A",IF(G27&lt;=0.000742361111111111,"II A",IF(G27&lt;=0.000811805555555556,"III A",IF(G27&lt;=0.00088125,"I JA",IF(G27&lt;=0.00093912037037037,"II JA",IF(G27&lt;=0.000973842592592593,"III JA"))))))))</f>
        <v>II A</v>
      </c>
      <c r="I27" s="320" t="s">
        <v>429</v>
      </c>
      <c r="T27" s="112"/>
      <c r="U27" s="112"/>
      <c r="V27" s="112"/>
      <c r="W27" s="112"/>
    </row>
    <row r="28" spans="1:23" ht="14.25">
      <c r="A28" s="27">
        <v>3</v>
      </c>
      <c r="B28" s="317">
        <v>30</v>
      </c>
      <c r="C28" s="319" t="s">
        <v>679</v>
      </c>
      <c r="D28" s="319" t="s">
        <v>680</v>
      </c>
      <c r="E28" s="321" t="s">
        <v>681</v>
      </c>
      <c r="F28" s="318" t="s">
        <v>150</v>
      </c>
      <c r="G28" s="223">
        <v>0.0008349537037037037</v>
      </c>
      <c r="H28" s="245" t="str">
        <f>IF(ISBLANK(G28),"",IF(G28&lt;=0.000659722222222222,"KSM",IF(G28&lt;=0.000694444444444444,"I A",IF(G28&lt;=0.000742361111111111,"II A",IF(G28&lt;=0.000811805555555556,"III A",IF(G28&lt;=0.00088125,"I JA",IF(G28&lt;=0.00093912037037037,"II JA",IF(G28&lt;=0.000973842592592593,"III JA"))))))))</f>
        <v>I JA</v>
      </c>
      <c r="I28" s="320" t="s">
        <v>677</v>
      </c>
      <c r="K28" s="23"/>
      <c r="L28" s="23"/>
      <c r="M28" s="23"/>
      <c r="N28" s="23"/>
      <c r="S28" s="112"/>
      <c r="T28" s="112"/>
      <c r="U28" s="112"/>
      <c r="V28" s="112"/>
      <c r="W28" s="112"/>
    </row>
    <row r="29" spans="1:23" ht="14.25">
      <c r="A29" s="27">
        <v>4</v>
      </c>
      <c r="B29" s="317">
        <v>57</v>
      </c>
      <c r="C29" s="319" t="s">
        <v>467</v>
      </c>
      <c r="D29" s="319" t="s">
        <v>468</v>
      </c>
      <c r="E29" s="321">
        <v>39302</v>
      </c>
      <c r="F29" s="318" t="s">
        <v>48</v>
      </c>
      <c r="G29" s="223">
        <v>0.0007393518518518519</v>
      </c>
      <c r="H29" s="245" t="str">
        <f>IF(ISBLANK(G29),"",IF(G29&lt;=0.000659722222222222,"KSM",IF(G29&lt;=0.000694444444444444,"I A",IF(G29&lt;=0.000742361111111111,"II A",IF(G29&lt;=0.000811805555555556,"III A",IF(G29&lt;=0.00088125,"I JA",IF(G29&lt;=0.00093912037037037,"II JA",IF(G29&lt;=0.000973842592592593,"III JA"))))))))</f>
        <v>II A</v>
      </c>
      <c r="I29" s="320" t="s">
        <v>50</v>
      </c>
      <c r="J29" s="112"/>
      <c r="K29" s="23"/>
      <c r="L29" s="206"/>
      <c r="M29" s="23"/>
      <c r="N29" s="23"/>
      <c r="U29" s="112"/>
      <c r="V29" s="112"/>
      <c r="W29" s="112"/>
    </row>
    <row r="30" spans="4:23" ht="14.25">
      <c r="D30" s="203" t="s">
        <v>19</v>
      </c>
      <c r="K30" s="23"/>
      <c r="L30" s="23"/>
      <c r="M30" s="23"/>
      <c r="N30" s="23"/>
      <c r="Q30" s="112"/>
      <c r="R30" s="112"/>
      <c r="S30" s="112"/>
      <c r="T30" s="112"/>
      <c r="U30" s="112"/>
      <c r="V30" s="112"/>
      <c r="W30" s="112"/>
    </row>
    <row r="31" spans="1:23" ht="14.25">
      <c r="A31" s="1"/>
      <c r="B31" s="1"/>
      <c r="C31" s="1"/>
      <c r="D31" s="17">
        <v>1</v>
      </c>
      <c r="E31" s="12" t="s">
        <v>217</v>
      </c>
      <c r="F31" s="17"/>
      <c r="G31" s="12"/>
      <c r="H31" s="12"/>
      <c r="I31" s="18"/>
      <c r="Q31" s="112"/>
      <c r="R31" s="112"/>
      <c r="S31" s="112"/>
      <c r="T31" s="112"/>
      <c r="U31" s="112"/>
      <c r="V31" s="112"/>
      <c r="W31" s="112"/>
    </row>
    <row r="32" spans="1:23" ht="14.25">
      <c r="A32" s="28" t="s">
        <v>0</v>
      </c>
      <c r="B32" s="53" t="s">
        <v>27</v>
      </c>
      <c r="C32" s="25" t="s">
        <v>1</v>
      </c>
      <c r="D32" s="30" t="s">
        <v>2</v>
      </c>
      <c r="E32" s="27" t="s">
        <v>3</v>
      </c>
      <c r="F32" s="27" t="s">
        <v>4</v>
      </c>
      <c r="G32" s="27" t="s">
        <v>16</v>
      </c>
      <c r="H32" s="117" t="s">
        <v>60</v>
      </c>
      <c r="I32" s="27" t="s">
        <v>7</v>
      </c>
      <c r="Q32" s="112"/>
      <c r="R32" s="112"/>
      <c r="S32" s="112"/>
      <c r="T32" s="112"/>
      <c r="U32" s="112"/>
      <c r="V32" s="112"/>
      <c r="W32" s="112"/>
    </row>
    <row r="33" spans="1:9" ht="14.25">
      <c r="A33" s="29"/>
      <c r="B33" s="189"/>
      <c r="C33" s="228"/>
      <c r="D33" s="228"/>
      <c r="E33" s="104"/>
      <c r="F33" s="81"/>
      <c r="G33" s="223"/>
      <c r="H33" s="245"/>
      <c r="I33" s="81"/>
    </row>
    <row r="34" spans="1:9" ht="14.25">
      <c r="A34" s="29">
        <v>2</v>
      </c>
      <c r="B34" s="189">
        <v>122</v>
      </c>
      <c r="C34" s="228" t="s">
        <v>158</v>
      </c>
      <c r="D34" s="228" t="s">
        <v>760</v>
      </c>
      <c r="E34" s="104">
        <v>39935</v>
      </c>
      <c r="F34" s="81" t="s">
        <v>757</v>
      </c>
      <c r="G34" s="223">
        <v>0.0008082175925925926</v>
      </c>
      <c r="H34" s="245" t="str">
        <f>IF(ISBLANK(G34),"",IF(G34&lt;=0.000659722222222222,"KSM",IF(G34&lt;=0.000694444444444444,"I A",IF(G34&lt;=0.000742361111111111,"II A",IF(G34&lt;=0.000811805555555556,"III A",IF(G34&lt;=0.00088125,"I JA",IF(G34&lt;=0.00093912037037037,"II JA",IF(G34&lt;=0.000973842592592593,"III JA"))))))))</f>
        <v>III A</v>
      </c>
      <c r="I34" s="81" t="s">
        <v>759</v>
      </c>
    </row>
    <row r="35" spans="1:9" ht="14.25">
      <c r="A35" s="29">
        <v>3</v>
      </c>
      <c r="B35" s="189">
        <v>51</v>
      </c>
      <c r="C35" s="228" t="s">
        <v>448</v>
      </c>
      <c r="D35" s="228" t="s">
        <v>449</v>
      </c>
      <c r="E35" s="104">
        <v>38023</v>
      </c>
      <c r="F35" s="81" t="s">
        <v>48</v>
      </c>
      <c r="G35" s="223">
        <v>0.0007270833333333334</v>
      </c>
      <c r="H35" s="245" t="str">
        <f>IF(ISBLANK(G35),"",IF(G35&lt;=0.000659722222222222,"KSM",IF(G35&lt;=0.000694444444444444,"I A",IF(G35&lt;=0.000742361111111111,"II A",IF(G35&lt;=0.000811805555555556,"III A",IF(G35&lt;=0.00088125,"I JA",IF(G35&lt;=0.00093912037037037,"II JA",IF(G35&lt;=0.000973842592592593,"III JA"))))))))</f>
        <v>II A</v>
      </c>
      <c r="I35" s="81" t="s">
        <v>445</v>
      </c>
    </row>
    <row r="36" spans="1:9" ht="14.25">
      <c r="A36" s="29">
        <v>4</v>
      </c>
      <c r="B36" s="189">
        <v>77</v>
      </c>
      <c r="C36" s="228" t="s">
        <v>119</v>
      </c>
      <c r="D36" s="228" t="s">
        <v>1072</v>
      </c>
      <c r="E36" s="104">
        <v>38145</v>
      </c>
      <c r="F36" s="81" t="s">
        <v>48</v>
      </c>
      <c r="G36" s="223">
        <v>0.0006388888888888889</v>
      </c>
      <c r="H36" s="245" t="str">
        <f>IF(ISBLANK(G36),"",IF(G36&lt;=0.000659722222222222,"KSM",IF(G36&lt;=0.000694444444444444,"I A",IF(G36&lt;=0.000742361111111111,"II A",IF(G36&lt;=0.000811805555555556,"III A",IF(G36&lt;=0.00088125,"I JA",IF(G36&lt;=0.00093912037037037,"II JA",IF(G36&lt;=0.000973842592592593,"III JA"))))))))</f>
        <v>KSM</v>
      </c>
      <c r="I36" s="81" t="s">
        <v>520</v>
      </c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4">
      <selection activeCell="O16" sqref="O16"/>
    </sheetView>
  </sheetViews>
  <sheetFormatPr defaultColWidth="9.140625" defaultRowHeight="15"/>
  <cols>
    <col min="1" max="1" width="7.140625" style="0" customWidth="1"/>
    <col min="2" max="2" width="6.140625" style="0" customWidth="1"/>
    <col min="3" max="3" width="9.7109375" style="0" customWidth="1"/>
    <col min="4" max="4" width="13.28125" style="0" customWidth="1"/>
    <col min="5" max="5" width="11.57421875" style="0" customWidth="1"/>
    <col min="6" max="6" width="15.28125" style="0" customWidth="1"/>
    <col min="9" max="9" width="27.140625" style="0" customWidth="1"/>
    <col min="14" max="14" width="13.00390625" style="0" customWidth="1"/>
    <col min="15" max="15" width="11.8515625" style="0" customWidth="1"/>
    <col min="16" max="16" width="12.00390625" style="0" customWidth="1"/>
    <col min="17" max="17" width="10.7109375" style="0" customWidth="1"/>
    <col min="18" max="18" width="11.8515625" style="0" customWidth="1"/>
    <col min="19" max="19" width="10.8515625" style="0" customWidth="1"/>
    <col min="20" max="20" width="12.7109375" style="0" customWidth="1"/>
    <col min="21" max="21" width="10.8515625" style="0" customWidth="1"/>
    <col min="22" max="22" width="25.57421875" style="0" customWidth="1"/>
  </cols>
  <sheetData>
    <row r="1" spans="1:9" ht="16.5" customHeight="1">
      <c r="A1" s="10"/>
      <c r="B1" s="10"/>
      <c r="C1" s="19" t="s">
        <v>9</v>
      </c>
      <c r="D1" s="19"/>
      <c r="E1" s="20"/>
      <c r="F1" s="19"/>
      <c r="G1" s="21"/>
      <c r="H1" s="21"/>
      <c r="I1" s="19"/>
    </row>
    <row r="2" spans="1:9" ht="15.75" customHeight="1">
      <c r="A2" s="2"/>
      <c r="B2" s="2"/>
      <c r="C2" s="2"/>
      <c r="D2" s="15"/>
      <c r="E2" s="3"/>
      <c r="F2" s="4"/>
      <c r="G2" s="13"/>
      <c r="H2" s="13"/>
      <c r="I2" s="13" t="s">
        <v>47</v>
      </c>
    </row>
    <row r="3" spans="1:9" ht="14.25" customHeight="1">
      <c r="A3" s="7"/>
      <c r="B3" s="7"/>
      <c r="C3" s="7"/>
      <c r="D3" s="16"/>
      <c r="E3" s="1"/>
      <c r="F3" s="1"/>
      <c r="G3" s="13"/>
      <c r="H3" s="13"/>
      <c r="I3" s="13" t="s">
        <v>726</v>
      </c>
    </row>
    <row r="4" spans="2:4" ht="15">
      <c r="B4" s="75" t="s">
        <v>36</v>
      </c>
      <c r="C4" s="75"/>
      <c r="D4" s="78"/>
    </row>
    <row r="5" ht="18" customHeight="1">
      <c r="D5" s="120" t="s">
        <v>223</v>
      </c>
    </row>
    <row r="6" spans="1:9" ht="16.5" customHeight="1">
      <c r="A6" s="1"/>
      <c r="B6" s="1"/>
      <c r="C6" s="1"/>
      <c r="D6" s="17"/>
      <c r="E6" s="12"/>
      <c r="F6" s="17"/>
      <c r="G6" s="12"/>
      <c r="H6" s="12"/>
      <c r="I6" s="18"/>
    </row>
    <row r="7" spans="1:9" ht="18.75" customHeight="1">
      <c r="A7" s="28" t="s">
        <v>750</v>
      </c>
      <c r="B7" s="53" t="s">
        <v>212</v>
      </c>
      <c r="C7" s="25" t="s">
        <v>1</v>
      </c>
      <c r="D7" s="30" t="s">
        <v>2</v>
      </c>
      <c r="E7" s="27" t="s">
        <v>3</v>
      </c>
      <c r="F7" s="27" t="s">
        <v>4</v>
      </c>
      <c r="G7" s="27" t="s">
        <v>16</v>
      </c>
      <c r="H7" s="117" t="s">
        <v>60</v>
      </c>
      <c r="I7" s="27" t="s">
        <v>7</v>
      </c>
    </row>
    <row r="8" spans="1:23" ht="14.25">
      <c r="A8" s="27">
        <v>1</v>
      </c>
      <c r="B8" s="317">
        <v>46</v>
      </c>
      <c r="C8" s="319" t="s">
        <v>144</v>
      </c>
      <c r="D8" s="319" t="s">
        <v>428</v>
      </c>
      <c r="E8" s="321">
        <v>39721</v>
      </c>
      <c r="F8" s="318" t="s">
        <v>48</v>
      </c>
      <c r="G8" s="223">
        <v>0.0007222222222222222</v>
      </c>
      <c r="H8" s="245" t="str">
        <f aca="true" t="shared" si="0" ref="H8:H21">IF(ISBLANK(G8),"",IF(G8&lt;=0.000659722222222222,"KSM",IF(G8&lt;=0.000694444444444444,"I A",IF(G8&lt;=0.000742361111111111,"II A",IF(G8&lt;=0.000811805555555556,"III A",IF(G8&lt;=0.00088125,"I JA",IF(G8&lt;=0.00093912037037037,"II JA",IF(G8&lt;=0.000973842592592593,"III JA"))))))))</f>
        <v>II A</v>
      </c>
      <c r="I8" s="320" t="s">
        <v>429</v>
      </c>
      <c r="T8" s="112"/>
      <c r="U8" s="112"/>
      <c r="V8" s="112"/>
      <c r="W8" s="112"/>
    </row>
    <row r="9" spans="1:23" ht="14.25">
      <c r="A9" s="27">
        <v>2</v>
      </c>
      <c r="B9" s="317">
        <v>57</v>
      </c>
      <c r="C9" s="319" t="s">
        <v>467</v>
      </c>
      <c r="D9" s="319" t="s">
        <v>468</v>
      </c>
      <c r="E9" s="321">
        <v>39302</v>
      </c>
      <c r="F9" s="318" t="s">
        <v>48</v>
      </c>
      <c r="G9" s="223">
        <v>0.0007393518518518519</v>
      </c>
      <c r="H9" s="245" t="str">
        <f t="shared" si="0"/>
        <v>II A</v>
      </c>
      <c r="I9" s="320" t="s">
        <v>50</v>
      </c>
      <c r="J9" s="112"/>
      <c r="K9" s="23"/>
      <c r="L9" s="206"/>
      <c r="M9" s="23"/>
      <c r="N9" s="23"/>
      <c r="U9" s="112"/>
      <c r="V9" s="112"/>
      <c r="W9" s="112"/>
    </row>
    <row r="10" spans="1:23" ht="14.25">
      <c r="A10" s="36">
        <v>3</v>
      </c>
      <c r="B10" s="317">
        <v>16</v>
      </c>
      <c r="C10" s="319" t="s">
        <v>208</v>
      </c>
      <c r="D10" s="319" t="s">
        <v>566</v>
      </c>
      <c r="E10" s="321">
        <v>40377</v>
      </c>
      <c r="F10" s="318" t="s">
        <v>185</v>
      </c>
      <c r="G10" s="223">
        <v>0.0007638888888888889</v>
      </c>
      <c r="H10" s="245" t="str">
        <f t="shared" si="0"/>
        <v>III A</v>
      </c>
      <c r="I10" s="320" t="s">
        <v>567</v>
      </c>
      <c r="Q10" s="112"/>
      <c r="R10" s="112"/>
      <c r="S10" s="112"/>
      <c r="T10" s="112"/>
      <c r="U10" s="112"/>
      <c r="V10" s="112"/>
      <c r="W10" s="112"/>
    </row>
    <row r="11" spans="1:23" ht="14.25">
      <c r="A11" s="27">
        <v>4</v>
      </c>
      <c r="B11" s="317">
        <v>108</v>
      </c>
      <c r="C11" s="319" t="s">
        <v>707</v>
      </c>
      <c r="D11" s="319" t="s">
        <v>180</v>
      </c>
      <c r="E11" s="321" t="s">
        <v>708</v>
      </c>
      <c r="F11" s="318" t="s">
        <v>1071</v>
      </c>
      <c r="G11" s="223">
        <v>0.0007645833333333334</v>
      </c>
      <c r="H11" s="245" t="str">
        <f t="shared" si="0"/>
        <v>III A</v>
      </c>
      <c r="I11" s="320"/>
      <c r="T11" s="112"/>
      <c r="U11" s="112"/>
      <c r="V11" s="112"/>
      <c r="W11" s="112"/>
    </row>
    <row r="12" spans="1:23" ht="14.25">
      <c r="A12" s="27">
        <v>5</v>
      </c>
      <c r="B12" s="317">
        <v>29</v>
      </c>
      <c r="C12" s="319" t="s">
        <v>416</v>
      </c>
      <c r="D12" s="319" t="s">
        <v>667</v>
      </c>
      <c r="E12" s="321" t="s">
        <v>668</v>
      </c>
      <c r="F12" s="318" t="s">
        <v>150</v>
      </c>
      <c r="G12" s="223">
        <v>0.0007756944444444444</v>
      </c>
      <c r="H12" s="245" t="str">
        <f t="shared" si="0"/>
        <v>III A</v>
      </c>
      <c r="I12" s="320" t="s">
        <v>669</v>
      </c>
      <c r="K12" s="23"/>
      <c r="L12" s="23"/>
      <c r="M12" s="23"/>
      <c r="N12" s="23"/>
      <c r="S12" s="112"/>
      <c r="T12" s="112"/>
      <c r="U12" s="112"/>
      <c r="V12" s="112"/>
      <c r="W12" s="112"/>
    </row>
    <row r="13" spans="1:23" ht="14.25">
      <c r="A13" s="36">
        <v>6</v>
      </c>
      <c r="B13" s="317">
        <v>99</v>
      </c>
      <c r="C13" s="319" t="s">
        <v>177</v>
      </c>
      <c r="D13" s="319" t="s">
        <v>178</v>
      </c>
      <c r="E13" s="321" t="s">
        <v>693</v>
      </c>
      <c r="F13" s="318" t="s">
        <v>1071</v>
      </c>
      <c r="G13" s="223">
        <v>0.0007912037037037037</v>
      </c>
      <c r="H13" s="245" t="str">
        <f t="shared" si="0"/>
        <v>III A</v>
      </c>
      <c r="I13" s="320"/>
      <c r="T13" s="112"/>
      <c r="U13" s="112"/>
      <c r="V13" s="112"/>
      <c r="W13" s="112"/>
    </row>
    <row r="14" spans="1:23" ht="14.25">
      <c r="A14" s="27">
        <v>7</v>
      </c>
      <c r="B14" s="317">
        <v>107</v>
      </c>
      <c r="C14" s="319" t="s">
        <v>704</v>
      </c>
      <c r="D14" s="319" t="s">
        <v>705</v>
      </c>
      <c r="E14" s="321" t="s">
        <v>706</v>
      </c>
      <c r="F14" s="318" t="s">
        <v>1071</v>
      </c>
      <c r="G14" s="223">
        <v>0.0007943287037037037</v>
      </c>
      <c r="H14" s="245" t="str">
        <f t="shared" si="0"/>
        <v>III A</v>
      </c>
      <c r="I14" s="320"/>
      <c r="J14" s="112"/>
      <c r="K14" s="23"/>
      <c r="L14" s="206"/>
      <c r="M14" s="23"/>
      <c r="N14" s="23"/>
      <c r="U14" s="112"/>
      <c r="V14" s="112"/>
      <c r="W14" s="112"/>
    </row>
    <row r="15" spans="1:9" ht="14.25">
      <c r="A15" s="27">
        <v>8</v>
      </c>
      <c r="B15" s="189">
        <v>122</v>
      </c>
      <c r="C15" s="228" t="s">
        <v>158</v>
      </c>
      <c r="D15" s="228" t="s">
        <v>760</v>
      </c>
      <c r="E15" s="104">
        <v>39935</v>
      </c>
      <c r="F15" s="81" t="s">
        <v>757</v>
      </c>
      <c r="G15" s="223">
        <v>0.0008082175925925926</v>
      </c>
      <c r="H15" s="245" t="str">
        <f t="shared" si="0"/>
        <v>III A</v>
      </c>
      <c r="I15" s="81" t="s">
        <v>759</v>
      </c>
    </row>
    <row r="16" spans="1:23" ht="14.25">
      <c r="A16" s="36">
        <v>9</v>
      </c>
      <c r="B16" s="317">
        <v>106</v>
      </c>
      <c r="C16" s="319" t="s">
        <v>179</v>
      </c>
      <c r="D16" s="319" t="s">
        <v>180</v>
      </c>
      <c r="E16" s="321" t="s">
        <v>703</v>
      </c>
      <c r="F16" s="318" t="s">
        <v>1071</v>
      </c>
      <c r="G16" s="223">
        <v>0.0008179398148148149</v>
      </c>
      <c r="H16" s="245" t="str">
        <f t="shared" si="0"/>
        <v>I JA</v>
      </c>
      <c r="I16" s="320"/>
      <c r="W16" s="112"/>
    </row>
    <row r="17" spans="1:23" ht="14.25">
      <c r="A17" s="27">
        <v>10</v>
      </c>
      <c r="B17" s="317">
        <v>30</v>
      </c>
      <c r="C17" s="319" t="s">
        <v>679</v>
      </c>
      <c r="D17" s="319" t="s">
        <v>680</v>
      </c>
      <c r="E17" s="321" t="s">
        <v>681</v>
      </c>
      <c r="F17" s="318" t="s">
        <v>150</v>
      </c>
      <c r="G17" s="223">
        <v>0.0008349537037037037</v>
      </c>
      <c r="H17" s="245" t="str">
        <f t="shared" si="0"/>
        <v>I JA</v>
      </c>
      <c r="I17" s="320" t="s">
        <v>677</v>
      </c>
      <c r="K17" s="23"/>
      <c r="L17" s="23"/>
      <c r="M17" s="23"/>
      <c r="N17" s="23"/>
      <c r="S17" s="112"/>
      <c r="T17" s="112"/>
      <c r="U17" s="112"/>
      <c r="V17" s="112"/>
      <c r="W17" s="112"/>
    </row>
    <row r="18" spans="1:23" ht="14.25">
      <c r="A18" s="27">
        <v>11</v>
      </c>
      <c r="B18" s="317">
        <v>100</v>
      </c>
      <c r="C18" s="319" t="s">
        <v>174</v>
      </c>
      <c r="D18" s="319" t="s">
        <v>176</v>
      </c>
      <c r="E18" s="321" t="s">
        <v>694</v>
      </c>
      <c r="F18" s="318" t="s">
        <v>1071</v>
      </c>
      <c r="G18" s="223">
        <v>0.0008355324074074073</v>
      </c>
      <c r="H18" s="245" t="str">
        <f t="shared" si="0"/>
        <v>I JA</v>
      </c>
      <c r="I18" s="320"/>
      <c r="W18" s="112"/>
    </row>
    <row r="19" spans="1:23" ht="14.25">
      <c r="A19" s="36">
        <v>12</v>
      </c>
      <c r="B19" s="317">
        <v>101</v>
      </c>
      <c r="C19" s="319" t="s">
        <v>181</v>
      </c>
      <c r="D19" s="319" t="s">
        <v>182</v>
      </c>
      <c r="E19" s="321" t="s">
        <v>695</v>
      </c>
      <c r="F19" s="318" t="s">
        <v>1071</v>
      </c>
      <c r="G19" s="223">
        <v>0.0008569444444444444</v>
      </c>
      <c r="H19" s="245" t="str">
        <f t="shared" si="0"/>
        <v>I JA</v>
      </c>
      <c r="I19" s="320"/>
      <c r="T19" s="112"/>
      <c r="U19" s="112"/>
      <c r="V19" s="112"/>
      <c r="W19" s="112"/>
    </row>
    <row r="20" spans="1:23" ht="14.25">
      <c r="A20" s="27">
        <v>13</v>
      </c>
      <c r="B20" s="317">
        <v>109</v>
      </c>
      <c r="C20" s="319" t="s">
        <v>712</v>
      </c>
      <c r="D20" s="319" t="s">
        <v>713</v>
      </c>
      <c r="E20" s="321" t="s">
        <v>714</v>
      </c>
      <c r="F20" s="318" t="s">
        <v>1071</v>
      </c>
      <c r="G20" s="223">
        <v>0.0009222222222222223</v>
      </c>
      <c r="H20" s="245" t="str">
        <f t="shared" si="0"/>
        <v>II JA</v>
      </c>
      <c r="I20" s="320"/>
      <c r="Q20" s="112"/>
      <c r="R20" s="112"/>
      <c r="S20" s="112"/>
      <c r="T20" s="112"/>
      <c r="U20" s="112"/>
      <c r="V20" s="112"/>
      <c r="W20" s="112"/>
    </row>
    <row r="21" spans="1:23" ht="14.25">
      <c r="A21" s="27">
        <v>14</v>
      </c>
      <c r="B21" s="317">
        <v>105</v>
      </c>
      <c r="C21" s="319" t="s">
        <v>183</v>
      </c>
      <c r="D21" s="319" t="s">
        <v>701</v>
      </c>
      <c r="E21" s="321" t="s">
        <v>702</v>
      </c>
      <c r="F21" s="318" t="s">
        <v>1071</v>
      </c>
      <c r="G21" s="223">
        <v>0.0009400462962962962</v>
      </c>
      <c r="H21" s="245" t="str">
        <f t="shared" si="0"/>
        <v>III JA</v>
      </c>
      <c r="I21" s="320"/>
      <c r="Q21" s="112"/>
      <c r="R21" s="112"/>
      <c r="S21" s="112"/>
      <c r="T21" s="112"/>
      <c r="U21" s="112"/>
      <c r="V21" s="112"/>
      <c r="W21" s="112"/>
    </row>
    <row r="22" spans="1:23" ht="14.25">
      <c r="A22" s="36">
        <v>15</v>
      </c>
      <c r="B22" s="317">
        <v>102</v>
      </c>
      <c r="C22" s="319" t="s">
        <v>696</v>
      </c>
      <c r="D22" s="319" t="s">
        <v>697</v>
      </c>
      <c r="E22" s="321" t="s">
        <v>698</v>
      </c>
      <c r="F22" s="318" t="s">
        <v>1071</v>
      </c>
      <c r="G22" s="223">
        <v>0.0009945601851851853</v>
      </c>
      <c r="H22" s="245"/>
      <c r="I22" s="320"/>
      <c r="Q22" s="112"/>
      <c r="R22" s="112"/>
      <c r="S22" s="112"/>
      <c r="T22" s="112"/>
      <c r="U22" s="112"/>
      <c r="V22" s="112"/>
      <c r="W22" s="112"/>
    </row>
    <row r="23" spans="1:23" ht="14.25">
      <c r="A23" s="27">
        <v>16</v>
      </c>
      <c r="B23" s="317">
        <v>110</v>
      </c>
      <c r="C23" s="319" t="s">
        <v>712</v>
      </c>
      <c r="D23" s="319" t="s">
        <v>715</v>
      </c>
      <c r="E23" s="321" t="s">
        <v>716</v>
      </c>
      <c r="F23" s="318" t="s">
        <v>1071</v>
      </c>
      <c r="G23" s="223">
        <v>0.0010459490740740741</v>
      </c>
      <c r="H23" s="245"/>
      <c r="I23" s="320"/>
      <c r="Q23" s="112"/>
      <c r="R23" s="112"/>
      <c r="S23" s="112"/>
      <c r="T23" s="112"/>
      <c r="U23" s="112"/>
      <c r="V23" s="112"/>
      <c r="W23" s="112"/>
    </row>
    <row r="24" spans="1:23" ht="14.25">
      <c r="A24" s="29"/>
      <c r="B24" s="317">
        <v>98</v>
      </c>
      <c r="C24" s="319" t="s">
        <v>115</v>
      </c>
      <c r="D24" s="319" t="s">
        <v>384</v>
      </c>
      <c r="E24" s="321" t="s">
        <v>382</v>
      </c>
      <c r="F24" s="318" t="s">
        <v>1069</v>
      </c>
      <c r="G24" s="223" t="s">
        <v>751</v>
      </c>
      <c r="H24" s="245"/>
      <c r="I24" s="320" t="s">
        <v>383</v>
      </c>
      <c r="Q24" s="112"/>
      <c r="R24" s="112"/>
      <c r="S24" s="112"/>
      <c r="T24" s="112"/>
      <c r="U24" s="112"/>
      <c r="V24" s="112"/>
      <c r="W24" s="112"/>
    </row>
    <row r="25" spans="4:23" ht="14.25">
      <c r="D25" s="203" t="s">
        <v>19</v>
      </c>
      <c r="K25" s="23"/>
      <c r="L25" s="23"/>
      <c r="M25" s="23"/>
      <c r="N25" s="23"/>
      <c r="Q25" s="112"/>
      <c r="R25" s="112"/>
      <c r="S25" s="112"/>
      <c r="T25" s="112"/>
      <c r="U25" s="112"/>
      <c r="V25" s="112"/>
      <c r="W25" s="112"/>
    </row>
    <row r="26" spans="1:23" ht="9" customHeight="1">
      <c r="A26" s="1"/>
      <c r="B26" s="1"/>
      <c r="C26" s="1"/>
      <c r="D26" s="17"/>
      <c r="E26" s="12"/>
      <c r="F26" s="17"/>
      <c r="G26" s="12"/>
      <c r="H26" s="12"/>
      <c r="I26" s="18"/>
      <c r="Q26" s="112"/>
      <c r="R26" s="112"/>
      <c r="S26" s="112"/>
      <c r="T26" s="112"/>
      <c r="U26" s="112"/>
      <c r="V26" s="112"/>
      <c r="W26" s="112"/>
    </row>
    <row r="27" spans="1:23" ht="14.25">
      <c r="A27" s="28" t="s">
        <v>750</v>
      </c>
      <c r="B27" s="53" t="s">
        <v>27</v>
      </c>
      <c r="C27" s="25" t="s">
        <v>1</v>
      </c>
      <c r="D27" s="30" t="s">
        <v>2</v>
      </c>
      <c r="E27" s="27" t="s">
        <v>3</v>
      </c>
      <c r="F27" s="27" t="s">
        <v>4</v>
      </c>
      <c r="G27" s="27" t="s">
        <v>16</v>
      </c>
      <c r="H27" s="117" t="s">
        <v>60</v>
      </c>
      <c r="I27" s="27" t="s">
        <v>7</v>
      </c>
      <c r="Q27" s="112"/>
      <c r="R27" s="112"/>
      <c r="S27" s="112"/>
      <c r="T27" s="112"/>
      <c r="U27" s="112"/>
      <c r="V27" s="112"/>
      <c r="W27" s="112"/>
    </row>
    <row r="28" spans="1:9" ht="14.25">
      <c r="A28" s="29">
        <v>1</v>
      </c>
      <c r="B28" s="189">
        <v>77</v>
      </c>
      <c r="C28" s="228" t="s">
        <v>119</v>
      </c>
      <c r="D28" s="228" t="s">
        <v>1072</v>
      </c>
      <c r="E28" s="104">
        <v>38145</v>
      </c>
      <c r="F28" s="81" t="s">
        <v>48</v>
      </c>
      <c r="G28" s="223">
        <v>0.0006388888888888889</v>
      </c>
      <c r="H28" s="245" t="str">
        <f>IF(ISBLANK(G28),"",IF(G28&lt;=0.000659722222222222,"KSM",IF(G28&lt;=0.000694444444444444,"I A",IF(G28&lt;=0.000742361111111111,"II A",IF(G28&lt;=0.000811805555555556,"III A",IF(G28&lt;=0.00088125,"I JA",IF(G28&lt;=0.00093912037037037,"II JA",IF(G28&lt;=0.000973842592592593,"III JA"))))))))</f>
        <v>KSM</v>
      </c>
      <c r="I28" s="81" t="s">
        <v>520</v>
      </c>
    </row>
    <row r="29" spans="1:9" ht="14.25">
      <c r="A29" s="29">
        <v>2</v>
      </c>
      <c r="B29" s="189">
        <v>51</v>
      </c>
      <c r="C29" s="228" t="s">
        <v>448</v>
      </c>
      <c r="D29" s="228" t="s">
        <v>449</v>
      </c>
      <c r="E29" s="104">
        <v>38023</v>
      </c>
      <c r="F29" s="81" t="s">
        <v>48</v>
      </c>
      <c r="G29" s="223">
        <v>0.0007270833333333334</v>
      </c>
      <c r="H29" s="245" t="str">
        <f>IF(ISBLANK(G29),"",IF(G29&lt;=0.000659722222222222,"KSM",IF(G29&lt;=0.000694444444444444,"I A",IF(G29&lt;=0.000742361111111111,"II A",IF(G29&lt;=0.000811805555555556,"III A",IF(G29&lt;=0.00088125,"I JA",IF(G29&lt;=0.00093912037037037,"II JA",IF(G29&lt;=0.000973842592592593,"III JA"))))))))</f>
        <v>II A</v>
      </c>
      <c r="I29" s="81" t="s">
        <v>445</v>
      </c>
    </row>
  </sheetData>
  <sheetProtection/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5"/>
  <sheetViews>
    <sheetView zoomScale="110" zoomScaleNormal="110" zoomScalePageLayoutView="0" workbookViewId="0" topLeftCell="A7">
      <selection activeCell="G22" sqref="G22"/>
    </sheetView>
  </sheetViews>
  <sheetFormatPr defaultColWidth="9.140625" defaultRowHeight="15"/>
  <cols>
    <col min="1" max="1" width="6.00390625" style="0" customWidth="1"/>
    <col min="2" max="2" width="5.7109375" style="0" customWidth="1"/>
    <col min="3" max="3" width="14.7109375" style="0" customWidth="1"/>
    <col min="4" max="4" width="11.8515625" style="0" customWidth="1"/>
    <col min="5" max="5" width="12.00390625" style="0" customWidth="1"/>
    <col min="6" max="6" width="16.57421875" style="0" customWidth="1"/>
    <col min="7" max="8" width="8.28125" style="0" customWidth="1"/>
    <col min="9" max="9" width="24.00390625" style="0" customWidth="1"/>
    <col min="14" max="14" width="15.7109375" style="0" customWidth="1"/>
    <col min="15" max="15" width="6.57421875" style="0" customWidth="1"/>
    <col min="16" max="16" width="12.8515625" style="0" customWidth="1"/>
    <col min="17" max="17" width="13.421875" style="0" customWidth="1"/>
    <col min="18" max="18" width="13.28125" style="0" customWidth="1"/>
    <col min="19" max="19" width="16.421875" style="0" customWidth="1"/>
    <col min="20" max="20" width="13.57421875" style="0" customWidth="1"/>
    <col min="21" max="21" width="24.421875" style="0" customWidth="1"/>
  </cols>
  <sheetData>
    <row r="1" spans="3:9" ht="17.25">
      <c r="C1" s="19" t="s">
        <v>9</v>
      </c>
      <c r="D1" s="19"/>
      <c r="E1" s="20"/>
      <c r="F1" s="19"/>
      <c r="G1" s="21"/>
      <c r="H1" s="21"/>
      <c r="I1" s="19"/>
    </row>
    <row r="2" spans="1:9" ht="14.25" customHeight="1">
      <c r="A2" s="10"/>
      <c r="B2" s="10"/>
      <c r="C2" s="2"/>
      <c r="D2" s="15"/>
      <c r="E2" s="3"/>
      <c r="F2" s="4"/>
      <c r="G2" s="13"/>
      <c r="H2" s="13"/>
      <c r="I2" s="13" t="s">
        <v>47</v>
      </c>
    </row>
    <row r="3" spans="1:9" ht="15.75" customHeight="1">
      <c r="A3" s="2"/>
      <c r="B3" s="2"/>
      <c r="C3" s="7"/>
      <c r="D3" s="16"/>
      <c r="E3" s="1"/>
      <c r="F3" s="1"/>
      <c r="G3" s="13"/>
      <c r="H3" s="13"/>
      <c r="I3" s="13" t="s">
        <v>726</v>
      </c>
    </row>
    <row r="4" spans="1:4" ht="15" customHeight="1">
      <c r="A4" s="7"/>
      <c r="B4" s="75" t="s">
        <v>36</v>
      </c>
      <c r="C4" s="75"/>
      <c r="D4" s="78" t="s">
        <v>18</v>
      </c>
    </row>
    <row r="5" spans="1:10" ht="14.25">
      <c r="A5" s="1"/>
      <c r="B5" s="111"/>
      <c r="C5" s="1"/>
      <c r="D5" s="17"/>
      <c r="E5" s="17">
        <v>1</v>
      </c>
      <c r="F5" s="12" t="s">
        <v>742</v>
      </c>
      <c r="G5" s="12"/>
      <c r="H5" s="12"/>
      <c r="I5" s="18"/>
      <c r="J5" s="23"/>
    </row>
    <row r="6" spans="1:10" ht="14.25">
      <c r="A6" s="28" t="s">
        <v>0</v>
      </c>
      <c r="B6" s="53" t="s">
        <v>27</v>
      </c>
      <c r="C6" s="25" t="s">
        <v>1</v>
      </c>
      <c r="D6" s="30" t="s">
        <v>2</v>
      </c>
      <c r="E6" s="27" t="s">
        <v>3</v>
      </c>
      <c r="F6" s="27" t="s">
        <v>4</v>
      </c>
      <c r="G6" s="27" t="s">
        <v>16</v>
      </c>
      <c r="H6" s="117" t="s">
        <v>60</v>
      </c>
      <c r="I6" s="27" t="s">
        <v>7</v>
      </c>
      <c r="J6" s="23"/>
    </row>
    <row r="7" spans="1:23" ht="15">
      <c r="A7" s="29">
        <v>1</v>
      </c>
      <c r="B7" s="46"/>
      <c r="C7" s="46"/>
      <c r="D7" s="50"/>
      <c r="E7" s="46"/>
      <c r="F7" s="46"/>
      <c r="G7" s="231"/>
      <c r="H7" s="245">
        <f>IF(ISBLANK(G7),"",IF(G7&gt;63.14,"",IF(G7&lt;=45.95,"TSM",IF(G7&lt;=47.5,"SM",IF(G7&lt;=49.2,"KSM",IF(G7&lt;=51.7,"I A",IF(G7&lt;=56.4,"II A",IF(G7&lt;=63.14,"III A"))))))))</f>
      </c>
      <c r="I7" s="46"/>
      <c r="J7" s="23"/>
      <c r="O7" s="69"/>
      <c r="P7" s="69"/>
      <c r="Q7" s="69"/>
      <c r="R7" s="69"/>
      <c r="S7" s="69"/>
      <c r="T7" s="132"/>
      <c r="U7" s="69"/>
      <c r="V7" s="69"/>
      <c r="W7" s="69"/>
    </row>
    <row r="8" spans="1:23" ht="15">
      <c r="A8" s="29">
        <v>2</v>
      </c>
      <c r="B8" s="37"/>
      <c r="C8" s="38"/>
      <c r="D8" s="180"/>
      <c r="E8" s="226"/>
      <c r="F8" s="38"/>
      <c r="G8" s="190"/>
      <c r="H8" s="245">
        <f>IF(ISBLANK(G8),"",IF(G8&gt;63.14,"",IF(G8&lt;=45.95,"TSM",IF(G8&lt;=47.5,"SM",IF(G8&lt;=49.2,"KSM",IF(G8&lt;=51.7,"I A",IF(G8&lt;=56.4,"II A",IF(G8&lt;=63.14,"III A"))))))))</f>
      </c>
      <c r="I8" s="142"/>
      <c r="W8" s="69"/>
    </row>
    <row r="9" spans="1:23" ht="15">
      <c r="A9" s="29">
        <v>3</v>
      </c>
      <c r="B9" s="41">
        <v>17</v>
      </c>
      <c r="C9" s="81" t="s">
        <v>71</v>
      </c>
      <c r="D9" s="81" t="s">
        <v>184</v>
      </c>
      <c r="E9" s="104">
        <v>38853</v>
      </c>
      <c r="F9" s="81" t="s">
        <v>185</v>
      </c>
      <c r="G9" s="190" t="s">
        <v>751</v>
      </c>
      <c r="H9" s="245">
        <f>IF(ISBLANK(G9),"",IF(G9&gt;63.14,"",IF(G9&lt;=45.95,"TSM",IF(G9&lt;=47.5,"SM",IF(G9&lt;=49.2,"KSM",IF(G9&lt;=51.7,"I A",IF(G9&lt;=56.4,"II A",IF(G9&lt;=63.14,"III A"))))))))</f>
      </c>
      <c r="I9" s="81" t="s">
        <v>186</v>
      </c>
      <c r="J9" s="23"/>
      <c r="V9" s="71"/>
      <c r="W9" s="69"/>
    </row>
    <row r="10" spans="1:23" ht="15">
      <c r="A10" s="29">
        <v>4</v>
      </c>
      <c r="B10" s="41">
        <v>61</v>
      </c>
      <c r="C10" s="81" t="s">
        <v>643</v>
      </c>
      <c r="D10" s="81" t="s">
        <v>644</v>
      </c>
      <c r="E10" s="104" t="s">
        <v>645</v>
      </c>
      <c r="F10" s="81" t="s">
        <v>724</v>
      </c>
      <c r="G10" s="190" t="s">
        <v>751</v>
      </c>
      <c r="H10" s="245">
        <f>IF(ISBLANK(G10),"",IF(G10&gt;63.14,"",IF(G10&lt;=45.95,"TSM",IF(G10&lt;=47.5,"SM",IF(G10&lt;=49.2,"KSM",IF(G10&lt;=51.7,"I A",IF(G10&lt;=56.4,"II A",IF(G10&lt;=63.14,"III A"))))))))</f>
      </c>
      <c r="I10" s="81" t="s">
        <v>63</v>
      </c>
      <c r="V10" s="71"/>
      <c r="W10" s="69"/>
    </row>
    <row r="11" spans="1:10" ht="14.25">
      <c r="A11" s="1"/>
      <c r="B11" s="111"/>
      <c r="C11" s="1"/>
      <c r="D11" s="17"/>
      <c r="E11" s="17">
        <v>2</v>
      </c>
      <c r="F11" s="12" t="s">
        <v>742</v>
      </c>
      <c r="G11" s="12"/>
      <c r="H11" s="12"/>
      <c r="I11" s="18"/>
      <c r="J11" s="23"/>
    </row>
    <row r="12" spans="1:10" ht="14.25">
      <c r="A12" s="28" t="s">
        <v>0</v>
      </c>
      <c r="B12" s="53" t="s">
        <v>27</v>
      </c>
      <c r="C12" s="25" t="s">
        <v>1</v>
      </c>
      <c r="D12" s="30" t="s">
        <v>2</v>
      </c>
      <c r="E12" s="27" t="s">
        <v>3</v>
      </c>
      <c r="F12" s="27" t="s">
        <v>4</v>
      </c>
      <c r="G12" s="27" t="s">
        <v>16</v>
      </c>
      <c r="H12" s="117" t="s">
        <v>60</v>
      </c>
      <c r="I12" s="27" t="s">
        <v>7</v>
      </c>
      <c r="J12" s="23"/>
    </row>
    <row r="13" spans="1:23" ht="15">
      <c r="A13" s="29">
        <v>1</v>
      </c>
      <c r="B13" s="46"/>
      <c r="C13" s="46"/>
      <c r="D13" s="50"/>
      <c r="E13" s="46"/>
      <c r="F13" s="46"/>
      <c r="G13" s="231"/>
      <c r="H13" s="245">
        <f>IF(ISBLANK(G13),"",IF(G13&gt;63.14,"",IF(G13&lt;=45.95,"TSM",IF(G13&lt;=47.5,"SM",IF(G13&lt;=49.2,"KSM",IF(G13&lt;=51.7,"I A",IF(G13&lt;=56.4,"II A",IF(G13&lt;=63.14,"III A"))))))))</f>
      </c>
      <c r="I13" s="46"/>
      <c r="J13" s="23"/>
      <c r="O13" s="69"/>
      <c r="P13" s="69"/>
      <c r="Q13" s="69"/>
      <c r="R13" s="69"/>
      <c r="S13" s="69"/>
      <c r="T13" s="132"/>
      <c r="U13" s="69"/>
      <c r="V13" s="69"/>
      <c r="W13" s="69"/>
    </row>
    <row r="14" spans="1:23" ht="15">
      <c r="A14" s="29">
        <v>2</v>
      </c>
      <c r="B14" s="41">
        <v>80</v>
      </c>
      <c r="C14" s="81" t="s">
        <v>430</v>
      </c>
      <c r="D14" s="81" t="s">
        <v>431</v>
      </c>
      <c r="E14" s="104">
        <v>38004</v>
      </c>
      <c r="F14" s="81" t="s">
        <v>48</v>
      </c>
      <c r="G14" s="190">
        <v>52.69</v>
      </c>
      <c r="H14" s="245" t="str">
        <f>IF(ISBLANK(G14),"",IF(G14&gt;63.14,"",IF(G14&lt;=45.95,"TSM",IF(G14&lt;=47.5,"SM",IF(G14&lt;=49.2,"KSM",IF(G14&lt;=51.7,"I A",IF(G14&lt;=56.4,"II A",IF(G14&lt;=63.14,"III A"))))))))</f>
        <v>II A</v>
      </c>
      <c r="I14" s="81" t="s">
        <v>429</v>
      </c>
      <c r="W14" s="69"/>
    </row>
    <row r="15" spans="1:23" ht="15">
      <c r="A15" s="29">
        <v>3</v>
      </c>
      <c r="B15" s="41">
        <v>33</v>
      </c>
      <c r="C15" s="81" t="s">
        <v>252</v>
      </c>
      <c r="D15" s="81" t="s">
        <v>253</v>
      </c>
      <c r="E15" s="104">
        <v>38970</v>
      </c>
      <c r="F15" s="81" t="s">
        <v>254</v>
      </c>
      <c r="G15" s="190">
        <v>50.78</v>
      </c>
      <c r="H15" s="245" t="str">
        <f>IF(ISBLANK(G15),"",IF(G15&gt;63.14,"",IF(G15&lt;=45.95,"TSM",IF(G15&lt;=47.5,"SM",IF(G15&lt;=49.2,"KSM",IF(G15&lt;=51.7,"I A",IF(G15&lt;=56.4,"II A",IF(G15&lt;=63.14,"III A"))))))))</f>
        <v>I A</v>
      </c>
      <c r="I15" s="81" t="s">
        <v>69</v>
      </c>
      <c r="J15" s="23"/>
      <c r="V15" s="71"/>
      <c r="W15" s="69"/>
    </row>
    <row r="16" spans="1:23" ht="15">
      <c r="A16" s="29">
        <v>4</v>
      </c>
      <c r="B16" s="41">
        <v>29</v>
      </c>
      <c r="C16" s="81" t="s">
        <v>523</v>
      </c>
      <c r="D16" s="81" t="s">
        <v>524</v>
      </c>
      <c r="E16" s="104" t="s">
        <v>525</v>
      </c>
      <c r="F16" s="81" t="s">
        <v>722</v>
      </c>
      <c r="G16" s="190">
        <v>51.45</v>
      </c>
      <c r="H16" s="245" t="str">
        <f>IF(ISBLANK(G16),"",IF(G16&gt;63.14,"",IF(G16&lt;=45.95,"TSM",IF(G16&lt;=47.5,"SM",IF(G16&lt;=49.2,"KSM",IF(G16&lt;=51.7,"I A",IF(G16&lt;=56.4,"II A",IF(G16&lt;=63.14,"III A"))))))))</f>
        <v>I A</v>
      </c>
      <c r="I16" s="81" t="s">
        <v>526</v>
      </c>
      <c r="V16" s="71"/>
      <c r="W16" s="69"/>
    </row>
    <row r="17" spans="2:23" ht="15" customHeight="1">
      <c r="B17" s="120"/>
      <c r="D17" s="152" t="s">
        <v>222</v>
      </c>
      <c r="V17" s="71"/>
      <c r="W17" s="69"/>
    </row>
    <row r="18" spans="1:24" ht="14.25">
      <c r="A18" s="1"/>
      <c r="B18" s="1"/>
      <c r="C18" s="1"/>
      <c r="D18" s="17">
        <v>1</v>
      </c>
      <c r="E18" s="12" t="s">
        <v>26</v>
      </c>
      <c r="F18" s="17"/>
      <c r="G18" s="12"/>
      <c r="H18" s="12"/>
      <c r="I18" s="18"/>
      <c r="W18" s="162"/>
      <c r="X18" s="162"/>
    </row>
    <row r="19" spans="1:23" ht="15">
      <c r="A19" s="28" t="s">
        <v>0</v>
      </c>
      <c r="B19" s="53" t="s">
        <v>27</v>
      </c>
      <c r="C19" s="25" t="s">
        <v>1</v>
      </c>
      <c r="D19" s="30" t="s">
        <v>2</v>
      </c>
      <c r="E19" s="27" t="s">
        <v>3</v>
      </c>
      <c r="F19" s="27" t="s">
        <v>4</v>
      </c>
      <c r="G19" s="27" t="s">
        <v>16</v>
      </c>
      <c r="H19" s="117" t="s">
        <v>60</v>
      </c>
      <c r="I19" s="27" t="s">
        <v>7</v>
      </c>
      <c r="V19" s="71"/>
      <c r="W19" s="69"/>
    </row>
    <row r="20" spans="1:23" ht="15">
      <c r="A20" s="27">
        <v>1</v>
      </c>
      <c r="B20" s="46">
        <v>140</v>
      </c>
      <c r="C20" s="46" t="s">
        <v>754</v>
      </c>
      <c r="D20" s="50" t="s">
        <v>755</v>
      </c>
      <c r="E20" s="350">
        <v>39354</v>
      </c>
      <c r="F20" s="46" t="s">
        <v>757</v>
      </c>
      <c r="G20" s="190" t="s">
        <v>751</v>
      </c>
      <c r="H20" s="245">
        <f>IF(ISBLANK(G20),"",IF(G20&gt;63.14,"",IF(G20&lt;=45.95,"TSM",IF(G20&lt;=47.5,"SM",IF(G20&lt;=49.2,"KSM",IF(G20&lt;=51.7,"I A",IF(G20&lt;=56.4,"II A",IF(G20&lt;=63.14,"III A"))))))))</f>
      </c>
      <c r="I20" s="46" t="s">
        <v>756</v>
      </c>
      <c r="W20" s="69"/>
    </row>
    <row r="21" spans="1:23" ht="15">
      <c r="A21" s="27">
        <v>2</v>
      </c>
      <c r="B21" s="41">
        <v>132</v>
      </c>
      <c r="C21" s="81" t="s">
        <v>709</v>
      </c>
      <c r="D21" s="81" t="s">
        <v>710</v>
      </c>
      <c r="E21" s="104" t="s">
        <v>711</v>
      </c>
      <c r="F21" s="81" t="s">
        <v>1071</v>
      </c>
      <c r="G21" s="190">
        <v>74.86</v>
      </c>
      <c r="H21" s="245">
        <f>IF(ISBLANK(G21),"",IF(G21&gt;63.14,"",IF(G21&lt;=45.95,"TSM",IF(G21&lt;=47.5,"SM",IF(G21&lt;=49.2,"KSM",IF(G21&lt;=51.7,"I A",IF(G21&lt;=56.4,"II A",IF(G21&lt;=63.14,"III A"))))))))</f>
      </c>
      <c r="I21" s="81"/>
      <c r="V21" s="71"/>
      <c r="W21" s="69"/>
    </row>
    <row r="22" spans="1:23" ht="15">
      <c r="A22" s="27">
        <v>3</v>
      </c>
      <c r="B22" s="41">
        <v>135</v>
      </c>
      <c r="C22" s="81" t="s">
        <v>545</v>
      </c>
      <c r="D22" s="81" t="s">
        <v>546</v>
      </c>
      <c r="E22" s="104" t="s">
        <v>547</v>
      </c>
      <c r="F22" s="81" t="s">
        <v>1070</v>
      </c>
      <c r="G22" s="190">
        <v>64.1</v>
      </c>
      <c r="H22" s="245">
        <f>IF(ISBLANK(G22),"",IF(G22&gt;63.14,"",IF(G22&lt;=45.95,"TSM",IF(G22&lt;=47.5,"SM",IF(G22&lt;=49.2,"KSM",IF(G22&lt;=51.7,"I A",IF(G22&lt;=56.4,"II A",IF(G22&lt;=63.14,"III A"))))))))</f>
      </c>
      <c r="I22" s="81" t="s">
        <v>535</v>
      </c>
      <c r="V22" s="71"/>
      <c r="W22" s="69"/>
    </row>
    <row r="23" spans="1:23" ht="15">
      <c r="A23" s="27">
        <v>4</v>
      </c>
      <c r="B23" s="41" t="s">
        <v>220</v>
      </c>
      <c r="C23" s="81" t="s">
        <v>123</v>
      </c>
      <c r="D23" s="81" t="s">
        <v>319</v>
      </c>
      <c r="E23" s="104" t="s">
        <v>320</v>
      </c>
      <c r="F23" s="81" t="s">
        <v>102</v>
      </c>
      <c r="G23" s="190">
        <v>59.81</v>
      </c>
      <c r="H23" s="245" t="str">
        <f>IF(ISBLANK(G23),"",IF(G23&gt;63.14,"",IF(G23&lt;=45.95,"TSM",IF(G23&lt;=47.5,"SM",IF(G23&lt;=49.2,"KSM",IF(G23&lt;=51.7,"I A",IF(G23&lt;=56.4,"II A",IF(G23&lt;=63.14,"III A"))))))))</f>
        <v>III A</v>
      </c>
      <c r="I23" s="81" t="s">
        <v>304</v>
      </c>
      <c r="V23" s="71"/>
      <c r="W23" s="69"/>
    </row>
    <row r="24" spans="1:23" ht="16.5" customHeight="1">
      <c r="A24" s="1"/>
      <c r="B24" s="174"/>
      <c r="C24" s="175"/>
      <c r="D24" s="17">
        <v>2</v>
      </c>
      <c r="E24" s="12" t="s">
        <v>26</v>
      </c>
      <c r="F24" s="176"/>
      <c r="G24" s="177"/>
      <c r="H24" s="177"/>
      <c r="I24" s="178"/>
      <c r="J24" s="23"/>
      <c r="V24" s="71"/>
      <c r="W24" s="69"/>
    </row>
    <row r="25" spans="1:23" ht="15">
      <c r="A25" s="28" t="s">
        <v>0</v>
      </c>
      <c r="B25" s="171" t="s">
        <v>27</v>
      </c>
      <c r="C25" s="179" t="s">
        <v>1</v>
      </c>
      <c r="D25" s="180" t="s">
        <v>2</v>
      </c>
      <c r="E25" s="38" t="s">
        <v>3</v>
      </c>
      <c r="F25" s="36" t="s">
        <v>4</v>
      </c>
      <c r="G25" s="27" t="s">
        <v>16</v>
      </c>
      <c r="H25" s="117" t="s">
        <v>60</v>
      </c>
      <c r="I25" s="36" t="s">
        <v>7</v>
      </c>
      <c r="J25" s="23"/>
      <c r="V25" s="71"/>
      <c r="W25" s="69"/>
    </row>
    <row r="26" spans="1:23" ht="15">
      <c r="A26" s="29">
        <v>1</v>
      </c>
      <c r="B26" s="46">
        <v>141</v>
      </c>
      <c r="C26" s="46" t="s">
        <v>190</v>
      </c>
      <c r="D26" s="50" t="s">
        <v>758</v>
      </c>
      <c r="E26" s="350">
        <v>39860</v>
      </c>
      <c r="F26" s="46" t="s">
        <v>757</v>
      </c>
      <c r="G26" s="190">
        <v>55.47</v>
      </c>
      <c r="H26" s="245" t="str">
        <f>IF(ISBLANK(G26),"",IF(G26&gt;63.14,"",IF(G26&lt;=45.95,"TSM",IF(G26&lt;=47.5,"SM",IF(G26&lt;=49.2,"KSM",IF(G26&lt;=51.7,"I A",IF(G26&lt;=56.4,"II A",IF(G26&lt;=63.14,"III A"))))))))</f>
        <v>II A</v>
      </c>
      <c r="I26" s="46" t="s">
        <v>759</v>
      </c>
      <c r="J26" s="23"/>
      <c r="O26" s="112"/>
      <c r="P26" s="112"/>
      <c r="Q26" s="112"/>
      <c r="R26" s="112"/>
      <c r="S26" s="112"/>
      <c r="T26" s="112"/>
      <c r="U26" s="112"/>
      <c r="V26" s="71"/>
      <c r="W26" s="69"/>
    </row>
    <row r="27" spans="1:23" ht="15">
      <c r="A27" s="29">
        <v>2</v>
      </c>
      <c r="B27" s="41" t="s">
        <v>308</v>
      </c>
      <c r="C27" s="81" t="s">
        <v>131</v>
      </c>
      <c r="D27" s="81" t="s">
        <v>309</v>
      </c>
      <c r="E27" s="104" t="s">
        <v>310</v>
      </c>
      <c r="F27" s="81" t="s">
        <v>102</v>
      </c>
      <c r="G27" s="190">
        <v>61.97</v>
      </c>
      <c r="H27" s="245" t="str">
        <f>IF(ISBLANK(G27),"",IF(G27&gt;63.14,"",IF(G27&lt;=45.95,"TSM",IF(G27&lt;=47.5,"SM",IF(G27&lt;=49.2,"KSM",IF(G27&lt;=51.7,"I A",IF(G27&lt;=56.4,"II A",IF(G27&lt;=63.14,"III A"))))))))</f>
        <v>III A</v>
      </c>
      <c r="I27" s="81" t="s">
        <v>304</v>
      </c>
      <c r="J27" s="23"/>
      <c r="O27" s="161"/>
      <c r="P27" s="133"/>
      <c r="Q27" s="133"/>
      <c r="R27" s="133"/>
      <c r="S27" s="133"/>
      <c r="T27" s="133"/>
      <c r="U27" s="112"/>
      <c r="V27" s="69"/>
      <c r="W27" s="69"/>
    </row>
    <row r="28" spans="1:23" ht="15">
      <c r="A28" s="29">
        <v>3</v>
      </c>
      <c r="B28" s="41" t="s">
        <v>311</v>
      </c>
      <c r="C28" s="81" t="s">
        <v>312</v>
      </c>
      <c r="D28" s="81" t="s">
        <v>313</v>
      </c>
      <c r="E28" s="104" t="s">
        <v>314</v>
      </c>
      <c r="F28" s="81" t="s">
        <v>102</v>
      </c>
      <c r="G28" s="190">
        <v>66.26</v>
      </c>
      <c r="H28" s="245">
        <f>IF(ISBLANK(G28),"",IF(G28&gt;63.14,"",IF(G28&lt;=45.95,"TSM",IF(G28&lt;=47.5,"SM",IF(G28&lt;=49.2,"KSM",IF(G28&lt;=51.7,"I A",IF(G28&lt;=56.4,"II A",IF(G28&lt;=63.14,"III A"))))))))</f>
      </c>
      <c r="I28" s="81" t="s">
        <v>304</v>
      </c>
      <c r="J28" s="23"/>
      <c r="R28" s="69"/>
      <c r="S28" s="69"/>
      <c r="T28" s="69"/>
      <c r="U28" s="71"/>
      <c r="V28" s="69"/>
      <c r="W28" s="69"/>
    </row>
    <row r="29" spans="1:23" ht="15">
      <c r="A29" s="29">
        <v>4</v>
      </c>
      <c r="B29" s="41">
        <v>34</v>
      </c>
      <c r="C29" s="81" t="s">
        <v>90</v>
      </c>
      <c r="D29" s="81" t="s">
        <v>255</v>
      </c>
      <c r="E29" s="104">
        <v>39711</v>
      </c>
      <c r="F29" s="81" t="s">
        <v>254</v>
      </c>
      <c r="G29" s="190">
        <v>58.23</v>
      </c>
      <c r="H29" s="245" t="str">
        <f>IF(ISBLANK(G29),"",IF(G29&gt;63.14,"",IF(G29&lt;=45.95,"TSM",IF(G29&lt;=47.5,"SM",IF(G29&lt;=49.2,"KSM",IF(G29&lt;=51.7,"I A",IF(G29&lt;=56.4,"II A",IF(G29&lt;=63.14,"III A"))))))))</f>
        <v>III A</v>
      </c>
      <c r="I29" s="81" t="s">
        <v>68</v>
      </c>
      <c r="J29" s="71"/>
      <c r="O29" s="113"/>
      <c r="P29" s="69"/>
      <c r="Q29" s="69"/>
      <c r="R29" s="69"/>
      <c r="S29" s="69"/>
      <c r="T29" s="69"/>
      <c r="U29" s="71"/>
      <c r="V29" s="69"/>
      <c r="W29" s="69"/>
    </row>
    <row r="30" spans="5:23" ht="15">
      <c r="E30" s="224" t="s">
        <v>211</v>
      </c>
      <c r="F30" s="224"/>
      <c r="J30" s="71"/>
      <c r="P30" s="133"/>
      <c r="Q30" s="133"/>
      <c r="R30" s="133"/>
      <c r="S30" s="69"/>
      <c r="T30" s="69"/>
      <c r="U30" s="69"/>
      <c r="V30" s="69"/>
      <c r="W30" s="69"/>
    </row>
    <row r="31" spans="1:23" ht="15" customHeight="1">
      <c r="A31" s="36" t="s">
        <v>0</v>
      </c>
      <c r="B31" s="41" t="s">
        <v>27</v>
      </c>
      <c r="C31" s="225" t="s">
        <v>1</v>
      </c>
      <c r="D31" s="38" t="s">
        <v>2</v>
      </c>
      <c r="E31" s="38" t="s">
        <v>3</v>
      </c>
      <c r="F31" s="36" t="s">
        <v>4</v>
      </c>
      <c r="G31" s="27" t="s">
        <v>16</v>
      </c>
      <c r="H31" s="117" t="s">
        <v>60</v>
      </c>
      <c r="I31" s="36" t="s">
        <v>7</v>
      </c>
      <c r="J31" s="164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5">
      <c r="A32" s="41">
        <v>1</v>
      </c>
      <c r="B32" s="41">
        <v>4</v>
      </c>
      <c r="C32" s="156" t="s">
        <v>123</v>
      </c>
      <c r="D32" s="165" t="s">
        <v>570</v>
      </c>
      <c r="E32" s="104">
        <v>40333</v>
      </c>
      <c r="F32" s="146" t="s">
        <v>185</v>
      </c>
      <c r="G32" s="190">
        <v>57.43</v>
      </c>
      <c r="H32" s="245" t="str">
        <f>IF(ISBLANK(G32),"",IF(G32&gt;63.14,"",IF(G32&lt;=45.95,"TSM",IF(G32&lt;=47.5,"SM",IF(G32&lt;=49.2,"KSM",IF(G32&lt;=51.7,"I A",IF(G32&lt;=56.4,"II A",IF(G32&lt;=63.14,"III A"))))))))</f>
        <v>III A</v>
      </c>
      <c r="I32" s="46" t="s">
        <v>753</v>
      </c>
      <c r="J32" s="23"/>
      <c r="O32" s="69"/>
      <c r="P32" s="69"/>
      <c r="Q32" s="69"/>
      <c r="R32" s="69"/>
      <c r="S32" s="69"/>
      <c r="T32" s="69"/>
      <c r="U32" s="69"/>
      <c r="V32" s="69"/>
      <c r="W32" s="69"/>
    </row>
    <row r="33" spans="1:15" ht="15">
      <c r="A33" s="41">
        <v>2</v>
      </c>
      <c r="B33" s="41">
        <v>133</v>
      </c>
      <c r="C33" s="81" t="s">
        <v>170</v>
      </c>
      <c r="D33" s="81" t="s">
        <v>171</v>
      </c>
      <c r="E33" s="104" t="s">
        <v>541</v>
      </c>
      <c r="F33" s="81" t="s">
        <v>1070</v>
      </c>
      <c r="G33" s="190">
        <v>56.65</v>
      </c>
      <c r="H33" s="245" t="str">
        <f>IF(ISBLANK(G33),"",IF(G33&gt;63.14,"",IF(G33&lt;=45.95,"TSM",IF(G33&lt;=47.5,"SM",IF(G33&lt;=49.2,"KSM",IF(G33&lt;=51.7,"I A",IF(G33&lt;=56.4,"II A",IF(G33&lt;=63.14,"III A"))))))))</f>
        <v>III A</v>
      </c>
      <c r="I33" s="81" t="s">
        <v>535</v>
      </c>
      <c r="J33" s="23"/>
      <c r="O33" s="69"/>
    </row>
    <row r="34" spans="1:23" ht="15">
      <c r="A34" s="41">
        <v>3</v>
      </c>
      <c r="B34" s="41">
        <v>51</v>
      </c>
      <c r="C34" s="81" t="s">
        <v>192</v>
      </c>
      <c r="D34" s="81" t="s">
        <v>605</v>
      </c>
      <c r="E34" s="104" t="s">
        <v>606</v>
      </c>
      <c r="F34" s="81" t="s">
        <v>597</v>
      </c>
      <c r="G34" s="190">
        <v>54.34</v>
      </c>
      <c r="H34" s="245" t="str">
        <f>IF(ISBLANK(G34),"",IF(G34&gt;63.14,"",IF(G34&lt;=45.95,"TSM",IF(G34&lt;=47.5,"SM",IF(G34&lt;=49.2,"KSM",IF(G34&lt;=51.7,"I A",IF(G34&lt;=56.4,"II A",IF(G34&lt;=63.14,"III A"))))))))</f>
        <v>II A</v>
      </c>
      <c r="I34" s="81" t="s">
        <v>607</v>
      </c>
      <c r="J34" s="23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5">
      <c r="A35" s="41">
        <v>4</v>
      </c>
      <c r="B35" s="41">
        <v>104</v>
      </c>
      <c r="C35" s="81" t="s">
        <v>131</v>
      </c>
      <c r="D35" s="81" t="s">
        <v>513</v>
      </c>
      <c r="E35" s="104">
        <v>39102</v>
      </c>
      <c r="F35" s="81" t="s">
        <v>48</v>
      </c>
      <c r="G35" s="190">
        <v>55.78</v>
      </c>
      <c r="H35" s="245" t="str">
        <f>IF(ISBLANK(G35),"",IF(G35&gt;63.14,"",IF(G35&lt;=45.95,"TSM",IF(G35&lt;=47.5,"SM",IF(G35&lt;=49.2,"KSM",IF(G35&lt;=51.7,"I A",IF(G35&lt;=56.4,"II A",IF(G35&lt;=63.14,"III A"))))))))</f>
        <v>II A</v>
      </c>
      <c r="I35" s="81" t="s">
        <v>242</v>
      </c>
      <c r="J35" s="23"/>
      <c r="O35" s="69"/>
      <c r="P35" s="69"/>
      <c r="Q35" s="69"/>
      <c r="R35" s="69"/>
      <c r="S35" s="69"/>
      <c r="T35" s="69"/>
      <c r="U35" s="69"/>
      <c r="V35" s="69"/>
      <c r="W35" s="69"/>
    </row>
    <row r="36" spans="10:23" ht="15">
      <c r="J36" s="23"/>
      <c r="O36" s="69"/>
      <c r="P36" s="69"/>
      <c r="Q36" s="69"/>
      <c r="R36" s="69"/>
      <c r="S36" s="69"/>
      <c r="T36" s="69"/>
      <c r="U36" s="69"/>
      <c r="V36" s="69"/>
      <c r="W36" s="69"/>
    </row>
    <row r="37" spans="15:23" ht="15">
      <c r="O37" s="69"/>
      <c r="P37" s="69"/>
      <c r="Q37" s="69"/>
      <c r="R37" s="69"/>
      <c r="S37" s="69"/>
      <c r="T37" s="69"/>
      <c r="U37" s="69"/>
      <c r="V37" s="69"/>
      <c r="W37" s="69"/>
    </row>
    <row r="38" spans="10:23" ht="15">
      <c r="J38" s="23"/>
      <c r="T38" s="69"/>
      <c r="U38" s="69"/>
      <c r="V38" s="69"/>
      <c r="W38" s="69"/>
    </row>
    <row r="39" spans="10:23" ht="15">
      <c r="J39" s="23"/>
      <c r="O39" s="69"/>
      <c r="P39" s="69"/>
      <c r="Q39" s="69"/>
      <c r="R39" s="69"/>
      <c r="S39" s="69"/>
      <c r="T39" s="69"/>
      <c r="U39" s="69"/>
      <c r="V39" s="69"/>
      <c r="W39" s="69"/>
    </row>
    <row r="40" spans="10:23" ht="15">
      <c r="J40" s="23"/>
      <c r="O40" s="69"/>
      <c r="P40" s="69"/>
      <c r="Q40" s="69"/>
      <c r="R40" s="69"/>
      <c r="S40" s="69"/>
      <c r="T40" s="69"/>
      <c r="U40" s="69"/>
      <c r="V40" s="69"/>
      <c r="W40" s="69"/>
    </row>
    <row r="41" spans="10:23" ht="15">
      <c r="J41" s="23"/>
      <c r="O41" s="69"/>
      <c r="P41" s="69"/>
      <c r="Q41" s="69"/>
      <c r="R41" s="69"/>
      <c r="S41" s="69"/>
      <c r="T41" s="69"/>
      <c r="U41" s="69"/>
      <c r="V41" s="69"/>
      <c r="W41" s="69"/>
    </row>
    <row r="42" spans="10:23" ht="15">
      <c r="J42" s="23"/>
      <c r="O42" s="69"/>
      <c r="P42" s="69"/>
      <c r="Q42" s="69"/>
      <c r="R42" s="69"/>
      <c r="S42" s="69"/>
      <c r="T42" s="69"/>
      <c r="U42" s="69"/>
      <c r="V42" s="69"/>
      <c r="W42" s="69"/>
    </row>
    <row r="43" spans="10:23" ht="15">
      <c r="J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0:23" ht="15">
      <c r="J44" s="23"/>
      <c r="O44" s="69"/>
      <c r="P44" s="69"/>
      <c r="Q44" s="69"/>
      <c r="R44" s="69"/>
      <c r="S44" s="69"/>
      <c r="T44" s="69"/>
      <c r="U44" s="69"/>
      <c r="V44" s="69"/>
      <c r="W44" s="69"/>
    </row>
    <row r="45" spans="10:23" ht="15">
      <c r="J45" s="23"/>
      <c r="O45" s="69"/>
      <c r="P45" s="69"/>
      <c r="Q45" s="69"/>
      <c r="R45" s="69"/>
      <c r="S45" s="69"/>
      <c r="T45" s="69"/>
      <c r="U45" s="69"/>
      <c r="V45" s="69"/>
      <c r="W45" s="69"/>
    </row>
    <row r="46" spans="15:23" ht="15">
      <c r="O46" s="69"/>
      <c r="P46" s="69"/>
      <c r="Q46" s="69"/>
      <c r="R46" s="69"/>
      <c r="S46" s="69"/>
      <c r="T46" s="69"/>
      <c r="U46" s="69"/>
      <c r="V46" s="69"/>
      <c r="W46" s="69"/>
    </row>
    <row r="47" spans="15:23" ht="15">
      <c r="O47" s="69"/>
      <c r="P47" s="69"/>
      <c r="Q47" s="69"/>
      <c r="R47" s="69"/>
      <c r="S47" s="69"/>
      <c r="T47" s="69"/>
      <c r="U47" s="69"/>
      <c r="V47" s="69"/>
      <c r="W47" s="69"/>
    </row>
    <row r="48" spans="15:23" ht="15">
      <c r="O48" s="69"/>
      <c r="P48" s="69"/>
      <c r="Q48" s="69"/>
      <c r="R48" s="69"/>
      <c r="S48" s="69"/>
      <c r="T48" s="69"/>
      <c r="U48" s="69"/>
      <c r="V48" s="69"/>
      <c r="W48" s="69"/>
    </row>
    <row r="49" spans="15:23" ht="15">
      <c r="O49" s="69"/>
      <c r="P49" s="69"/>
      <c r="Q49" s="69"/>
      <c r="R49" s="69"/>
      <c r="S49" s="69"/>
      <c r="T49" s="69"/>
      <c r="U49" s="69"/>
      <c r="V49" s="69"/>
      <c r="W49" s="69"/>
    </row>
    <row r="50" spans="15:23" ht="15">
      <c r="O50" s="69"/>
      <c r="P50" s="69"/>
      <c r="Q50" s="69"/>
      <c r="R50" s="69"/>
      <c r="S50" s="69"/>
      <c r="T50" s="69"/>
      <c r="U50" s="69"/>
      <c r="V50" s="69"/>
      <c r="W50" s="69"/>
    </row>
    <row r="51" spans="10:23" ht="15">
      <c r="J51" s="23"/>
      <c r="K51" s="23"/>
      <c r="L51" s="23"/>
      <c r="T51" s="69"/>
      <c r="U51" s="69"/>
      <c r="V51" s="69"/>
      <c r="W51" s="69"/>
    </row>
    <row r="52" spans="10:12" ht="15">
      <c r="J52" s="159"/>
      <c r="K52" s="147"/>
      <c r="L52" s="23"/>
    </row>
    <row r="53" spans="10:12" ht="14.25">
      <c r="J53" s="23"/>
      <c r="K53" s="23"/>
      <c r="L53" s="23"/>
    </row>
    <row r="54" spans="10:12" ht="14.25">
      <c r="J54" s="23"/>
      <c r="K54" s="23"/>
      <c r="L54" s="23"/>
    </row>
    <row r="55" spans="10:12" ht="14.25">
      <c r="J55" s="23"/>
      <c r="K55" s="23"/>
      <c r="L55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6"/>
  <sheetViews>
    <sheetView zoomScale="110" zoomScaleNormal="110" zoomScalePageLayoutView="0" workbookViewId="0" topLeftCell="A7">
      <selection activeCell="I9" sqref="I9"/>
    </sheetView>
  </sheetViews>
  <sheetFormatPr defaultColWidth="9.140625" defaultRowHeight="15"/>
  <cols>
    <col min="1" max="1" width="6.00390625" style="0" customWidth="1"/>
    <col min="2" max="2" width="5.7109375" style="0" customWidth="1"/>
    <col min="3" max="3" width="14.7109375" style="0" customWidth="1"/>
    <col min="4" max="4" width="11.8515625" style="0" customWidth="1"/>
    <col min="5" max="5" width="12.00390625" style="0" customWidth="1"/>
    <col min="6" max="6" width="16.57421875" style="0" customWidth="1"/>
    <col min="7" max="8" width="8.28125" style="0" customWidth="1"/>
    <col min="9" max="9" width="24.00390625" style="0" customWidth="1"/>
    <col min="14" max="14" width="15.7109375" style="0" customWidth="1"/>
    <col min="15" max="15" width="6.57421875" style="0" customWidth="1"/>
    <col min="16" max="16" width="12.8515625" style="0" customWidth="1"/>
    <col min="17" max="17" width="13.421875" style="0" customWidth="1"/>
    <col min="18" max="18" width="13.28125" style="0" customWidth="1"/>
    <col min="19" max="19" width="16.421875" style="0" customWidth="1"/>
    <col min="20" max="20" width="13.57421875" style="0" customWidth="1"/>
    <col min="21" max="21" width="24.421875" style="0" customWidth="1"/>
  </cols>
  <sheetData>
    <row r="1" spans="3:9" ht="17.25">
      <c r="C1" s="19" t="s">
        <v>9</v>
      </c>
      <c r="D1" s="19"/>
      <c r="E1" s="20"/>
      <c r="F1" s="19"/>
      <c r="G1" s="21"/>
      <c r="H1" s="21"/>
      <c r="I1" s="19"/>
    </row>
    <row r="2" spans="1:9" ht="14.25" customHeight="1">
      <c r="A2" s="10"/>
      <c r="B2" s="10"/>
      <c r="C2" s="2"/>
      <c r="D2" s="15"/>
      <c r="E2" s="3"/>
      <c r="F2" s="4"/>
      <c r="G2" s="13"/>
      <c r="H2" s="13"/>
      <c r="I2" s="13" t="s">
        <v>47</v>
      </c>
    </row>
    <row r="3" spans="1:9" ht="15.75" customHeight="1">
      <c r="A3" s="2"/>
      <c r="B3" s="2"/>
      <c r="C3" s="7"/>
      <c r="D3" s="16"/>
      <c r="E3" s="1"/>
      <c r="F3" s="1"/>
      <c r="G3" s="13"/>
      <c r="H3" s="13"/>
      <c r="I3" s="13" t="s">
        <v>726</v>
      </c>
    </row>
    <row r="4" spans="1:4" ht="15" customHeight="1">
      <c r="A4" s="7"/>
      <c r="B4" s="75" t="s">
        <v>36</v>
      </c>
      <c r="C4" s="75"/>
      <c r="D4" s="78" t="s">
        <v>18</v>
      </c>
    </row>
    <row r="5" spans="1:10" ht="14.25">
      <c r="A5" s="1"/>
      <c r="B5" s="111"/>
      <c r="C5" s="1"/>
      <c r="D5" s="17"/>
      <c r="E5" s="17"/>
      <c r="F5" s="12"/>
      <c r="G5" s="12"/>
      <c r="H5" s="12"/>
      <c r="I5" s="18"/>
      <c r="J5" s="23"/>
    </row>
    <row r="6" spans="1:10" ht="14.25">
      <c r="A6" s="28" t="s">
        <v>750</v>
      </c>
      <c r="B6" s="53" t="s">
        <v>27</v>
      </c>
      <c r="C6" s="25" t="s">
        <v>1</v>
      </c>
      <c r="D6" s="30" t="s">
        <v>2</v>
      </c>
      <c r="E6" s="27" t="s">
        <v>3</v>
      </c>
      <c r="F6" s="27" t="s">
        <v>4</v>
      </c>
      <c r="G6" s="27" t="s">
        <v>16</v>
      </c>
      <c r="H6" s="117" t="s">
        <v>60</v>
      </c>
      <c r="I6" s="27" t="s">
        <v>7</v>
      </c>
      <c r="J6" s="23"/>
    </row>
    <row r="7" spans="1:23" ht="15">
      <c r="A7" s="29">
        <v>1</v>
      </c>
      <c r="B7" s="41">
        <v>33</v>
      </c>
      <c r="C7" s="81" t="s">
        <v>252</v>
      </c>
      <c r="D7" s="81" t="s">
        <v>253</v>
      </c>
      <c r="E7" s="104">
        <v>38970</v>
      </c>
      <c r="F7" s="81" t="s">
        <v>254</v>
      </c>
      <c r="G7" s="190">
        <v>50.78</v>
      </c>
      <c r="H7" s="245" t="str">
        <f>IF(ISBLANK(G7),"",IF(G7&gt;63.14,"",IF(G7&lt;=45.95,"TSM",IF(G7&lt;=47.5,"SM",IF(G7&lt;=49.2,"KSM",IF(G7&lt;=51.7,"I A",IF(G7&lt;=56.4,"II A",IF(G7&lt;=63.14,"III A"))))))))</f>
        <v>I A</v>
      </c>
      <c r="I7" s="81" t="s">
        <v>69</v>
      </c>
      <c r="J7" s="23"/>
      <c r="V7" s="71"/>
      <c r="W7" s="69"/>
    </row>
    <row r="8" spans="1:23" ht="15">
      <c r="A8" s="29">
        <v>2</v>
      </c>
      <c r="B8" s="41">
        <v>29</v>
      </c>
      <c r="C8" s="81" t="s">
        <v>523</v>
      </c>
      <c r="D8" s="81" t="s">
        <v>524</v>
      </c>
      <c r="E8" s="104" t="s">
        <v>525</v>
      </c>
      <c r="F8" s="81" t="s">
        <v>722</v>
      </c>
      <c r="G8" s="190">
        <v>51.45</v>
      </c>
      <c r="H8" s="245" t="str">
        <f>IF(ISBLANK(G8),"",IF(G8&gt;63.14,"",IF(G8&lt;=45.95,"TSM",IF(G8&lt;=47.5,"SM",IF(G8&lt;=49.2,"KSM",IF(G8&lt;=51.7,"I A",IF(G8&lt;=56.4,"II A",IF(G8&lt;=63.14,"III A"))))))))</f>
        <v>I A</v>
      </c>
      <c r="I8" s="81" t="s">
        <v>526</v>
      </c>
      <c r="V8" s="71"/>
      <c r="W8" s="69"/>
    </row>
    <row r="9" spans="1:23" ht="15">
      <c r="A9" s="29">
        <v>3</v>
      </c>
      <c r="B9" s="41">
        <v>80</v>
      </c>
      <c r="C9" s="81" t="s">
        <v>430</v>
      </c>
      <c r="D9" s="81" t="s">
        <v>431</v>
      </c>
      <c r="E9" s="104">
        <v>38004</v>
      </c>
      <c r="F9" s="81" t="s">
        <v>48</v>
      </c>
      <c r="G9" s="190">
        <v>52.69</v>
      </c>
      <c r="H9" s="245" t="str">
        <f>IF(ISBLANK(G9),"",IF(G9&gt;63.14,"",IF(G9&lt;=45.95,"TSM",IF(G9&lt;=47.5,"SM",IF(G9&lt;=49.2,"KSM",IF(G9&lt;=51.7,"I A",IF(G9&lt;=56.4,"II A",IF(G9&lt;=63.14,"III A"))))))))</f>
        <v>II A</v>
      </c>
      <c r="I9" s="81" t="s">
        <v>429</v>
      </c>
      <c r="W9" s="69"/>
    </row>
    <row r="10" spans="1:23" ht="15">
      <c r="A10" s="29"/>
      <c r="B10" s="41">
        <v>17</v>
      </c>
      <c r="C10" s="81" t="s">
        <v>71</v>
      </c>
      <c r="D10" s="81" t="s">
        <v>184</v>
      </c>
      <c r="E10" s="104">
        <v>38853</v>
      </c>
      <c r="F10" s="81" t="s">
        <v>185</v>
      </c>
      <c r="G10" s="190" t="s">
        <v>751</v>
      </c>
      <c r="H10" s="245">
        <f>IF(ISBLANK(G10),"",IF(G10&gt;63.14,"",IF(G10&lt;=45.95,"TSM",IF(G10&lt;=47.5,"SM",IF(G10&lt;=49.2,"KSM",IF(G10&lt;=51.7,"I A",IF(G10&lt;=56.4,"II A",IF(G10&lt;=63.14,"III A"))))))))</f>
      </c>
      <c r="I10" s="81" t="s">
        <v>186</v>
      </c>
      <c r="J10" s="23"/>
      <c r="V10" s="71"/>
      <c r="W10" s="69"/>
    </row>
    <row r="11" spans="1:23" ht="15">
      <c r="A11" s="29"/>
      <c r="B11" s="41">
        <v>61</v>
      </c>
      <c r="C11" s="81" t="s">
        <v>643</v>
      </c>
      <c r="D11" s="81" t="s">
        <v>644</v>
      </c>
      <c r="E11" s="104" t="s">
        <v>645</v>
      </c>
      <c r="F11" s="81" t="s">
        <v>724</v>
      </c>
      <c r="G11" s="190" t="s">
        <v>751</v>
      </c>
      <c r="H11" s="245">
        <f>IF(ISBLANK(G11),"",IF(G11&gt;63.14,"",IF(G11&lt;=45.95,"TSM",IF(G11&lt;=47.5,"SM",IF(G11&lt;=49.2,"KSM",IF(G11&lt;=51.7,"I A",IF(G11&lt;=56.4,"II A",IF(G11&lt;=63.14,"III A"))))))))</f>
      </c>
      <c r="I11" s="81" t="s">
        <v>63</v>
      </c>
      <c r="V11" s="71"/>
      <c r="W11" s="69"/>
    </row>
    <row r="12" spans="2:23" ht="15" customHeight="1">
      <c r="B12" s="120"/>
      <c r="D12" s="152" t="s">
        <v>222</v>
      </c>
      <c r="V12" s="71"/>
      <c r="W12" s="69"/>
    </row>
    <row r="13" spans="1:24" ht="14.25">
      <c r="A13" s="1"/>
      <c r="B13" s="1"/>
      <c r="C13" s="1"/>
      <c r="D13" s="17"/>
      <c r="E13" s="12"/>
      <c r="F13" s="17"/>
      <c r="G13" s="12"/>
      <c r="H13" s="12"/>
      <c r="I13" s="18"/>
      <c r="W13" s="162"/>
      <c r="X13" s="162"/>
    </row>
    <row r="14" spans="1:23" ht="15">
      <c r="A14" s="28" t="s">
        <v>750</v>
      </c>
      <c r="B14" s="53" t="s">
        <v>27</v>
      </c>
      <c r="C14" s="25" t="s">
        <v>1</v>
      </c>
      <c r="D14" s="30" t="s">
        <v>2</v>
      </c>
      <c r="E14" s="27" t="s">
        <v>3</v>
      </c>
      <c r="F14" s="27" t="s">
        <v>4</v>
      </c>
      <c r="G14" s="27" t="s">
        <v>16</v>
      </c>
      <c r="H14" s="117" t="s">
        <v>60</v>
      </c>
      <c r="I14" s="27" t="s">
        <v>7</v>
      </c>
      <c r="V14" s="71"/>
      <c r="W14" s="69"/>
    </row>
    <row r="15" spans="1:23" ht="15">
      <c r="A15" s="41">
        <v>1</v>
      </c>
      <c r="B15" s="41">
        <v>51</v>
      </c>
      <c r="C15" s="81" t="s">
        <v>192</v>
      </c>
      <c r="D15" s="110" t="s">
        <v>605</v>
      </c>
      <c r="E15" s="104" t="s">
        <v>606</v>
      </c>
      <c r="F15" s="81" t="s">
        <v>597</v>
      </c>
      <c r="G15" s="190">
        <v>54.34</v>
      </c>
      <c r="H15" s="245" t="str">
        <f aca="true" t="shared" si="0" ref="H15:H26">IF(ISBLANK(G15),"",IF(G15&gt;63.14,"",IF(G15&lt;=45.95,"TSM",IF(G15&lt;=47.5,"SM",IF(G15&lt;=49.2,"KSM",IF(G15&lt;=51.7,"I A",IF(G15&lt;=56.4,"II A",IF(G15&lt;=63.14,"III A"))))))))</f>
        <v>II A</v>
      </c>
      <c r="I15" s="81" t="s">
        <v>607</v>
      </c>
      <c r="J15" s="23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5">
      <c r="A16" s="27">
        <v>2</v>
      </c>
      <c r="B16" s="46">
        <v>141</v>
      </c>
      <c r="C16" s="46" t="s">
        <v>190</v>
      </c>
      <c r="D16" s="46" t="s">
        <v>758</v>
      </c>
      <c r="E16" s="350">
        <v>39860</v>
      </c>
      <c r="F16" s="46" t="s">
        <v>757</v>
      </c>
      <c r="G16" s="190">
        <v>55.47</v>
      </c>
      <c r="H16" s="245" t="str">
        <f t="shared" si="0"/>
        <v>II A</v>
      </c>
      <c r="I16" s="46" t="s">
        <v>759</v>
      </c>
      <c r="J16" s="23"/>
      <c r="O16" s="112"/>
      <c r="P16" s="112"/>
      <c r="Q16" s="112"/>
      <c r="R16" s="112"/>
      <c r="S16" s="112"/>
      <c r="T16" s="112"/>
      <c r="U16" s="112"/>
      <c r="V16" s="71"/>
      <c r="W16" s="69"/>
    </row>
    <row r="17" spans="1:23" ht="15">
      <c r="A17" s="41">
        <v>3</v>
      </c>
      <c r="B17" s="41">
        <v>104</v>
      </c>
      <c r="C17" s="81" t="s">
        <v>131</v>
      </c>
      <c r="D17" s="81" t="s">
        <v>513</v>
      </c>
      <c r="E17" s="104">
        <v>39102</v>
      </c>
      <c r="F17" s="81" t="s">
        <v>48</v>
      </c>
      <c r="G17" s="190">
        <v>55.78</v>
      </c>
      <c r="H17" s="245" t="str">
        <f t="shared" si="0"/>
        <v>II A</v>
      </c>
      <c r="I17" s="81" t="s">
        <v>242</v>
      </c>
      <c r="J17" s="23"/>
      <c r="O17" s="69"/>
      <c r="P17" s="69"/>
      <c r="Q17" s="69"/>
      <c r="R17" s="69"/>
      <c r="S17" s="69"/>
      <c r="T17" s="69"/>
      <c r="U17" s="69"/>
      <c r="V17" s="69"/>
      <c r="W17" s="69"/>
    </row>
    <row r="18" spans="1:15" ht="15">
      <c r="A18" s="41">
        <v>4</v>
      </c>
      <c r="B18" s="41">
        <v>133</v>
      </c>
      <c r="C18" s="81" t="s">
        <v>170</v>
      </c>
      <c r="D18" s="81" t="s">
        <v>171</v>
      </c>
      <c r="E18" s="104" t="s">
        <v>541</v>
      </c>
      <c r="F18" s="81" t="s">
        <v>1070</v>
      </c>
      <c r="G18" s="190">
        <v>56.65</v>
      </c>
      <c r="H18" s="245" t="str">
        <f t="shared" si="0"/>
        <v>III A</v>
      </c>
      <c r="I18" s="81" t="s">
        <v>535</v>
      </c>
      <c r="J18" s="23"/>
      <c r="O18" s="69"/>
    </row>
    <row r="19" spans="1:23" ht="15">
      <c r="A19" s="27">
        <v>5</v>
      </c>
      <c r="B19" s="41">
        <v>4</v>
      </c>
      <c r="C19" s="81" t="s">
        <v>123</v>
      </c>
      <c r="D19" s="351" t="s">
        <v>570</v>
      </c>
      <c r="E19" s="104">
        <v>40333</v>
      </c>
      <c r="F19" s="146" t="s">
        <v>185</v>
      </c>
      <c r="G19" s="190">
        <v>57.43</v>
      </c>
      <c r="H19" s="245" t="str">
        <f t="shared" si="0"/>
        <v>III A</v>
      </c>
      <c r="I19" s="46" t="s">
        <v>753</v>
      </c>
      <c r="J19" s="23"/>
      <c r="O19" s="69"/>
      <c r="P19" s="69"/>
      <c r="Q19" s="69"/>
      <c r="R19" s="69"/>
      <c r="S19" s="69"/>
      <c r="T19" s="69"/>
      <c r="U19" s="69"/>
      <c r="V19" s="69"/>
      <c r="W19" s="69"/>
    </row>
    <row r="20" spans="1:23" ht="15">
      <c r="A20" s="41">
        <v>6</v>
      </c>
      <c r="B20" s="41">
        <v>34</v>
      </c>
      <c r="C20" s="81" t="s">
        <v>90</v>
      </c>
      <c r="D20" s="81" t="s">
        <v>255</v>
      </c>
      <c r="E20" s="104">
        <v>39711</v>
      </c>
      <c r="F20" s="81" t="s">
        <v>254</v>
      </c>
      <c r="G20" s="190">
        <v>58.23</v>
      </c>
      <c r="H20" s="245" t="str">
        <f t="shared" si="0"/>
        <v>III A</v>
      </c>
      <c r="I20" s="81" t="s">
        <v>68</v>
      </c>
      <c r="J20" s="71"/>
      <c r="O20" s="113"/>
      <c r="P20" s="69"/>
      <c r="Q20" s="69"/>
      <c r="R20" s="69"/>
      <c r="S20" s="69"/>
      <c r="T20" s="69"/>
      <c r="U20" s="71"/>
      <c r="V20" s="69"/>
      <c r="W20" s="69"/>
    </row>
    <row r="21" spans="1:23" ht="15">
      <c r="A21" s="41">
        <v>7</v>
      </c>
      <c r="B21" s="41" t="s">
        <v>220</v>
      </c>
      <c r="C21" s="81" t="s">
        <v>123</v>
      </c>
      <c r="D21" s="81" t="s">
        <v>319</v>
      </c>
      <c r="E21" s="104" t="s">
        <v>320</v>
      </c>
      <c r="F21" s="81" t="s">
        <v>102</v>
      </c>
      <c r="G21" s="190">
        <v>59.81</v>
      </c>
      <c r="H21" s="245" t="str">
        <f t="shared" si="0"/>
        <v>III A</v>
      </c>
      <c r="I21" s="81" t="s">
        <v>304</v>
      </c>
      <c r="V21" s="71"/>
      <c r="W21" s="69"/>
    </row>
    <row r="22" spans="1:23" ht="15">
      <c r="A22" s="27">
        <v>8</v>
      </c>
      <c r="B22" s="41" t="s">
        <v>308</v>
      </c>
      <c r="C22" s="81" t="s">
        <v>131</v>
      </c>
      <c r="D22" s="81" t="s">
        <v>309</v>
      </c>
      <c r="E22" s="104" t="s">
        <v>310</v>
      </c>
      <c r="F22" s="81" t="s">
        <v>102</v>
      </c>
      <c r="G22" s="190">
        <v>61.97</v>
      </c>
      <c r="H22" s="245" t="str">
        <f t="shared" si="0"/>
        <v>III A</v>
      </c>
      <c r="I22" s="81" t="s">
        <v>304</v>
      </c>
      <c r="J22" s="23"/>
      <c r="O22" s="161"/>
      <c r="P22" s="133"/>
      <c r="Q22" s="133"/>
      <c r="R22" s="133"/>
      <c r="S22" s="133"/>
      <c r="T22" s="133"/>
      <c r="U22" s="112"/>
      <c r="V22" s="69"/>
      <c r="W22" s="69"/>
    </row>
    <row r="23" spans="1:23" ht="15">
      <c r="A23" s="41">
        <v>9</v>
      </c>
      <c r="B23" s="41">
        <v>135</v>
      </c>
      <c r="C23" s="156" t="s">
        <v>545</v>
      </c>
      <c r="D23" s="156" t="s">
        <v>546</v>
      </c>
      <c r="E23" s="104" t="s">
        <v>547</v>
      </c>
      <c r="F23" s="81" t="s">
        <v>1070</v>
      </c>
      <c r="G23" s="190">
        <v>64.1</v>
      </c>
      <c r="H23" s="245">
        <f t="shared" si="0"/>
      </c>
      <c r="I23" s="81" t="s">
        <v>535</v>
      </c>
      <c r="V23" s="71"/>
      <c r="W23" s="69"/>
    </row>
    <row r="24" spans="1:23" ht="15">
      <c r="A24" s="41">
        <v>10</v>
      </c>
      <c r="B24" s="41" t="s">
        <v>311</v>
      </c>
      <c r="C24" s="81" t="s">
        <v>312</v>
      </c>
      <c r="D24" s="81" t="s">
        <v>313</v>
      </c>
      <c r="E24" s="104" t="s">
        <v>314</v>
      </c>
      <c r="F24" s="81" t="s">
        <v>102</v>
      </c>
      <c r="G24" s="190">
        <v>66.26</v>
      </c>
      <c r="H24" s="245">
        <f t="shared" si="0"/>
      </c>
      <c r="I24" s="81" t="s">
        <v>304</v>
      </c>
      <c r="J24" s="23"/>
      <c r="R24" s="69"/>
      <c r="S24" s="69"/>
      <c r="T24" s="69"/>
      <c r="U24" s="71"/>
      <c r="V24" s="69"/>
      <c r="W24" s="69"/>
    </row>
    <row r="25" spans="1:23" ht="15">
      <c r="A25" s="27">
        <v>11</v>
      </c>
      <c r="B25" s="41">
        <v>132</v>
      </c>
      <c r="C25" s="81" t="s">
        <v>709</v>
      </c>
      <c r="D25" s="81" t="s">
        <v>710</v>
      </c>
      <c r="E25" s="104" t="s">
        <v>711</v>
      </c>
      <c r="F25" s="81" t="s">
        <v>1071</v>
      </c>
      <c r="G25" s="190">
        <v>74.86</v>
      </c>
      <c r="H25" s="245">
        <f t="shared" si="0"/>
      </c>
      <c r="I25" s="81"/>
      <c r="V25" s="71"/>
      <c r="W25" s="69"/>
    </row>
    <row r="26" spans="1:23" ht="15">
      <c r="A26" s="27"/>
      <c r="B26" s="46">
        <v>140</v>
      </c>
      <c r="C26" s="46" t="s">
        <v>754</v>
      </c>
      <c r="D26" s="46" t="s">
        <v>755</v>
      </c>
      <c r="E26" s="350">
        <v>39354</v>
      </c>
      <c r="F26" s="46" t="s">
        <v>757</v>
      </c>
      <c r="G26" s="190" t="s">
        <v>751</v>
      </c>
      <c r="H26" s="245">
        <f t="shared" si="0"/>
      </c>
      <c r="I26" s="46" t="s">
        <v>756</v>
      </c>
      <c r="W26" s="69"/>
    </row>
    <row r="27" spans="10:23" ht="15">
      <c r="J27" s="23"/>
      <c r="O27" s="69"/>
      <c r="P27" s="69"/>
      <c r="Q27" s="69"/>
      <c r="R27" s="69"/>
      <c r="S27" s="69"/>
      <c r="T27" s="69"/>
      <c r="U27" s="69"/>
      <c r="V27" s="69"/>
      <c r="W27" s="69"/>
    </row>
    <row r="28" spans="15:23" ht="15">
      <c r="O28" s="69"/>
      <c r="P28" s="69"/>
      <c r="Q28" s="69"/>
      <c r="R28" s="69"/>
      <c r="S28" s="69"/>
      <c r="T28" s="69"/>
      <c r="U28" s="69"/>
      <c r="V28" s="69"/>
      <c r="W28" s="69"/>
    </row>
    <row r="29" spans="10:23" ht="15">
      <c r="J29" s="23"/>
      <c r="T29" s="69"/>
      <c r="U29" s="69"/>
      <c r="V29" s="69"/>
      <c r="W29" s="69"/>
    </row>
    <row r="30" spans="10:23" ht="15">
      <c r="J30" s="23"/>
      <c r="O30" s="69"/>
      <c r="P30" s="69"/>
      <c r="Q30" s="69"/>
      <c r="R30" s="69"/>
      <c r="S30" s="69"/>
      <c r="T30" s="69"/>
      <c r="U30" s="69"/>
      <c r="V30" s="69"/>
      <c r="W30" s="69"/>
    </row>
    <row r="31" spans="10:23" ht="15">
      <c r="J31" s="23"/>
      <c r="O31" s="69"/>
      <c r="P31" s="69"/>
      <c r="Q31" s="69"/>
      <c r="R31" s="69"/>
      <c r="S31" s="69"/>
      <c r="T31" s="69"/>
      <c r="U31" s="69"/>
      <c r="V31" s="69"/>
      <c r="W31" s="69"/>
    </row>
    <row r="32" spans="10:23" ht="15">
      <c r="J32" s="23"/>
      <c r="O32" s="69"/>
      <c r="P32" s="69"/>
      <c r="Q32" s="69"/>
      <c r="R32" s="69"/>
      <c r="S32" s="69"/>
      <c r="T32" s="69"/>
      <c r="U32" s="69"/>
      <c r="V32" s="69"/>
      <c r="W32" s="69"/>
    </row>
    <row r="33" spans="10:23" ht="15">
      <c r="J33" s="23"/>
      <c r="O33" s="69"/>
      <c r="P33" s="69"/>
      <c r="Q33" s="69"/>
      <c r="R33" s="69"/>
      <c r="S33" s="69"/>
      <c r="T33" s="69"/>
      <c r="U33" s="69"/>
      <c r="V33" s="69"/>
      <c r="W33" s="69"/>
    </row>
    <row r="34" spans="10:23" ht="15">
      <c r="J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0:23" ht="15">
      <c r="J35" s="23"/>
      <c r="O35" s="69"/>
      <c r="P35" s="69"/>
      <c r="Q35" s="69"/>
      <c r="R35" s="69"/>
      <c r="S35" s="69"/>
      <c r="T35" s="69"/>
      <c r="U35" s="69"/>
      <c r="V35" s="69"/>
      <c r="W35" s="69"/>
    </row>
    <row r="36" spans="10:23" ht="15">
      <c r="J36" s="23"/>
      <c r="O36" s="69"/>
      <c r="P36" s="69"/>
      <c r="Q36" s="69"/>
      <c r="R36" s="69"/>
      <c r="S36" s="69"/>
      <c r="T36" s="69"/>
      <c r="U36" s="69"/>
      <c r="V36" s="69"/>
      <c r="W36" s="69"/>
    </row>
    <row r="37" spans="15:23" ht="15">
      <c r="O37" s="69"/>
      <c r="P37" s="69"/>
      <c r="Q37" s="69"/>
      <c r="R37" s="69"/>
      <c r="S37" s="69"/>
      <c r="T37" s="69"/>
      <c r="U37" s="69"/>
      <c r="V37" s="69"/>
      <c r="W37" s="69"/>
    </row>
    <row r="38" spans="15:23" ht="15">
      <c r="O38" s="69"/>
      <c r="P38" s="69"/>
      <c r="Q38" s="69"/>
      <c r="R38" s="69"/>
      <c r="S38" s="69"/>
      <c r="T38" s="69"/>
      <c r="U38" s="69"/>
      <c r="V38" s="69"/>
      <c r="W38" s="69"/>
    </row>
    <row r="39" spans="15:23" ht="15">
      <c r="O39" s="69"/>
      <c r="P39" s="69"/>
      <c r="Q39" s="69"/>
      <c r="R39" s="69"/>
      <c r="S39" s="69"/>
      <c r="T39" s="69"/>
      <c r="U39" s="69"/>
      <c r="V39" s="69"/>
      <c r="W39" s="69"/>
    </row>
    <row r="40" spans="15:23" ht="15">
      <c r="O40" s="69"/>
      <c r="P40" s="69"/>
      <c r="Q40" s="69"/>
      <c r="R40" s="69"/>
      <c r="S40" s="69"/>
      <c r="T40" s="69"/>
      <c r="U40" s="69"/>
      <c r="V40" s="69"/>
      <c r="W40" s="69"/>
    </row>
    <row r="41" spans="15:23" ht="15">
      <c r="O41" s="69"/>
      <c r="P41" s="69"/>
      <c r="Q41" s="69"/>
      <c r="R41" s="69"/>
      <c r="S41" s="69"/>
      <c r="T41" s="69"/>
      <c r="U41" s="69"/>
      <c r="V41" s="69"/>
      <c r="W41" s="69"/>
    </row>
    <row r="42" spans="10:23" ht="15">
      <c r="J42" s="23"/>
      <c r="K42" s="23"/>
      <c r="L42" s="23"/>
      <c r="T42" s="69"/>
      <c r="U42" s="69"/>
      <c r="V42" s="69"/>
      <c r="W42" s="69"/>
    </row>
    <row r="43" spans="10:12" ht="15">
      <c r="J43" s="159"/>
      <c r="K43" s="147"/>
      <c r="L43" s="23"/>
    </row>
    <row r="44" spans="10:12" ht="14.25">
      <c r="J44" s="23"/>
      <c r="K44" s="23"/>
      <c r="L44" s="23"/>
    </row>
    <row r="45" spans="10:12" ht="14.25">
      <c r="J45" s="23"/>
      <c r="K45" s="23"/>
      <c r="L45" s="23"/>
    </row>
    <row r="46" spans="10:12" ht="14.25">
      <c r="J46" s="23"/>
      <c r="K46" s="23"/>
      <c r="L46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00390625" style="0" customWidth="1"/>
    <col min="2" max="2" width="7.140625" style="0" customWidth="1"/>
    <col min="4" max="4" width="11.00390625" style="0" customWidth="1"/>
    <col min="5" max="5" width="11.57421875" style="0" customWidth="1"/>
    <col min="6" max="6" width="16.7109375" style="0" customWidth="1"/>
    <col min="7" max="7" width="9.00390625" style="0" customWidth="1"/>
    <col min="8" max="8" width="7.140625" style="0" customWidth="1"/>
    <col min="9" max="9" width="30.28125" style="0" bestFit="1" customWidth="1"/>
  </cols>
  <sheetData>
    <row r="1" spans="1:8" ht="17.25">
      <c r="A1" s="127"/>
      <c r="B1" s="19" t="s">
        <v>9</v>
      </c>
      <c r="C1" s="19"/>
      <c r="D1" s="20"/>
      <c r="E1" s="19"/>
      <c r="F1" s="21"/>
      <c r="G1" s="128"/>
      <c r="H1" s="23"/>
    </row>
    <row r="2" spans="1:7" ht="15">
      <c r="A2" s="10"/>
      <c r="G2" s="13" t="s">
        <v>47</v>
      </c>
    </row>
    <row r="3" spans="1:7" ht="17.25">
      <c r="A3" s="1"/>
      <c r="E3" s="8"/>
      <c r="G3" s="13" t="s">
        <v>727</v>
      </c>
    </row>
    <row r="4" spans="2:4" ht="15">
      <c r="B4" s="75" t="s">
        <v>37</v>
      </c>
      <c r="C4" s="78"/>
      <c r="D4" s="75"/>
    </row>
    <row r="5" spans="4:7" ht="14.25">
      <c r="D5" s="17"/>
      <c r="E5" s="12"/>
      <c r="G5" s="18"/>
    </row>
    <row r="6" spans="1:10" ht="15">
      <c r="A6" s="40"/>
      <c r="B6" s="40"/>
      <c r="C6" s="134"/>
      <c r="D6" s="181" t="s">
        <v>223</v>
      </c>
      <c r="E6" s="106"/>
      <c r="F6" s="134"/>
      <c r="G6" s="131"/>
      <c r="H6" s="134"/>
      <c r="J6" s="23"/>
    </row>
    <row r="7" spans="1:10" ht="14.25">
      <c r="A7" s="23"/>
      <c r="B7" s="23"/>
      <c r="C7" s="23"/>
      <c r="D7" s="23"/>
      <c r="E7" s="23"/>
      <c r="F7" s="23"/>
      <c r="G7" s="23"/>
      <c r="H7" s="23"/>
      <c r="J7" s="23"/>
    </row>
    <row r="8" spans="1:10" ht="14.25">
      <c r="A8" s="33" t="s">
        <v>750</v>
      </c>
      <c r="B8" s="33" t="s">
        <v>27</v>
      </c>
      <c r="C8" s="34" t="s">
        <v>1</v>
      </c>
      <c r="D8" s="35" t="s">
        <v>2</v>
      </c>
      <c r="E8" s="33" t="s">
        <v>3</v>
      </c>
      <c r="F8" s="33" t="s">
        <v>4</v>
      </c>
      <c r="G8" s="33" t="s">
        <v>16</v>
      </c>
      <c r="H8" s="201" t="s">
        <v>60</v>
      </c>
      <c r="I8" s="33" t="s">
        <v>7</v>
      </c>
      <c r="J8" s="23"/>
    </row>
    <row r="9" spans="1:9" ht="14.25">
      <c r="A9" s="41">
        <v>1</v>
      </c>
      <c r="B9" s="41">
        <v>29</v>
      </c>
      <c r="C9" s="105" t="s">
        <v>416</v>
      </c>
      <c r="D9" s="105" t="s">
        <v>667</v>
      </c>
      <c r="E9" s="104" t="s">
        <v>668</v>
      </c>
      <c r="F9" s="105" t="s">
        <v>150</v>
      </c>
      <c r="G9" s="223">
        <v>0.001832060185185185</v>
      </c>
      <c r="H9" s="245" t="str">
        <f aca="true" t="shared" si="0" ref="H9:H16">IF(ISBLANK(G9),"",IF(G9&lt;=0.00153935185185185,"KSM",IF(G9&lt;=0.00164351851851852,"I A",IF(G9&lt;=0.00179398148148148,"II A",IF(G9&lt;=0.00200393518518519,"III A",IF(G9&lt;=0.0021775462962963,"I JA",IF(G9&lt;=0.00231643518518518,"II JA",IF(G9&lt;=0.00243217592592593,"III JA"))))))))</f>
        <v>III A</v>
      </c>
      <c r="I9" s="105" t="s">
        <v>669</v>
      </c>
    </row>
    <row r="10" spans="1:9" ht="14.25">
      <c r="A10" s="41">
        <v>2</v>
      </c>
      <c r="B10" s="41">
        <v>100</v>
      </c>
      <c r="C10" s="105" t="s">
        <v>174</v>
      </c>
      <c r="D10" s="105" t="s">
        <v>176</v>
      </c>
      <c r="E10" s="104" t="s">
        <v>694</v>
      </c>
      <c r="F10" s="105" t="s">
        <v>1071</v>
      </c>
      <c r="G10" s="223">
        <v>0.001872800925925926</v>
      </c>
      <c r="H10" s="245" t="str">
        <f t="shared" si="0"/>
        <v>III A</v>
      </c>
      <c r="I10" s="105"/>
    </row>
    <row r="11" spans="1:10" ht="14.25">
      <c r="A11" s="41">
        <v>3</v>
      </c>
      <c r="B11" s="41">
        <v>99</v>
      </c>
      <c r="C11" s="105" t="s">
        <v>177</v>
      </c>
      <c r="D11" s="105" t="s">
        <v>178</v>
      </c>
      <c r="E11" s="104" t="s">
        <v>693</v>
      </c>
      <c r="F11" s="105" t="s">
        <v>1071</v>
      </c>
      <c r="G11" s="223">
        <v>0.0018854166666666668</v>
      </c>
      <c r="H11" s="245" t="str">
        <f t="shared" si="0"/>
        <v>III A</v>
      </c>
      <c r="I11" s="105"/>
      <c r="J11" s="23"/>
    </row>
    <row r="12" spans="1:9" ht="14.25">
      <c r="A12" s="41">
        <v>4</v>
      </c>
      <c r="B12" s="41">
        <v>116</v>
      </c>
      <c r="C12" s="105" t="s">
        <v>111</v>
      </c>
      <c r="D12" s="105" t="s">
        <v>686</v>
      </c>
      <c r="E12" s="104">
        <v>39387</v>
      </c>
      <c r="F12" s="105" t="s">
        <v>717</v>
      </c>
      <c r="G12" s="223">
        <v>0.001888425925925926</v>
      </c>
      <c r="H12" s="245" t="str">
        <f t="shared" si="0"/>
        <v>III A</v>
      </c>
      <c r="I12" s="105" t="s">
        <v>685</v>
      </c>
    </row>
    <row r="13" spans="1:9" ht="14.25">
      <c r="A13" s="41">
        <v>5</v>
      </c>
      <c r="B13" s="41">
        <v>17</v>
      </c>
      <c r="C13" s="105" t="s">
        <v>198</v>
      </c>
      <c r="D13" s="105" t="s">
        <v>209</v>
      </c>
      <c r="E13" s="104">
        <v>40396</v>
      </c>
      <c r="F13" s="105" t="s">
        <v>185</v>
      </c>
      <c r="G13" s="223">
        <v>0.001938425925925926</v>
      </c>
      <c r="H13" s="245" t="str">
        <f t="shared" si="0"/>
        <v>III A</v>
      </c>
      <c r="I13" s="105" t="s">
        <v>567</v>
      </c>
    </row>
    <row r="14" spans="1:9" ht="14.25">
      <c r="A14" s="41">
        <v>6</v>
      </c>
      <c r="B14" s="41">
        <v>30</v>
      </c>
      <c r="C14" s="105" t="s">
        <v>679</v>
      </c>
      <c r="D14" s="105" t="s">
        <v>680</v>
      </c>
      <c r="E14" s="104" t="s">
        <v>681</v>
      </c>
      <c r="F14" s="105" t="s">
        <v>150</v>
      </c>
      <c r="G14" s="223">
        <v>0.002073726851851852</v>
      </c>
      <c r="H14" s="245" t="str">
        <f t="shared" si="0"/>
        <v>I JA</v>
      </c>
      <c r="I14" s="105" t="s">
        <v>677</v>
      </c>
    </row>
    <row r="15" spans="1:10" ht="14.25">
      <c r="A15" s="41">
        <v>7</v>
      </c>
      <c r="B15" s="41" t="s">
        <v>299</v>
      </c>
      <c r="C15" s="105" t="s">
        <v>138</v>
      </c>
      <c r="D15" s="105" t="s">
        <v>139</v>
      </c>
      <c r="E15" s="104" t="s">
        <v>300</v>
      </c>
      <c r="F15" s="105" t="s">
        <v>102</v>
      </c>
      <c r="G15" s="223">
        <v>0.0021305555555555557</v>
      </c>
      <c r="H15" s="245" t="str">
        <f t="shared" si="0"/>
        <v>I JA</v>
      </c>
      <c r="I15" s="105" t="s">
        <v>276</v>
      </c>
      <c r="J15" s="23"/>
    </row>
    <row r="16" spans="1:9" ht="14.25">
      <c r="A16" s="41">
        <v>8</v>
      </c>
      <c r="B16" s="41">
        <v>105</v>
      </c>
      <c r="C16" s="105" t="s">
        <v>183</v>
      </c>
      <c r="D16" s="105" t="s">
        <v>701</v>
      </c>
      <c r="E16" s="104" t="s">
        <v>702</v>
      </c>
      <c r="F16" s="105" t="s">
        <v>1071</v>
      </c>
      <c r="G16" s="223">
        <v>0.002345023148148148</v>
      </c>
      <c r="H16" s="245" t="str">
        <f t="shared" si="0"/>
        <v>III JA</v>
      </c>
      <c r="I16" s="105"/>
    </row>
    <row r="18" spans="1:8" ht="15">
      <c r="A18" s="40"/>
      <c r="B18" s="40"/>
      <c r="C18" s="134"/>
      <c r="D18" s="181" t="s">
        <v>19</v>
      </c>
      <c r="E18" s="106"/>
      <c r="F18" s="134"/>
      <c r="G18" s="131"/>
      <c r="H18" s="134"/>
    </row>
    <row r="19" spans="1:8" ht="14.25">
      <c r="A19" s="23"/>
      <c r="B19" s="23"/>
      <c r="C19" s="23"/>
      <c r="D19" s="23"/>
      <c r="E19" s="23"/>
      <c r="F19" s="23"/>
      <c r="G19" s="23"/>
      <c r="H19" s="23"/>
    </row>
    <row r="20" spans="1:9" ht="14.25">
      <c r="A20" s="33" t="s">
        <v>750</v>
      </c>
      <c r="B20" s="33" t="s">
        <v>27</v>
      </c>
      <c r="C20" s="34" t="s">
        <v>1</v>
      </c>
      <c r="D20" s="35" t="s">
        <v>2</v>
      </c>
      <c r="E20" s="33" t="s">
        <v>3</v>
      </c>
      <c r="F20" s="33" t="s">
        <v>4</v>
      </c>
      <c r="G20" s="33" t="s">
        <v>16</v>
      </c>
      <c r="H20" s="201" t="s">
        <v>60</v>
      </c>
      <c r="I20" s="33" t="s">
        <v>7</v>
      </c>
    </row>
    <row r="21" spans="1:9" ht="15">
      <c r="A21" s="36">
        <v>1</v>
      </c>
      <c r="B21" s="41">
        <v>20</v>
      </c>
      <c r="C21" s="109" t="s">
        <v>249</v>
      </c>
      <c r="D21" s="110" t="s">
        <v>250</v>
      </c>
      <c r="E21" s="104">
        <v>38025</v>
      </c>
      <c r="F21" s="81" t="s">
        <v>118</v>
      </c>
      <c r="G21" s="223">
        <v>0.0016289351851851853</v>
      </c>
      <c r="H21" s="245" t="str">
        <f>IF(ISBLANK(G21),"",IF(G21&lt;=0.00153935185185185,"KSM",IF(G21&lt;=0.00164351851851852,"I A",IF(G21&lt;=0.00179398148148148,"II A",IF(G21&lt;=0.00200393518518519,"III A",IF(G21&lt;=0.0021775462962963,"I JA",IF(G21&lt;=0.00231643518518518,"II JA",IF(G21&lt;=0.00243217592592593,"III JA"))))))))</f>
        <v>I A</v>
      </c>
      <c r="I21" s="89" t="s">
        <v>251</v>
      </c>
    </row>
    <row r="22" spans="1:9" ht="15">
      <c r="A22" s="36">
        <v>2</v>
      </c>
      <c r="B22" s="41">
        <v>51</v>
      </c>
      <c r="C22" s="109" t="s">
        <v>448</v>
      </c>
      <c r="D22" s="110" t="s">
        <v>449</v>
      </c>
      <c r="E22" s="104">
        <v>38023</v>
      </c>
      <c r="F22" s="81" t="s">
        <v>48</v>
      </c>
      <c r="G22" s="223">
        <v>0.0017510416666666666</v>
      </c>
      <c r="H22" s="245" t="str">
        <f>IF(ISBLANK(G22),"",IF(G22&lt;=0.00153935185185185,"KSM",IF(G22&lt;=0.00164351851851852,"I A",IF(G22&lt;=0.00179398148148148,"II A",IF(G22&lt;=0.00200393518518519,"III A",IF(G22&lt;=0.0021775462962963,"I JA",IF(G22&lt;=0.00231643518518518,"II JA",IF(G22&lt;=0.00243217592592593,"III JA"))))))))</f>
        <v>II A</v>
      </c>
      <c r="I22" s="89" t="s">
        <v>445</v>
      </c>
    </row>
    <row r="23" spans="1:9" ht="15">
      <c r="A23" s="36"/>
      <c r="B23" s="41">
        <v>49</v>
      </c>
      <c r="C23" s="109" t="s">
        <v>437</v>
      </c>
      <c r="D23" s="110" t="s">
        <v>438</v>
      </c>
      <c r="E23" s="104">
        <v>35785</v>
      </c>
      <c r="F23" s="81" t="s">
        <v>439</v>
      </c>
      <c r="G23" s="223" t="s">
        <v>765</v>
      </c>
      <c r="H23" s="245"/>
      <c r="I23" s="89" t="s">
        <v>54</v>
      </c>
    </row>
    <row r="24" spans="1:9" ht="15">
      <c r="A24" s="36"/>
      <c r="B24" s="41">
        <v>19</v>
      </c>
      <c r="C24" s="109" t="s">
        <v>245</v>
      </c>
      <c r="D24" s="110" t="s">
        <v>246</v>
      </c>
      <c r="E24" s="104" t="s">
        <v>247</v>
      </c>
      <c r="F24" s="81" t="s">
        <v>244</v>
      </c>
      <c r="G24" s="223" t="s">
        <v>751</v>
      </c>
      <c r="H24" s="245"/>
      <c r="I24" s="89" t="s">
        <v>248</v>
      </c>
    </row>
    <row r="25" spans="1:9" ht="15">
      <c r="A25" s="36"/>
      <c r="B25" s="41">
        <v>31</v>
      </c>
      <c r="C25" s="109" t="s">
        <v>49</v>
      </c>
      <c r="D25" s="110" t="s">
        <v>166</v>
      </c>
      <c r="E25" s="104" t="s">
        <v>682</v>
      </c>
      <c r="F25" s="81" t="s">
        <v>150</v>
      </c>
      <c r="G25" s="223" t="s">
        <v>751</v>
      </c>
      <c r="H25" s="245"/>
      <c r="I25" s="89" t="s">
        <v>673</v>
      </c>
    </row>
    <row r="26" spans="1:9" ht="14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4.25">
      <c r="A27" s="23"/>
      <c r="B27" s="23"/>
      <c r="C27" s="23"/>
      <c r="D27" s="23"/>
      <c r="E27" s="23"/>
      <c r="F27" s="23"/>
      <c r="G27" s="23"/>
      <c r="H27" s="23"/>
      <c r="I27" s="23"/>
    </row>
    <row r="28" ht="14.25">
      <c r="A28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00390625" style="0" customWidth="1"/>
    <col min="2" max="2" width="5.8515625" style="0" customWidth="1"/>
    <col min="3" max="3" width="11.57421875" style="0" customWidth="1"/>
    <col min="4" max="4" width="13.421875" style="0" customWidth="1"/>
    <col min="5" max="5" width="12.00390625" style="0" customWidth="1"/>
    <col min="6" max="6" width="16.28125" style="0" customWidth="1"/>
    <col min="7" max="7" width="7.8515625" style="0" customWidth="1"/>
    <col min="8" max="8" width="7.28125" style="0" customWidth="1"/>
    <col min="9" max="9" width="25.00390625" style="0" bestFit="1" customWidth="1"/>
    <col min="12" max="12" width="10.8515625" style="0" customWidth="1"/>
    <col min="14" max="14" width="11.7109375" style="0" customWidth="1"/>
    <col min="15" max="15" width="15.140625" style="0" customWidth="1"/>
    <col min="17" max="17" width="12.8515625" style="0" customWidth="1"/>
  </cols>
  <sheetData>
    <row r="1" spans="1:7" ht="17.25">
      <c r="A1" s="10"/>
      <c r="B1" s="19" t="s">
        <v>9</v>
      </c>
      <c r="C1" s="19"/>
      <c r="D1" s="20"/>
      <c r="E1" s="19"/>
      <c r="F1" s="21"/>
      <c r="G1" s="19"/>
    </row>
    <row r="2" spans="1:7" ht="17.25" customHeight="1">
      <c r="A2" s="2"/>
      <c r="B2" s="2"/>
      <c r="C2" s="15"/>
      <c r="D2" s="3"/>
      <c r="E2" s="4"/>
      <c r="F2" s="13"/>
      <c r="G2" s="13" t="s">
        <v>47</v>
      </c>
    </row>
    <row r="3" spans="1:7" ht="17.25" customHeight="1">
      <c r="A3" s="7"/>
      <c r="B3" s="7"/>
      <c r="C3" s="16"/>
      <c r="D3" s="1"/>
      <c r="E3" s="1"/>
      <c r="F3" s="13"/>
      <c r="G3" s="13" t="s">
        <v>727</v>
      </c>
    </row>
    <row r="4" spans="1:8" ht="17.25">
      <c r="A4" s="1"/>
      <c r="B4" s="75" t="s">
        <v>37</v>
      </c>
      <c r="C4" s="78"/>
      <c r="D4" s="75" t="s">
        <v>18</v>
      </c>
      <c r="E4" s="8"/>
      <c r="H4" s="32"/>
    </row>
    <row r="5" spans="4:7" ht="3" customHeight="1">
      <c r="D5" s="17"/>
      <c r="E5" s="12"/>
      <c r="G5" s="18"/>
    </row>
    <row r="6" spans="1:9" ht="14.25">
      <c r="A6" s="33" t="s">
        <v>750</v>
      </c>
      <c r="B6" s="33" t="s">
        <v>27</v>
      </c>
      <c r="C6" s="34" t="s">
        <v>1</v>
      </c>
      <c r="D6" s="35" t="s">
        <v>2</v>
      </c>
      <c r="E6" s="33" t="s">
        <v>3</v>
      </c>
      <c r="F6" s="33" t="s">
        <v>4</v>
      </c>
      <c r="G6" s="33" t="s">
        <v>16</v>
      </c>
      <c r="H6" s="201" t="s">
        <v>60</v>
      </c>
      <c r="I6" s="33" t="s">
        <v>7</v>
      </c>
    </row>
    <row r="7" spans="1:10" ht="17.25" customHeight="1">
      <c r="A7" s="36">
        <v>1</v>
      </c>
      <c r="B7" s="41">
        <v>61</v>
      </c>
      <c r="C7" s="156" t="s">
        <v>643</v>
      </c>
      <c r="D7" s="165" t="s">
        <v>644</v>
      </c>
      <c r="E7" s="104" t="s">
        <v>645</v>
      </c>
      <c r="F7" s="146" t="s">
        <v>724</v>
      </c>
      <c r="G7" s="223">
        <v>0.0013532407407407408</v>
      </c>
      <c r="H7" s="245" t="str">
        <f aca="true" t="shared" si="0" ref="H7:H12">IF(ISBLANK(G7),"",IF(G7&lt;=0.00131944444444444,"KSM",IF(G7&lt;=0.00140046296296296,"I A",IF(G7&lt;=0.00152777777777778,"II A",IF(G7&lt;=0.00174930555555556,"III A",IF(G7&lt;=0.00198078703703704,"I JA",IF(G7&lt;=0.0021775462962963,"II JA",IF(G7&lt;=0.00231643518518518,"III JA"))))))))</f>
        <v>I A</v>
      </c>
      <c r="I7" s="81" t="s">
        <v>63</v>
      </c>
      <c r="J7" s="23"/>
    </row>
    <row r="8" spans="1:10" ht="17.25" customHeight="1">
      <c r="A8" s="36">
        <v>2</v>
      </c>
      <c r="B8" s="41">
        <v>23</v>
      </c>
      <c r="C8" s="156" t="s">
        <v>116</v>
      </c>
      <c r="D8" s="165" t="s">
        <v>117</v>
      </c>
      <c r="E8" s="104" t="s">
        <v>243</v>
      </c>
      <c r="F8" s="146" t="s">
        <v>102</v>
      </c>
      <c r="G8" s="223">
        <v>0.001373148148148148</v>
      </c>
      <c r="H8" s="245" t="str">
        <f t="shared" si="0"/>
        <v>I A</v>
      </c>
      <c r="I8" s="81"/>
      <c r="J8" s="23"/>
    </row>
    <row r="9" spans="1:10" ht="17.25" customHeight="1">
      <c r="A9" s="36">
        <v>3</v>
      </c>
      <c r="B9" s="41">
        <v>22</v>
      </c>
      <c r="C9" s="156" t="s">
        <v>163</v>
      </c>
      <c r="D9" s="165" t="s">
        <v>239</v>
      </c>
      <c r="E9" s="104" t="s">
        <v>240</v>
      </c>
      <c r="F9" s="146" t="s">
        <v>721</v>
      </c>
      <c r="G9" s="223">
        <v>0.001437037037037037</v>
      </c>
      <c r="H9" s="245" t="str">
        <f t="shared" si="0"/>
        <v>II A</v>
      </c>
      <c r="I9" s="81" t="s">
        <v>242</v>
      </c>
      <c r="J9" s="23"/>
    </row>
    <row r="10" spans="1:10" ht="17.25" customHeight="1">
      <c r="A10" s="36">
        <v>4</v>
      </c>
      <c r="B10" s="41">
        <v>25</v>
      </c>
      <c r="C10" s="156" t="s">
        <v>125</v>
      </c>
      <c r="D10" s="165" t="s">
        <v>262</v>
      </c>
      <c r="E10" s="104">
        <v>33702</v>
      </c>
      <c r="F10" s="146" t="s">
        <v>118</v>
      </c>
      <c r="G10" s="223">
        <v>0.0014560185185185184</v>
      </c>
      <c r="H10" s="245" t="str">
        <f t="shared" si="0"/>
        <v>II A</v>
      </c>
      <c r="I10" s="81" t="s">
        <v>263</v>
      </c>
      <c r="J10" s="23"/>
    </row>
    <row r="11" spans="1:10" ht="17.25" customHeight="1">
      <c r="A11" s="36">
        <v>5</v>
      </c>
      <c r="B11" s="41">
        <v>137</v>
      </c>
      <c r="C11" s="156" t="s">
        <v>110</v>
      </c>
      <c r="D11" s="165" t="s">
        <v>692</v>
      </c>
      <c r="E11" s="104">
        <v>38379</v>
      </c>
      <c r="F11" s="146" t="s">
        <v>718</v>
      </c>
      <c r="G11" s="223">
        <v>0.0014833333333333332</v>
      </c>
      <c r="H11" s="245" t="str">
        <f t="shared" si="0"/>
        <v>II A</v>
      </c>
      <c r="I11" s="81" t="s">
        <v>685</v>
      </c>
      <c r="J11" s="23"/>
    </row>
    <row r="12" spans="1:10" ht="17.25" customHeight="1">
      <c r="A12" s="36">
        <v>6</v>
      </c>
      <c r="B12" s="41">
        <v>76</v>
      </c>
      <c r="C12" s="156" t="s">
        <v>411</v>
      </c>
      <c r="D12" s="165" t="s">
        <v>412</v>
      </c>
      <c r="E12" s="104">
        <v>38788</v>
      </c>
      <c r="F12" s="146" t="s">
        <v>48</v>
      </c>
      <c r="G12" s="223">
        <v>0.0015148148148148148</v>
      </c>
      <c r="H12" s="245" t="str">
        <f t="shared" si="0"/>
        <v>II A</v>
      </c>
      <c r="I12" s="81" t="s">
        <v>410</v>
      </c>
      <c r="J12" s="23"/>
    </row>
    <row r="13" spans="1:11" ht="5.25" customHeight="1">
      <c r="A13" s="107"/>
      <c r="B13" s="107"/>
      <c r="C13" s="220"/>
      <c r="D13" s="220"/>
      <c r="E13" s="106"/>
      <c r="F13" s="220"/>
      <c r="G13" s="218"/>
      <c r="H13" s="107"/>
      <c r="I13" s="220"/>
      <c r="J13" s="23"/>
      <c r="K13" s="111"/>
    </row>
    <row r="14" spans="4:10" ht="17.25" customHeight="1">
      <c r="D14" s="173" t="s">
        <v>222</v>
      </c>
      <c r="J14" s="23"/>
    </row>
    <row r="15" ht="6.75" customHeight="1">
      <c r="K15" s="111"/>
    </row>
    <row r="16" spans="1:11" ht="17.25" customHeight="1">
      <c r="A16" s="33" t="s">
        <v>750</v>
      </c>
      <c r="B16" s="33" t="s">
        <v>27</v>
      </c>
      <c r="C16" s="34" t="s">
        <v>1</v>
      </c>
      <c r="D16" s="35" t="s">
        <v>2</v>
      </c>
      <c r="E16" s="33" t="s">
        <v>3</v>
      </c>
      <c r="F16" s="33" t="s">
        <v>4</v>
      </c>
      <c r="G16" s="33" t="s">
        <v>16</v>
      </c>
      <c r="H16" s="201" t="s">
        <v>60</v>
      </c>
      <c r="I16" s="33" t="s">
        <v>7</v>
      </c>
      <c r="J16" s="23"/>
      <c r="K16" s="111"/>
    </row>
    <row r="17" spans="1:10" ht="17.25" customHeight="1">
      <c r="A17" s="36">
        <v>1</v>
      </c>
      <c r="B17" s="41">
        <v>75</v>
      </c>
      <c r="C17" s="156" t="s">
        <v>407</v>
      </c>
      <c r="D17" s="165" t="s">
        <v>408</v>
      </c>
      <c r="E17" s="104" t="s">
        <v>409</v>
      </c>
      <c r="F17" s="146" t="s">
        <v>48</v>
      </c>
      <c r="G17" s="223">
        <v>0.0013744212962962963</v>
      </c>
      <c r="H17" s="245" t="str">
        <f aca="true" t="shared" si="1" ref="H17:H22">IF(ISBLANK(G17),"",IF(G17&lt;=0.00131944444444444,"KSM",IF(G17&lt;=0.00140046296296296,"I A",IF(G17&lt;=0.00152777777777778,"II A",IF(G17&lt;=0.00174930555555556,"III A",IF(G17&lt;=0.00198078703703704,"I JA",IF(G17&lt;=0.0021775462962963,"II JA",IF(G17&lt;=0.00231643518518518,"III JA"))))))))</f>
        <v>I A</v>
      </c>
      <c r="I17" s="81" t="s">
        <v>410</v>
      </c>
      <c r="J17" s="23"/>
    </row>
    <row r="18" spans="1:10" ht="17.25" customHeight="1">
      <c r="A18" s="36">
        <v>2</v>
      </c>
      <c r="B18" s="41">
        <v>79</v>
      </c>
      <c r="C18" s="156" t="s">
        <v>91</v>
      </c>
      <c r="D18" s="165" t="s">
        <v>92</v>
      </c>
      <c r="E18" s="104">
        <v>39456</v>
      </c>
      <c r="F18" s="146" t="s">
        <v>48</v>
      </c>
      <c r="G18" s="223">
        <v>0.0014105324074074074</v>
      </c>
      <c r="H18" s="245" t="str">
        <f t="shared" si="1"/>
        <v>II A</v>
      </c>
      <c r="I18" s="81" t="s">
        <v>427</v>
      </c>
      <c r="J18" s="23"/>
    </row>
    <row r="19" spans="1:10" ht="17.25" customHeight="1">
      <c r="A19" s="36">
        <v>3</v>
      </c>
      <c r="B19" s="41">
        <v>46</v>
      </c>
      <c r="C19" s="156" t="s">
        <v>151</v>
      </c>
      <c r="D19" s="165" t="s">
        <v>152</v>
      </c>
      <c r="E19" s="104" t="s">
        <v>683</v>
      </c>
      <c r="F19" s="146" t="s">
        <v>150</v>
      </c>
      <c r="G19" s="223">
        <v>0.0016223379629629632</v>
      </c>
      <c r="H19" s="245" t="str">
        <f t="shared" si="1"/>
        <v>III A</v>
      </c>
      <c r="I19" s="81" t="s">
        <v>665</v>
      </c>
      <c r="J19" s="23"/>
    </row>
    <row r="20" spans="1:10" ht="17.25" customHeight="1">
      <c r="A20" s="36">
        <v>4</v>
      </c>
      <c r="B20" s="41" t="s">
        <v>220</v>
      </c>
      <c r="C20" s="156" t="s">
        <v>123</v>
      </c>
      <c r="D20" s="165" t="s">
        <v>319</v>
      </c>
      <c r="E20" s="104" t="s">
        <v>320</v>
      </c>
      <c r="F20" s="146" t="s">
        <v>102</v>
      </c>
      <c r="G20" s="223">
        <v>0.0016378472222222222</v>
      </c>
      <c r="H20" s="245" t="str">
        <f t="shared" si="1"/>
        <v>III A</v>
      </c>
      <c r="I20" s="81" t="s">
        <v>304</v>
      </c>
      <c r="J20" s="23"/>
    </row>
    <row r="21" spans="1:10" ht="17.25" customHeight="1">
      <c r="A21" s="36">
        <v>5</v>
      </c>
      <c r="B21" s="41" t="s">
        <v>311</v>
      </c>
      <c r="C21" s="156" t="s">
        <v>312</v>
      </c>
      <c r="D21" s="165" t="s">
        <v>313</v>
      </c>
      <c r="E21" s="104" t="s">
        <v>314</v>
      </c>
      <c r="F21" s="146" t="s">
        <v>102</v>
      </c>
      <c r="G21" s="223">
        <v>0.0019593749999999997</v>
      </c>
      <c r="H21" s="245" t="str">
        <f t="shared" si="1"/>
        <v>I JA</v>
      </c>
      <c r="I21" s="81" t="s">
        <v>304</v>
      </c>
      <c r="J21" s="23"/>
    </row>
    <row r="22" spans="1:10" ht="17.25" customHeight="1">
      <c r="A22" s="36">
        <v>6</v>
      </c>
      <c r="B22" s="41">
        <v>132</v>
      </c>
      <c r="C22" s="156" t="s">
        <v>709</v>
      </c>
      <c r="D22" s="165" t="s">
        <v>710</v>
      </c>
      <c r="E22" s="104" t="s">
        <v>711</v>
      </c>
      <c r="F22" s="146" t="s">
        <v>1071</v>
      </c>
      <c r="G22" s="223">
        <v>0.0020788194444444448</v>
      </c>
      <c r="H22" s="245" t="str">
        <f t="shared" si="1"/>
        <v>II JA</v>
      </c>
      <c r="I22" s="81"/>
      <c r="J22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5.140625" style="0" customWidth="1"/>
    <col min="2" max="2" width="7.140625" style="0" customWidth="1"/>
    <col min="3" max="3" width="11.421875" style="0" customWidth="1"/>
    <col min="4" max="4" width="14.8515625" style="0" customWidth="1"/>
    <col min="5" max="5" width="11.7109375" style="0" customWidth="1"/>
    <col min="6" max="6" width="20.28125" style="0" bestFit="1" customWidth="1"/>
    <col min="8" max="8" width="7.8515625" style="0" customWidth="1"/>
    <col min="9" max="9" width="16.7109375" style="0" customWidth="1"/>
  </cols>
  <sheetData>
    <row r="2" spans="1:7" ht="17.25">
      <c r="A2" s="10"/>
      <c r="B2" s="19" t="s">
        <v>9</v>
      </c>
      <c r="C2" s="19"/>
      <c r="D2" s="20"/>
      <c r="E2" s="19"/>
      <c r="F2" s="21"/>
      <c r="G2" s="19"/>
    </row>
    <row r="3" spans="1:8" ht="21">
      <c r="A3" s="2"/>
      <c r="B3" s="2"/>
      <c r="C3" s="15"/>
      <c r="D3" s="3"/>
      <c r="E3" s="4"/>
      <c r="F3" s="13"/>
      <c r="H3" s="13" t="s">
        <v>47</v>
      </c>
    </row>
    <row r="4" spans="1:8" ht="20.25">
      <c r="A4" s="7"/>
      <c r="B4" s="7"/>
      <c r="C4" s="16"/>
      <c r="D4" s="1"/>
      <c r="E4" s="1"/>
      <c r="F4" s="13"/>
      <c r="G4" s="13"/>
      <c r="H4" s="13" t="s">
        <v>726</v>
      </c>
    </row>
    <row r="5" spans="1:8" ht="17.25">
      <c r="A5" s="1"/>
      <c r="B5" s="75" t="s">
        <v>38</v>
      </c>
      <c r="C5" s="78"/>
      <c r="D5" s="75" t="s">
        <v>223</v>
      </c>
      <c r="E5" s="8"/>
      <c r="H5" s="32"/>
    </row>
    <row r="7" spans="4:7" ht="14.25">
      <c r="D7" s="17"/>
      <c r="E7" s="12"/>
      <c r="G7" s="18"/>
    </row>
    <row r="8" spans="1:9" ht="14.25">
      <c r="A8" s="33" t="s">
        <v>750</v>
      </c>
      <c r="B8" s="33" t="s">
        <v>27</v>
      </c>
      <c r="C8" s="34" t="s">
        <v>1</v>
      </c>
      <c r="D8" s="35" t="s">
        <v>2</v>
      </c>
      <c r="E8" s="33" t="s">
        <v>3</v>
      </c>
      <c r="F8" s="33" t="s">
        <v>4</v>
      </c>
      <c r="G8" s="33" t="s">
        <v>16</v>
      </c>
      <c r="H8" s="201" t="s">
        <v>60</v>
      </c>
      <c r="I8" s="33" t="s">
        <v>7</v>
      </c>
    </row>
    <row r="9" spans="1:10" ht="17.25" customHeight="1">
      <c r="A9" s="36">
        <v>1</v>
      </c>
      <c r="B9" s="36">
        <v>26</v>
      </c>
      <c r="C9" s="38" t="s">
        <v>99</v>
      </c>
      <c r="D9" s="38" t="s">
        <v>100</v>
      </c>
      <c r="E9" s="348" t="s">
        <v>101</v>
      </c>
      <c r="F9" s="38" t="s">
        <v>725</v>
      </c>
      <c r="G9" s="223">
        <v>0.003499884259259259</v>
      </c>
      <c r="H9" s="245" t="str">
        <f aca="true" t="shared" si="0" ref="H9:H15">IF(ISBLANK(G9),"",IF(G9&lt;=0.00314814814814815,"KSM",IF(G9&lt;=0.00335648148148148,"I A",IF(G9&lt;=0.00361111111111111,"II A",IF(G9&lt;=0.0039599537037037,"III A",IF(G9&lt;=0.00426087962962963,"I JA",IF(G9&lt;=0.00451550925925926,"II JA",IF(G9&lt;=0.00471226851851852,"III JA"))))))))</f>
        <v>II A</v>
      </c>
      <c r="I9" s="142" t="s">
        <v>94</v>
      </c>
      <c r="J9" s="23"/>
    </row>
    <row r="10" spans="1:9" ht="17.25" customHeight="1">
      <c r="A10" s="36">
        <v>2</v>
      </c>
      <c r="B10" s="36">
        <v>115</v>
      </c>
      <c r="C10" s="38" t="s">
        <v>341</v>
      </c>
      <c r="D10" s="38" t="s">
        <v>684</v>
      </c>
      <c r="E10" s="348">
        <v>39682</v>
      </c>
      <c r="F10" s="38" t="s">
        <v>717</v>
      </c>
      <c r="G10" s="223">
        <v>0.003916203703703704</v>
      </c>
      <c r="H10" s="245" t="str">
        <f t="shared" si="0"/>
        <v>III A</v>
      </c>
      <c r="I10" s="142" t="s">
        <v>685</v>
      </c>
    </row>
    <row r="11" spans="1:10" ht="14.25">
      <c r="A11" s="36">
        <v>3</v>
      </c>
      <c r="B11" s="36">
        <v>17</v>
      </c>
      <c r="C11" s="38" t="s">
        <v>198</v>
      </c>
      <c r="D11" s="38" t="s">
        <v>209</v>
      </c>
      <c r="E11" s="348">
        <v>40396</v>
      </c>
      <c r="F11" s="38" t="s">
        <v>185</v>
      </c>
      <c r="G11" s="223">
        <v>0.003944328703703704</v>
      </c>
      <c r="H11" s="245" t="str">
        <f t="shared" si="0"/>
        <v>III A</v>
      </c>
      <c r="I11" s="142" t="s">
        <v>567</v>
      </c>
      <c r="J11" s="23"/>
    </row>
    <row r="12" spans="1:9" ht="14.25">
      <c r="A12" s="36">
        <v>4</v>
      </c>
      <c r="B12" s="36">
        <v>117</v>
      </c>
      <c r="C12" s="38" t="s">
        <v>688</v>
      </c>
      <c r="D12" s="38" t="s">
        <v>689</v>
      </c>
      <c r="E12" s="348">
        <v>39562</v>
      </c>
      <c r="F12" s="38" t="s">
        <v>718</v>
      </c>
      <c r="G12" s="223">
        <v>0.003977546296296296</v>
      </c>
      <c r="H12" s="245" t="str">
        <f t="shared" si="0"/>
        <v>I JA</v>
      </c>
      <c r="I12" s="142" t="s">
        <v>685</v>
      </c>
    </row>
    <row r="13" spans="1:9" ht="14.25">
      <c r="A13" s="36">
        <v>5</v>
      </c>
      <c r="B13" s="36" t="s">
        <v>355</v>
      </c>
      <c r="C13" s="38" t="s">
        <v>284</v>
      </c>
      <c r="D13" s="38" t="s">
        <v>356</v>
      </c>
      <c r="E13" s="348" t="s">
        <v>357</v>
      </c>
      <c r="F13" s="38" t="s">
        <v>102</v>
      </c>
      <c r="G13" s="223">
        <v>0.003985300925925926</v>
      </c>
      <c r="H13" s="245" t="str">
        <f t="shared" si="0"/>
        <v>I JA</v>
      </c>
      <c r="I13" s="142" t="s">
        <v>358</v>
      </c>
    </row>
    <row r="14" spans="1:9" ht="14.25">
      <c r="A14" s="36">
        <v>6</v>
      </c>
      <c r="B14" s="36">
        <v>116</v>
      </c>
      <c r="C14" s="38" t="s">
        <v>111</v>
      </c>
      <c r="D14" s="38" t="s">
        <v>686</v>
      </c>
      <c r="E14" s="348">
        <v>39486</v>
      </c>
      <c r="F14" s="38" t="s">
        <v>717</v>
      </c>
      <c r="G14" s="223">
        <v>0.0041832175925925925</v>
      </c>
      <c r="H14" s="245" t="str">
        <f t="shared" si="0"/>
        <v>I JA</v>
      </c>
      <c r="I14" s="142" t="s">
        <v>687</v>
      </c>
    </row>
    <row r="15" spans="1:9" ht="14.25">
      <c r="A15" s="36">
        <v>7</v>
      </c>
      <c r="B15" s="36" t="s">
        <v>299</v>
      </c>
      <c r="C15" s="38" t="s">
        <v>138</v>
      </c>
      <c r="D15" s="38" t="s">
        <v>139</v>
      </c>
      <c r="E15" s="348" t="s">
        <v>300</v>
      </c>
      <c r="F15" s="38" t="s">
        <v>102</v>
      </c>
      <c r="G15" s="223">
        <v>0.004568981481481481</v>
      </c>
      <c r="H15" s="245" t="str">
        <f t="shared" si="0"/>
        <v>III JA</v>
      </c>
      <c r="I15" s="142" t="s">
        <v>276</v>
      </c>
    </row>
    <row r="16" spans="1:10" ht="14.25">
      <c r="A16" s="36"/>
      <c r="B16" s="36">
        <v>121</v>
      </c>
      <c r="C16" s="38" t="s">
        <v>111</v>
      </c>
      <c r="D16" s="38" t="s">
        <v>761</v>
      </c>
      <c r="E16" s="348">
        <v>39517</v>
      </c>
      <c r="F16" s="38" t="s">
        <v>757</v>
      </c>
      <c r="G16" s="223" t="s">
        <v>751</v>
      </c>
      <c r="H16" s="245"/>
      <c r="I16" s="142" t="s">
        <v>756</v>
      </c>
      <c r="J16" s="23"/>
    </row>
    <row r="17" spans="1:9" ht="17.25" customHeight="1">
      <c r="A17" s="1"/>
      <c r="B17" s="75"/>
      <c r="C17" s="78"/>
      <c r="D17" s="75" t="s">
        <v>19</v>
      </c>
      <c r="E17" s="8"/>
      <c r="H17" s="23"/>
      <c r="I17" s="202"/>
    </row>
    <row r="18" spans="10:11" ht="17.25" customHeight="1">
      <c r="J18" s="23"/>
      <c r="K18" s="23"/>
    </row>
    <row r="19" spans="1:11" ht="17.25" customHeight="1">
      <c r="A19" s="33" t="s">
        <v>750</v>
      </c>
      <c r="B19" s="33" t="s">
        <v>27</v>
      </c>
      <c r="C19" s="34" t="s">
        <v>1</v>
      </c>
      <c r="D19" s="35" t="s">
        <v>2</v>
      </c>
      <c r="E19" s="33" t="s">
        <v>3</v>
      </c>
      <c r="F19" s="33" t="s">
        <v>4</v>
      </c>
      <c r="G19" s="33" t="s">
        <v>16</v>
      </c>
      <c r="H19" s="201" t="s">
        <v>60</v>
      </c>
      <c r="I19" s="33" t="s">
        <v>7</v>
      </c>
      <c r="J19" s="23"/>
      <c r="K19" s="23"/>
    </row>
    <row r="20" spans="1:11" ht="17.25" customHeight="1">
      <c r="A20" s="36">
        <v>1</v>
      </c>
      <c r="B20" s="37">
        <v>19</v>
      </c>
      <c r="C20" s="86" t="s">
        <v>245</v>
      </c>
      <c r="D20" s="87" t="s">
        <v>246</v>
      </c>
      <c r="E20" s="88" t="s">
        <v>247</v>
      </c>
      <c r="F20" s="81" t="s">
        <v>244</v>
      </c>
      <c r="G20" s="223">
        <v>0.003490277777777778</v>
      </c>
      <c r="H20" s="245" t="str">
        <f>IF(ISBLANK(G20),"",IF(G20&gt;0.0039599537037037,"",IF(G20&lt;=0.00288194444444444,"TSM",IF(G20&lt;=0.00298611111111111,"SM",IF(G20&lt;=0.00314814814814815,"KSM",IF(G20&lt;=0.00335648148148148,"I A",IF(G20&lt;=0.00361111111111111,"II A",IF(G20&lt;=0.0039599537037037,"III A"))))))))</f>
        <v>II A</v>
      </c>
      <c r="I20" s="105" t="s">
        <v>248</v>
      </c>
      <c r="J20" s="23"/>
      <c r="K20" s="23"/>
    </row>
    <row r="21" spans="1:11" ht="17.25" customHeight="1">
      <c r="A21" s="36">
        <v>2</v>
      </c>
      <c r="B21" s="37">
        <v>31</v>
      </c>
      <c r="C21" s="86" t="s">
        <v>49</v>
      </c>
      <c r="D21" s="87" t="s">
        <v>166</v>
      </c>
      <c r="E21" s="88" t="s">
        <v>682</v>
      </c>
      <c r="F21" s="81" t="s">
        <v>150</v>
      </c>
      <c r="G21" s="223">
        <v>0.004117939814814815</v>
      </c>
      <c r="H21" s="245">
        <f>IF(ISBLANK(G21),"",IF(G21&gt;0.0039599537037037,"",IF(G21&lt;=0.00288194444444444,"TSM",IF(G21&lt;=0.00298611111111111,"SM",IF(G21&lt;=0.00314814814814815,"KSM",IF(G21&lt;=0.00335648148148148,"I A",IF(G21&lt;=0.00361111111111111,"II A",IF(G21&lt;=0.0039599537037037,"III A"))))))))</f>
      </c>
      <c r="I21" s="105" t="s">
        <v>673</v>
      </c>
      <c r="J21" s="23"/>
      <c r="K21" s="23"/>
    </row>
    <row r="22" spans="1:11" ht="15">
      <c r="A22" s="40"/>
      <c r="B22" s="40"/>
      <c r="C22" s="80"/>
      <c r="D22" s="80"/>
      <c r="E22" s="145"/>
      <c r="F22" s="80"/>
      <c r="G22" s="218"/>
      <c r="H22" s="107"/>
      <c r="I22" s="77"/>
      <c r="J22" s="23"/>
      <c r="K22" s="23"/>
    </row>
    <row r="23" spans="1:11" ht="14.25">
      <c r="A23" s="23"/>
      <c r="J23" s="23"/>
      <c r="K23" s="23"/>
    </row>
    <row r="24" ht="14.25">
      <c r="A24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6.421875" style="0" customWidth="1"/>
    <col min="2" max="2" width="5.28125" style="0" customWidth="1"/>
    <col min="3" max="3" width="11.00390625" style="0" customWidth="1"/>
    <col min="4" max="4" width="18.57421875" style="0" customWidth="1"/>
    <col min="5" max="5" width="12.28125" style="0" customWidth="1"/>
    <col min="6" max="6" width="16.140625" style="0" customWidth="1"/>
    <col min="7" max="12" width="8.421875" style="0" customWidth="1"/>
    <col min="13" max="13" width="15.28125" style="0" bestFit="1" customWidth="1"/>
    <col min="16" max="16" width="6.7109375" style="0" customWidth="1"/>
    <col min="17" max="17" width="5.421875" style="0" customWidth="1"/>
    <col min="18" max="18" width="9.00390625" style="0" customWidth="1"/>
    <col min="19" max="19" width="13.8515625" style="0" customWidth="1"/>
    <col min="20" max="20" width="10.7109375" style="0" customWidth="1"/>
    <col min="21" max="21" width="15.8515625" style="0" customWidth="1"/>
    <col min="24" max="24" width="7.7109375" style="0" customWidth="1"/>
    <col min="25" max="25" width="6.7109375" style="0" customWidth="1"/>
    <col min="26" max="26" width="13.8515625" style="0" customWidth="1"/>
  </cols>
  <sheetData>
    <row r="1" spans="1:13" ht="17.25">
      <c r="A1" s="10"/>
      <c r="B1" s="10"/>
      <c r="C1" s="19" t="s">
        <v>9</v>
      </c>
      <c r="D1" s="19"/>
      <c r="E1" s="20"/>
      <c r="F1" s="19"/>
      <c r="G1" s="21"/>
      <c r="H1" s="19"/>
      <c r="I1" s="19"/>
      <c r="J1" s="11"/>
      <c r="K1" s="11"/>
      <c r="L1" s="11"/>
      <c r="M1" s="11"/>
    </row>
    <row r="2" spans="1:9" ht="21">
      <c r="A2" s="2"/>
      <c r="B2" s="2"/>
      <c r="C2" s="2"/>
      <c r="D2" s="15"/>
      <c r="E2" s="3"/>
      <c r="F2" s="4"/>
      <c r="G2" s="5"/>
      <c r="H2" s="4"/>
      <c r="I2" s="13" t="s">
        <v>47</v>
      </c>
    </row>
    <row r="3" spans="1:9" ht="20.25">
      <c r="A3" s="7"/>
      <c r="B3" s="75" t="s">
        <v>34</v>
      </c>
      <c r="C3" s="75"/>
      <c r="D3" s="75" t="s">
        <v>223</v>
      </c>
      <c r="E3" s="1"/>
      <c r="F3" s="1"/>
      <c r="G3" s="1"/>
      <c r="H3" s="1"/>
      <c r="I3" s="13" t="s">
        <v>726</v>
      </c>
    </row>
    <row r="4" spans="1:13" ht="14.25">
      <c r="A4" s="1"/>
      <c r="B4" s="1"/>
      <c r="C4" s="1"/>
      <c r="D4" s="9"/>
      <c r="E4" s="9" t="s">
        <v>752</v>
      </c>
      <c r="F4" s="17"/>
      <c r="G4" s="12"/>
      <c r="H4" s="18"/>
      <c r="I4" s="18"/>
      <c r="J4" s="1"/>
      <c r="K4" s="1"/>
      <c r="L4" s="1"/>
      <c r="M4" s="1"/>
    </row>
    <row r="5" spans="1:25" ht="14.25">
      <c r="A5" s="28" t="s">
        <v>750</v>
      </c>
      <c r="B5" s="60"/>
      <c r="C5" s="115" t="s">
        <v>1</v>
      </c>
      <c r="D5" s="116" t="s">
        <v>2</v>
      </c>
      <c r="E5" s="185" t="s">
        <v>3</v>
      </c>
      <c r="F5" s="117" t="s">
        <v>4</v>
      </c>
      <c r="G5" s="117" t="s">
        <v>5</v>
      </c>
      <c r="H5" s="117" t="s">
        <v>6</v>
      </c>
      <c r="I5" s="117" t="s">
        <v>60</v>
      </c>
      <c r="J5" s="117" t="s">
        <v>25</v>
      </c>
      <c r="K5" s="117" t="s">
        <v>6</v>
      </c>
      <c r="L5" s="117" t="s">
        <v>60</v>
      </c>
      <c r="M5" s="148" t="s">
        <v>7</v>
      </c>
      <c r="U5" s="133"/>
      <c r="V5" s="133"/>
      <c r="W5" s="133"/>
      <c r="X5" s="133"/>
      <c r="Y5" s="133"/>
    </row>
    <row r="6" spans="1:14" ht="15">
      <c r="A6" s="29">
        <v>1</v>
      </c>
      <c r="B6" s="326">
        <v>34</v>
      </c>
      <c r="C6" s="109" t="s">
        <v>623</v>
      </c>
      <c r="D6" s="110" t="s">
        <v>624</v>
      </c>
      <c r="E6" s="149" t="s">
        <v>625</v>
      </c>
      <c r="F6" s="81" t="s">
        <v>597</v>
      </c>
      <c r="G6" s="229">
        <v>13.24</v>
      </c>
      <c r="H6" s="230">
        <v>1.5</v>
      </c>
      <c r="I6" s="245" t="str">
        <f aca="true" t="shared" si="0" ref="I6:I11">IF(ISBLANK(G6),"",IF(G6&lt;=12.4,"KSM",IF(G6&lt;=13.04,"I A",IF(G6&lt;=13.84,"II A",IF(G6&lt;=14.94,"III A",IF(G6&lt;=15.94,"I JA",IF(G6&lt;=16.74,"II JA",IF(G6&lt;=17.44,"III JA"))))))))</f>
        <v>II A</v>
      </c>
      <c r="J6" s="153">
        <v>12.91</v>
      </c>
      <c r="K6" s="230">
        <v>1.3</v>
      </c>
      <c r="L6" s="245" t="str">
        <f aca="true" t="shared" si="1" ref="L6:L11">IF(ISBLANK(J6),"",IF(J6&lt;=12.4,"KSM",IF(J6&lt;=13.04,"I A",IF(J6&lt;=13.84,"II A",IF(J6&lt;=14.94,"III A",IF(J6&lt;=15.94,"I JA",IF(J6&lt;=16.74,"II JA",IF(J6&lt;=17.44,"III JA"))))))))</f>
        <v>I A</v>
      </c>
      <c r="M6" s="85" t="s">
        <v>620</v>
      </c>
      <c r="N6" s="133"/>
    </row>
    <row r="7" spans="1:14" ht="15">
      <c r="A7" s="29">
        <v>2</v>
      </c>
      <c r="B7" s="327">
        <v>39</v>
      </c>
      <c r="C7" s="325" t="s">
        <v>416</v>
      </c>
      <c r="D7" s="325" t="s">
        <v>417</v>
      </c>
      <c r="E7" s="104">
        <v>39797</v>
      </c>
      <c r="F7" s="81" t="s">
        <v>48</v>
      </c>
      <c r="G7" s="229">
        <v>13.22</v>
      </c>
      <c r="H7" s="230">
        <v>1.2</v>
      </c>
      <c r="I7" s="245" t="str">
        <f t="shared" si="0"/>
        <v>II A</v>
      </c>
      <c r="J7" s="153">
        <v>13</v>
      </c>
      <c r="K7" s="230">
        <v>1.3</v>
      </c>
      <c r="L7" s="245" t="str">
        <f t="shared" si="1"/>
        <v>I A</v>
      </c>
      <c r="M7" s="85" t="s">
        <v>415</v>
      </c>
      <c r="N7" s="220"/>
    </row>
    <row r="8" spans="1:14" ht="15">
      <c r="A8" s="29">
        <v>3</v>
      </c>
      <c r="B8" s="327" t="s">
        <v>279</v>
      </c>
      <c r="C8" s="81" t="s">
        <v>134</v>
      </c>
      <c r="D8" s="81" t="s">
        <v>135</v>
      </c>
      <c r="E8" s="104" t="s">
        <v>280</v>
      </c>
      <c r="F8" s="81" t="s">
        <v>102</v>
      </c>
      <c r="G8" s="229">
        <v>13.6</v>
      </c>
      <c r="H8" s="230">
        <v>2.1</v>
      </c>
      <c r="I8" s="245" t="str">
        <f t="shared" si="0"/>
        <v>II A</v>
      </c>
      <c r="J8" s="153">
        <v>13.31</v>
      </c>
      <c r="K8" s="230">
        <v>1.3</v>
      </c>
      <c r="L8" s="245" t="str">
        <f t="shared" si="1"/>
        <v>II A</v>
      </c>
      <c r="M8" s="85" t="s">
        <v>276</v>
      </c>
      <c r="N8" s="133"/>
    </row>
    <row r="9" spans="1:15" ht="15">
      <c r="A9" s="29">
        <v>4</v>
      </c>
      <c r="B9" s="327" t="s">
        <v>294</v>
      </c>
      <c r="C9" s="81" t="s">
        <v>74</v>
      </c>
      <c r="D9" s="81" t="s">
        <v>145</v>
      </c>
      <c r="E9" s="104" t="s">
        <v>295</v>
      </c>
      <c r="F9" s="81" t="s">
        <v>102</v>
      </c>
      <c r="G9" s="229">
        <v>13.37</v>
      </c>
      <c r="H9" s="230">
        <v>1.2</v>
      </c>
      <c r="I9" s="245" t="str">
        <f t="shared" si="0"/>
        <v>II A</v>
      </c>
      <c r="J9" s="153">
        <v>13.34</v>
      </c>
      <c r="K9" s="230">
        <v>1.3</v>
      </c>
      <c r="L9" s="245" t="str">
        <f t="shared" si="1"/>
        <v>II A</v>
      </c>
      <c r="M9" s="85" t="s">
        <v>276</v>
      </c>
      <c r="N9" s="220"/>
      <c r="O9" s="23"/>
    </row>
    <row r="10" spans="1:14" ht="15">
      <c r="A10" s="29">
        <v>5</v>
      </c>
      <c r="B10" s="327">
        <v>28</v>
      </c>
      <c r="C10" s="81" t="s">
        <v>158</v>
      </c>
      <c r="D10" s="81" t="s">
        <v>159</v>
      </c>
      <c r="E10" s="104" t="s">
        <v>666</v>
      </c>
      <c r="F10" s="81" t="s">
        <v>150</v>
      </c>
      <c r="G10" s="229">
        <v>13.64</v>
      </c>
      <c r="H10" s="230">
        <v>1.5</v>
      </c>
      <c r="I10" s="245" t="str">
        <f t="shared" si="0"/>
        <v>II A</v>
      </c>
      <c r="J10" s="153">
        <v>13.52</v>
      </c>
      <c r="K10" s="230">
        <v>1.3</v>
      </c>
      <c r="L10" s="245" t="str">
        <f t="shared" si="1"/>
        <v>II A</v>
      </c>
      <c r="M10" s="85" t="s">
        <v>665</v>
      </c>
      <c r="N10" s="133"/>
    </row>
    <row r="11" spans="1:14" ht="15">
      <c r="A11" s="29">
        <v>6</v>
      </c>
      <c r="B11" s="327" t="s">
        <v>353</v>
      </c>
      <c r="C11" s="81" t="s">
        <v>111</v>
      </c>
      <c r="D11" s="81" t="s">
        <v>146</v>
      </c>
      <c r="E11" s="104" t="s">
        <v>354</v>
      </c>
      <c r="F11" s="81" t="s">
        <v>102</v>
      </c>
      <c r="G11" s="229">
        <v>13.86</v>
      </c>
      <c r="H11" s="230">
        <v>1.7</v>
      </c>
      <c r="I11" s="245" t="str">
        <f t="shared" si="0"/>
        <v>III A</v>
      </c>
      <c r="J11" s="153">
        <v>13.95</v>
      </c>
      <c r="K11" s="230">
        <v>1.3</v>
      </c>
      <c r="L11" s="245" t="str">
        <f t="shared" si="1"/>
        <v>III A</v>
      </c>
      <c r="M11" s="85" t="s">
        <v>349</v>
      </c>
      <c r="N11" s="133"/>
    </row>
    <row r="12" spans="1:25" ht="14.25">
      <c r="A12" s="28" t="s">
        <v>750</v>
      </c>
      <c r="B12" s="60"/>
      <c r="C12" s="115" t="s">
        <v>1</v>
      </c>
      <c r="D12" s="116" t="s">
        <v>2</v>
      </c>
      <c r="E12" s="185" t="s">
        <v>3</v>
      </c>
      <c r="F12" s="117" t="s">
        <v>4</v>
      </c>
      <c r="G12" s="117" t="s">
        <v>5</v>
      </c>
      <c r="H12" s="117" t="s">
        <v>6</v>
      </c>
      <c r="I12" s="117" t="s">
        <v>60</v>
      </c>
      <c r="J12" s="117" t="s">
        <v>25</v>
      </c>
      <c r="K12" s="117" t="s">
        <v>6</v>
      </c>
      <c r="L12" s="117" t="s">
        <v>60</v>
      </c>
      <c r="M12" s="148" t="s">
        <v>7</v>
      </c>
      <c r="U12" s="133"/>
      <c r="V12" s="133"/>
      <c r="W12" s="133"/>
      <c r="X12" s="133"/>
      <c r="Y12" s="133"/>
    </row>
    <row r="13" spans="1:14" ht="15">
      <c r="A13" s="29">
        <v>7</v>
      </c>
      <c r="B13" s="327" t="s">
        <v>277</v>
      </c>
      <c r="C13" s="81" t="s">
        <v>136</v>
      </c>
      <c r="D13" s="81" t="s">
        <v>137</v>
      </c>
      <c r="E13" s="104" t="s">
        <v>278</v>
      </c>
      <c r="F13" s="81" t="s">
        <v>102</v>
      </c>
      <c r="G13" s="229">
        <v>13.99</v>
      </c>
      <c r="H13" s="230">
        <v>1.5</v>
      </c>
      <c r="I13" s="245" t="str">
        <f aca="true" t="shared" si="2" ref="I13:I28">IF(ISBLANK(G13),"",IF(G13&lt;=12.4,"KSM",IF(G13&lt;=13.04,"I A",IF(G13&lt;=13.84,"II A",IF(G13&lt;=14.94,"III A",IF(G13&lt;=15.94,"I JA",IF(G13&lt;=16.74,"II JA",IF(G13&lt;=17.44,"III JA"))))))))</f>
        <v>III A</v>
      </c>
      <c r="J13" s="153"/>
      <c r="K13" s="230"/>
      <c r="L13" s="245"/>
      <c r="M13" s="85" t="s">
        <v>276</v>
      </c>
      <c r="N13" s="133"/>
    </row>
    <row r="14" spans="1:14" ht="15">
      <c r="A14" s="29">
        <v>8</v>
      </c>
      <c r="B14" s="327" t="s">
        <v>301</v>
      </c>
      <c r="C14" s="81" t="s">
        <v>134</v>
      </c>
      <c r="D14" s="81" t="s">
        <v>302</v>
      </c>
      <c r="E14" s="104" t="s">
        <v>303</v>
      </c>
      <c r="F14" s="81" t="s">
        <v>102</v>
      </c>
      <c r="G14" s="229">
        <v>14.05</v>
      </c>
      <c r="H14" s="230">
        <v>1.7</v>
      </c>
      <c r="I14" s="245" t="str">
        <f t="shared" si="2"/>
        <v>III A</v>
      </c>
      <c r="J14" s="153"/>
      <c r="K14" s="230"/>
      <c r="L14" s="245"/>
      <c r="M14" s="85" t="s">
        <v>304</v>
      </c>
      <c r="N14" s="133"/>
    </row>
    <row r="15" spans="1:14" ht="15">
      <c r="A15" s="29">
        <v>9</v>
      </c>
      <c r="B15" s="327" t="s">
        <v>296</v>
      </c>
      <c r="C15" s="81" t="s">
        <v>149</v>
      </c>
      <c r="D15" s="81" t="s">
        <v>297</v>
      </c>
      <c r="E15" s="104" t="s">
        <v>298</v>
      </c>
      <c r="F15" s="81" t="s">
        <v>102</v>
      </c>
      <c r="G15" s="229">
        <v>14.08</v>
      </c>
      <c r="H15" s="230">
        <v>1.5</v>
      </c>
      <c r="I15" s="245" t="str">
        <f t="shared" si="2"/>
        <v>III A</v>
      </c>
      <c r="J15" s="153"/>
      <c r="K15" s="230"/>
      <c r="L15" s="245"/>
      <c r="M15" s="85" t="s">
        <v>276</v>
      </c>
      <c r="N15" s="133"/>
    </row>
    <row r="16" spans="1:15" ht="15">
      <c r="A16" s="29">
        <v>10</v>
      </c>
      <c r="B16" s="327" t="s">
        <v>305</v>
      </c>
      <c r="C16" s="81" t="s">
        <v>87</v>
      </c>
      <c r="D16" s="81" t="s">
        <v>306</v>
      </c>
      <c r="E16" s="104" t="s">
        <v>307</v>
      </c>
      <c r="F16" s="81" t="s">
        <v>102</v>
      </c>
      <c r="G16" s="229">
        <v>14.24</v>
      </c>
      <c r="H16" s="230">
        <v>1.2</v>
      </c>
      <c r="I16" s="245" t="str">
        <f t="shared" si="2"/>
        <v>III A</v>
      </c>
      <c r="J16" s="153"/>
      <c r="K16" s="230"/>
      <c r="L16" s="245"/>
      <c r="M16" s="85" t="s">
        <v>304</v>
      </c>
      <c r="N16" s="232"/>
      <c r="O16" s="23"/>
    </row>
    <row r="17" spans="1:14" ht="15">
      <c r="A17" s="29">
        <v>11</v>
      </c>
      <c r="B17" s="327">
        <v>8</v>
      </c>
      <c r="C17" s="81" t="s">
        <v>553</v>
      </c>
      <c r="D17" s="81" t="s">
        <v>554</v>
      </c>
      <c r="E17" s="104">
        <v>40413</v>
      </c>
      <c r="F17" s="81" t="s">
        <v>185</v>
      </c>
      <c r="G17" s="229">
        <v>14.4</v>
      </c>
      <c r="H17" s="230">
        <v>1.5</v>
      </c>
      <c r="I17" s="245" t="str">
        <f t="shared" si="2"/>
        <v>III A</v>
      </c>
      <c r="J17" s="153"/>
      <c r="K17" s="230"/>
      <c r="L17" s="245"/>
      <c r="M17" s="85" t="s">
        <v>549</v>
      </c>
      <c r="N17" s="133"/>
    </row>
    <row r="18" spans="1:25" ht="15">
      <c r="A18" s="29">
        <v>12</v>
      </c>
      <c r="B18" s="327">
        <v>15</v>
      </c>
      <c r="C18" s="81" t="s">
        <v>565</v>
      </c>
      <c r="D18" s="81" t="s">
        <v>564</v>
      </c>
      <c r="E18" s="104">
        <v>41045</v>
      </c>
      <c r="F18" s="81" t="s">
        <v>185</v>
      </c>
      <c r="G18" s="229">
        <v>14.51</v>
      </c>
      <c r="H18" s="230">
        <v>1.2</v>
      </c>
      <c r="I18" s="245" t="str">
        <f t="shared" si="2"/>
        <v>III A</v>
      </c>
      <c r="J18" s="153"/>
      <c r="K18" s="230"/>
      <c r="L18" s="245"/>
      <c r="M18" s="85" t="s">
        <v>557</v>
      </c>
      <c r="N18" s="220"/>
      <c r="O18" s="23"/>
      <c r="Y18" s="133"/>
    </row>
    <row r="19" spans="1:14" ht="15">
      <c r="A19" s="29">
        <v>13</v>
      </c>
      <c r="B19" s="41"/>
      <c r="C19" s="81" t="s">
        <v>572</v>
      </c>
      <c r="D19" s="81" t="s">
        <v>746</v>
      </c>
      <c r="E19" s="104">
        <v>40233</v>
      </c>
      <c r="F19" s="81" t="s">
        <v>102</v>
      </c>
      <c r="G19" s="229">
        <v>14.76</v>
      </c>
      <c r="H19" s="230">
        <v>2.1</v>
      </c>
      <c r="I19" s="245" t="str">
        <f t="shared" si="2"/>
        <v>III A</v>
      </c>
      <c r="J19" s="153"/>
      <c r="K19" s="230"/>
      <c r="L19" s="245"/>
      <c r="M19" s="85" t="s">
        <v>276</v>
      </c>
      <c r="N19" s="133"/>
    </row>
    <row r="20" spans="1:14" ht="15">
      <c r="A20" s="29">
        <v>14</v>
      </c>
      <c r="B20" s="327" t="s">
        <v>333</v>
      </c>
      <c r="C20" s="81" t="s">
        <v>334</v>
      </c>
      <c r="D20" s="81" t="s">
        <v>335</v>
      </c>
      <c r="E20" s="104" t="s">
        <v>336</v>
      </c>
      <c r="F20" s="81" t="s">
        <v>102</v>
      </c>
      <c r="G20" s="229">
        <v>15.36</v>
      </c>
      <c r="H20" s="230">
        <v>1.5</v>
      </c>
      <c r="I20" s="245" t="str">
        <f t="shared" si="2"/>
        <v>I JA</v>
      </c>
      <c r="J20" s="153"/>
      <c r="K20" s="230"/>
      <c r="L20" s="245"/>
      <c r="M20" s="85" t="s">
        <v>304</v>
      </c>
      <c r="N20" s="133"/>
    </row>
    <row r="21" spans="1:14" ht="15">
      <c r="A21" s="29">
        <v>15</v>
      </c>
      <c r="B21" s="327">
        <v>10</v>
      </c>
      <c r="C21" s="81" t="s">
        <v>555</v>
      </c>
      <c r="D21" s="81" t="s">
        <v>556</v>
      </c>
      <c r="E21" s="104">
        <v>40400</v>
      </c>
      <c r="F21" s="81" t="s">
        <v>185</v>
      </c>
      <c r="G21" s="229">
        <v>15.48</v>
      </c>
      <c r="H21" s="230">
        <v>1.5</v>
      </c>
      <c r="I21" s="245" t="str">
        <f t="shared" si="2"/>
        <v>I JA</v>
      </c>
      <c r="J21" s="153"/>
      <c r="K21" s="230"/>
      <c r="L21" s="245"/>
      <c r="M21" s="85" t="s">
        <v>557</v>
      </c>
      <c r="N21" s="133"/>
    </row>
    <row r="22" spans="1:14" ht="15.75" customHeight="1">
      <c r="A22" s="29">
        <v>16</v>
      </c>
      <c r="B22" s="327" t="s">
        <v>287</v>
      </c>
      <c r="C22" s="81" t="s">
        <v>140</v>
      </c>
      <c r="D22" s="81" t="s">
        <v>221</v>
      </c>
      <c r="E22" s="104" t="s">
        <v>288</v>
      </c>
      <c r="F22" s="81" t="s">
        <v>102</v>
      </c>
      <c r="G22" s="229">
        <v>15.78</v>
      </c>
      <c r="H22" s="230">
        <v>2.1</v>
      </c>
      <c r="I22" s="245" t="str">
        <f t="shared" si="2"/>
        <v>I JA</v>
      </c>
      <c r="J22" s="153"/>
      <c r="K22" s="230"/>
      <c r="L22" s="245"/>
      <c r="M22" s="85" t="s">
        <v>276</v>
      </c>
      <c r="N22" s="133"/>
    </row>
    <row r="23" spans="1:14" ht="15">
      <c r="A23" s="29">
        <v>17</v>
      </c>
      <c r="B23" s="327" t="s">
        <v>283</v>
      </c>
      <c r="C23" s="81" t="s">
        <v>284</v>
      </c>
      <c r="D23" s="81" t="s">
        <v>285</v>
      </c>
      <c r="E23" s="104" t="s">
        <v>286</v>
      </c>
      <c r="F23" s="81" t="s">
        <v>102</v>
      </c>
      <c r="G23" s="229">
        <v>15.83</v>
      </c>
      <c r="H23" s="230">
        <v>2.1</v>
      </c>
      <c r="I23" s="245" t="str">
        <f t="shared" si="2"/>
        <v>I JA</v>
      </c>
      <c r="J23" s="153"/>
      <c r="K23" s="230"/>
      <c r="L23" s="245"/>
      <c r="M23" s="85" t="s">
        <v>276</v>
      </c>
      <c r="N23" s="133"/>
    </row>
    <row r="24" spans="1:14" ht="15">
      <c r="A24" s="29">
        <v>18</v>
      </c>
      <c r="B24" s="327" t="s">
        <v>337</v>
      </c>
      <c r="C24" s="81" t="s">
        <v>87</v>
      </c>
      <c r="D24" s="81" t="s">
        <v>338</v>
      </c>
      <c r="E24" s="104" t="s">
        <v>339</v>
      </c>
      <c r="F24" s="81" t="s">
        <v>102</v>
      </c>
      <c r="G24" s="229">
        <v>15.86</v>
      </c>
      <c r="H24" s="230">
        <v>1.5</v>
      </c>
      <c r="I24" s="245" t="str">
        <f t="shared" si="2"/>
        <v>I JA</v>
      </c>
      <c r="J24" s="153"/>
      <c r="K24" s="230"/>
      <c r="L24" s="245"/>
      <c r="M24" s="85" t="s">
        <v>304</v>
      </c>
      <c r="N24" s="133"/>
    </row>
    <row r="25" spans="1:14" ht="15">
      <c r="A25" s="29">
        <v>19</v>
      </c>
      <c r="B25" s="327" t="s">
        <v>340</v>
      </c>
      <c r="C25" s="81" t="s">
        <v>341</v>
      </c>
      <c r="D25" s="81" t="s">
        <v>342</v>
      </c>
      <c r="E25" s="104" t="s">
        <v>343</v>
      </c>
      <c r="F25" s="81" t="s">
        <v>102</v>
      </c>
      <c r="G25" s="229">
        <v>15.94</v>
      </c>
      <c r="H25" s="230">
        <v>1.7</v>
      </c>
      <c r="I25" s="245" t="str">
        <f t="shared" si="2"/>
        <v>I JA</v>
      </c>
      <c r="J25" s="153"/>
      <c r="K25" s="230"/>
      <c r="L25" s="245"/>
      <c r="M25" s="85" t="s">
        <v>304</v>
      </c>
      <c r="N25" s="133"/>
    </row>
    <row r="26" spans="1:14" ht="15">
      <c r="A26" s="29">
        <v>20</v>
      </c>
      <c r="B26" s="327">
        <v>12</v>
      </c>
      <c r="C26" s="81" t="s">
        <v>560</v>
      </c>
      <c r="D26" s="81" t="s">
        <v>561</v>
      </c>
      <c r="E26" s="104">
        <v>40339</v>
      </c>
      <c r="F26" s="81" t="s">
        <v>185</v>
      </c>
      <c r="G26" s="229">
        <v>15.99</v>
      </c>
      <c r="H26" s="230">
        <v>1.7</v>
      </c>
      <c r="I26" s="245" t="str">
        <f t="shared" si="2"/>
        <v>II JA</v>
      </c>
      <c r="J26" s="153"/>
      <c r="K26" s="230"/>
      <c r="L26" s="245"/>
      <c r="M26" s="85" t="s">
        <v>557</v>
      </c>
      <c r="N26" s="133"/>
    </row>
    <row r="27" spans="1:14" ht="15">
      <c r="A27" s="29">
        <v>21</v>
      </c>
      <c r="B27" s="327" t="s">
        <v>329</v>
      </c>
      <c r="C27" s="81" t="s">
        <v>330</v>
      </c>
      <c r="D27" s="81" t="s">
        <v>331</v>
      </c>
      <c r="E27" s="104" t="s">
        <v>332</v>
      </c>
      <c r="F27" s="81" t="s">
        <v>102</v>
      </c>
      <c r="G27" s="229">
        <v>16.18</v>
      </c>
      <c r="H27" s="230">
        <v>1.2</v>
      </c>
      <c r="I27" s="245" t="str">
        <f t="shared" si="2"/>
        <v>II JA</v>
      </c>
      <c r="J27" s="153"/>
      <c r="K27" s="230"/>
      <c r="L27" s="245"/>
      <c r="M27" s="85" t="s">
        <v>304</v>
      </c>
      <c r="N27" s="220"/>
    </row>
    <row r="28" spans="1:14" ht="15">
      <c r="A28" s="29">
        <v>22</v>
      </c>
      <c r="B28" s="327" t="s">
        <v>325</v>
      </c>
      <c r="C28" s="81" t="s">
        <v>326</v>
      </c>
      <c r="D28" s="81" t="s">
        <v>327</v>
      </c>
      <c r="E28" s="104" t="s">
        <v>328</v>
      </c>
      <c r="F28" s="81" t="s">
        <v>102</v>
      </c>
      <c r="G28" s="229">
        <v>17.23</v>
      </c>
      <c r="H28" s="230">
        <v>2.1</v>
      </c>
      <c r="I28" s="245" t="str">
        <f t="shared" si="2"/>
        <v>III JA</v>
      </c>
      <c r="J28" s="153"/>
      <c r="K28" s="230"/>
      <c r="L28" s="245"/>
      <c r="M28" s="85" t="s">
        <v>304</v>
      </c>
      <c r="N28" s="133"/>
    </row>
    <row r="29" spans="1:13" ht="15">
      <c r="A29" s="29"/>
      <c r="B29" s="327">
        <v>11</v>
      </c>
      <c r="C29" s="81" t="s">
        <v>558</v>
      </c>
      <c r="D29" s="81" t="s">
        <v>559</v>
      </c>
      <c r="E29" s="104">
        <v>40557</v>
      </c>
      <c r="F29" s="81" t="s">
        <v>185</v>
      </c>
      <c r="G29" s="229" t="s">
        <v>751</v>
      </c>
      <c r="H29" s="230"/>
      <c r="I29" s="245"/>
      <c r="J29" s="153"/>
      <c r="K29" s="230"/>
      <c r="L29" s="245"/>
      <c r="M29" s="85" t="s">
        <v>557</v>
      </c>
    </row>
    <row r="30" spans="1:14" ht="15">
      <c r="A30" s="29"/>
      <c r="B30" s="327" t="s">
        <v>289</v>
      </c>
      <c r="C30" s="81" t="s">
        <v>206</v>
      </c>
      <c r="D30" s="81" t="s">
        <v>290</v>
      </c>
      <c r="E30" s="104" t="s">
        <v>291</v>
      </c>
      <c r="F30" s="81" t="s">
        <v>102</v>
      </c>
      <c r="G30" s="229" t="s">
        <v>751</v>
      </c>
      <c r="H30" s="230"/>
      <c r="I30" s="245"/>
      <c r="J30" s="153"/>
      <c r="K30" s="230"/>
      <c r="L30" s="245"/>
      <c r="M30" s="85" t="s">
        <v>276</v>
      </c>
      <c r="N30" s="133"/>
    </row>
    <row r="31" spans="1:14" ht="15">
      <c r="A31" s="29"/>
      <c r="B31" s="327">
        <v>98</v>
      </c>
      <c r="C31" s="81" t="s">
        <v>115</v>
      </c>
      <c r="D31" s="81" t="s">
        <v>384</v>
      </c>
      <c r="E31" s="104" t="s">
        <v>382</v>
      </c>
      <c r="F31" s="81" t="s">
        <v>1069</v>
      </c>
      <c r="G31" s="229" t="s">
        <v>751</v>
      </c>
      <c r="H31" s="230"/>
      <c r="I31" s="245"/>
      <c r="J31" s="153"/>
      <c r="K31" s="230"/>
      <c r="L31" s="245"/>
      <c r="M31" s="85" t="s">
        <v>383</v>
      </c>
      <c r="N31" s="133"/>
    </row>
    <row r="32" spans="1:14" ht="15">
      <c r="A32" s="29"/>
      <c r="B32" s="327">
        <v>14</v>
      </c>
      <c r="C32" s="81" t="s">
        <v>563</v>
      </c>
      <c r="D32" s="81" t="s">
        <v>564</v>
      </c>
      <c r="E32" s="104">
        <v>41045</v>
      </c>
      <c r="F32" s="81" t="s">
        <v>185</v>
      </c>
      <c r="G32" s="229" t="s">
        <v>751</v>
      </c>
      <c r="H32" s="230"/>
      <c r="I32" s="245"/>
      <c r="J32" s="153"/>
      <c r="K32" s="230"/>
      <c r="L32" s="245"/>
      <c r="M32" s="85" t="s">
        <v>557</v>
      </c>
      <c r="N32" s="133"/>
    </row>
    <row r="33" spans="1:14" ht="15">
      <c r="A33" s="31"/>
      <c r="B33" s="107"/>
      <c r="C33" s="140"/>
      <c r="D33" s="140"/>
      <c r="E33" s="106"/>
      <c r="F33" s="135"/>
      <c r="G33" s="238"/>
      <c r="H33" s="237"/>
      <c r="I33" s="237"/>
      <c r="J33" s="232"/>
      <c r="K33" s="237"/>
      <c r="L33" s="237"/>
      <c r="M33" s="72"/>
      <c r="N33" s="133"/>
    </row>
    <row r="35" spans="3:7" ht="15">
      <c r="C35" s="336"/>
      <c r="D35" s="315"/>
      <c r="E35" s="322"/>
      <c r="F35" s="316"/>
      <c r="G35" s="316"/>
    </row>
    <row r="36" spans="4:7" ht="14.25">
      <c r="D36" s="315"/>
      <c r="E36" s="322"/>
      <c r="F36" s="316"/>
      <c r="G36" s="316"/>
    </row>
    <row r="37" spans="3:7" ht="14.25">
      <c r="C37" s="315"/>
      <c r="D37" s="315"/>
      <c r="E37" s="322"/>
      <c r="F37" s="316"/>
      <c r="G37" s="316"/>
    </row>
    <row r="38" spans="3:7" ht="14.25">
      <c r="C38" s="315"/>
      <c r="D38" s="315"/>
      <c r="E38" s="322"/>
      <c r="F38" s="316"/>
      <c r="G38" s="316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140625" style="0" customWidth="1"/>
    <col min="2" max="2" width="4.8515625" style="0" customWidth="1"/>
    <col min="3" max="3" width="9.00390625" style="0" bestFit="1" customWidth="1"/>
    <col min="4" max="4" width="13.7109375" style="0" bestFit="1" customWidth="1"/>
    <col min="5" max="5" width="12.28125" style="0" customWidth="1"/>
    <col min="6" max="6" width="20.28125" style="0" bestFit="1" customWidth="1"/>
    <col min="8" max="8" width="7.57421875" style="0" customWidth="1"/>
    <col min="9" max="9" width="23.57421875" style="0" bestFit="1" customWidth="1"/>
  </cols>
  <sheetData>
    <row r="2" spans="1:9" ht="17.25">
      <c r="A2" s="10"/>
      <c r="B2" s="19" t="s">
        <v>9</v>
      </c>
      <c r="C2" s="19"/>
      <c r="D2" s="20"/>
      <c r="E2" s="19"/>
      <c r="F2" s="21"/>
      <c r="G2" s="19"/>
      <c r="I2" s="23"/>
    </row>
    <row r="3" spans="1:9" ht="21">
      <c r="A3" s="2"/>
      <c r="B3" s="2"/>
      <c r="C3" s="15"/>
      <c r="D3" s="3"/>
      <c r="E3" s="4"/>
      <c r="F3" s="13"/>
      <c r="G3" s="13" t="s">
        <v>47</v>
      </c>
      <c r="I3" s="23"/>
    </row>
    <row r="4" spans="1:9" ht="15.75" customHeight="1">
      <c r="A4" s="7"/>
      <c r="B4" s="7"/>
      <c r="C4" s="16"/>
      <c r="D4" s="1"/>
      <c r="E4" s="1"/>
      <c r="F4" s="13"/>
      <c r="G4" s="13" t="s">
        <v>726</v>
      </c>
      <c r="I4" s="23"/>
    </row>
    <row r="5" spans="1:9" ht="15.75" customHeight="1">
      <c r="A5" s="1"/>
      <c r="B5" s="75" t="s">
        <v>38</v>
      </c>
      <c r="C5" s="78"/>
      <c r="D5" s="75" t="s">
        <v>18</v>
      </c>
      <c r="E5" s="8"/>
      <c r="H5" s="32"/>
      <c r="I5" s="23"/>
    </row>
    <row r="6" ht="14.25">
      <c r="I6" s="23"/>
    </row>
    <row r="7" spans="1:9" ht="15">
      <c r="A7" s="33" t="s">
        <v>750</v>
      </c>
      <c r="B7" s="33" t="s">
        <v>27</v>
      </c>
      <c r="C7" s="86" t="s">
        <v>1</v>
      </c>
      <c r="D7" s="87" t="s">
        <v>2</v>
      </c>
      <c r="E7" s="89" t="s">
        <v>3</v>
      </c>
      <c r="F7" s="89" t="s">
        <v>4</v>
      </c>
      <c r="G7" s="89" t="s">
        <v>16</v>
      </c>
      <c r="H7" s="201" t="s">
        <v>60</v>
      </c>
      <c r="I7" s="89" t="s">
        <v>7</v>
      </c>
    </row>
    <row r="8" spans="1:10" ht="15" customHeight="1">
      <c r="A8" s="36">
        <v>1</v>
      </c>
      <c r="B8" s="36">
        <v>23</v>
      </c>
      <c r="C8" s="89" t="s">
        <v>116</v>
      </c>
      <c r="D8" s="89" t="s">
        <v>117</v>
      </c>
      <c r="E8" s="247" t="s">
        <v>243</v>
      </c>
      <c r="F8" s="89" t="s">
        <v>102</v>
      </c>
      <c r="G8" s="223">
        <v>0.0028775462962962964</v>
      </c>
      <c r="H8" s="245" t="str">
        <f>IF(ISBLANK(G8),"",IF(G8&gt;0.00362430555555556,"",IF(G8&lt;=0.00253472222222222,"TSM",IF(G8&lt;=0.00261574074074074,"SM",IF(G8&lt;=0.00273148148148148,"KSM",IF(G8&lt;=0.00289351851851852,"I A",IF(G8&lt;=0.00318287037037037,"II A",IF(G8&lt;=0.00362430555555556,"III A"))))))))</f>
        <v>I A</v>
      </c>
      <c r="I8" s="93"/>
      <c r="J8" s="23"/>
    </row>
    <row r="9" spans="1:10" ht="15" customHeight="1">
      <c r="A9" s="36">
        <v>2</v>
      </c>
      <c r="B9" s="36">
        <v>27</v>
      </c>
      <c r="C9" s="89" t="s">
        <v>66</v>
      </c>
      <c r="D9" s="89" t="s">
        <v>265</v>
      </c>
      <c r="E9" s="247" t="s">
        <v>266</v>
      </c>
      <c r="F9" s="89" t="s">
        <v>120</v>
      </c>
      <c r="G9" s="223">
        <v>0.0029206018518518517</v>
      </c>
      <c r="H9" s="245" t="str">
        <f>IF(ISBLANK(G9),"",IF(G9&gt;0.00362430555555556,"",IF(G9&lt;=0.00253472222222222,"TSM",IF(G9&lt;=0.00261574074074074,"SM",IF(G9&lt;=0.00273148148148148,"KSM",IF(G9&lt;=0.00289351851851852,"I A",IF(G9&lt;=0.00318287037037037,"II A",IF(G9&lt;=0.00362430555555556,"III A"))))))))</f>
        <v>II A</v>
      </c>
      <c r="I9" s="93" t="s">
        <v>267</v>
      </c>
      <c r="J9" s="23"/>
    </row>
    <row r="10" spans="1:10" ht="15" customHeight="1">
      <c r="A10" s="36">
        <v>3</v>
      </c>
      <c r="B10" s="36">
        <v>1</v>
      </c>
      <c r="C10" s="89" t="s">
        <v>194</v>
      </c>
      <c r="D10" s="89" t="s">
        <v>193</v>
      </c>
      <c r="E10" s="247">
        <v>38952</v>
      </c>
      <c r="F10" s="89" t="s">
        <v>185</v>
      </c>
      <c r="G10" s="223">
        <v>0.0029966435185185187</v>
      </c>
      <c r="H10" s="245" t="str">
        <f>IF(ISBLANK(G10),"",IF(G10&gt;0.00362430555555556,"",IF(G10&lt;=0.00253472222222222,"TSM",IF(G10&lt;=0.00261574074074074,"SM",IF(G10&lt;=0.00273148148148148,"KSM",IF(G10&lt;=0.00289351851851852,"I A",IF(G10&lt;=0.00318287037037037,"II A",IF(G10&lt;=0.00362430555555556,"III A"))))))))</f>
        <v>II A</v>
      </c>
      <c r="I10" s="93" t="s">
        <v>569</v>
      </c>
      <c r="J10" s="23"/>
    </row>
    <row r="11" spans="1:10" ht="15" customHeight="1">
      <c r="A11" s="36">
        <v>4</v>
      </c>
      <c r="B11" s="36">
        <v>25</v>
      </c>
      <c r="C11" s="89" t="s">
        <v>125</v>
      </c>
      <c r="D11" s="89" t="s">
        <v>262</v>
      </c>
      <c r="E11" s="247">
        <v>33702</v>
      </c>
      <c r="F11" s="89" t="s">
        <v>118</v>
      </c>
      <c r="G11" s="223">
        <v>0.003097106481481481</v>
      </c>
      <c r="H11" s="245" t="str">
        <f>IF(ISBLANK(G11),"",IF(G11&gt;0.00362430555555556,"",IF(G11&lt;=0.00253472222222222,"TSM",IF(G11&lt;=0.00261574074074074,"SM",IF(G11&lt;=0.00273148148148148,"KSM",IF(G11&lt;=0.00289351851851852,"I A",IF(G11&lt;=0.00318287037037037,"II A",IF(G11&lt;=0.00362430555555556,"III A"))))))))</f>
        <v>II A</v>
      </c>
      <c r="I11" s="93" t="s">
        <v>263</v>
      </c>
      <c r="J11" s="23"/>
    </row>
    <row r="12" spans="1:10" ht="15" customHeight="1">
      <c r="A12" s="36"/>
      <c r="B12" s="36">
        <v>126</v>
      </c>
      <c r="C12" s="89" t="s">
        <v>376</v>
      </c>
      <c r="D12" s="89" t="s">
        <v>377</v>
      </c>
      <c r="E12" s="247" t="s">
        <v>378</v>
      </c>
      <c r="F12" s="89" t="s">
        <v>1069</v>
      </c>
      <c r="G12" s="223" t="s">
        <v>751</v>
      </c>
      <c r="H12" s="245">
        <f>IF(ISBLANK(G12),"",IF(G12&gt;0.00362430555555556,"",IF(G12&lt;=0.00253472222222222,"TSM",IF(G12&lt;=0.00261574074074074,"SM",IF(G12&lt;=0.00273148148148148,"KSM",IF(G12&lt;=0.00289351851851852,"I A",IF(G12&lt;=0.00318287037037037,"II A",IF(G12&lt;=0.00362430555555556,"III A"))))))))</f>
      </c>
      <c r="I12" s="93" t="s">
        <v>379</v>
      </c>
      <c r="J12" s="23"/>
    </row>
    <row r="13" ht="18" customHeight="1">
      <c r="D13" s="160" t="s">
        <v>222</v>
      </c>
    </row>
    <row r="14" spans="1:9" ht="18" customHeight="1">
      <c r="A14" s="33" t="s">
        <v>750</v>
      </c>
      <c r="B14" s="33" t="s">
        <v>27</v>
      </c>
      <c r="C14" s="86" t="s">
        <v>1</v>
      </c>
      <c r="D14" s="87" t="s">
        <v>2</v>
      </c>
      <c r="E14" s="89" t="s">
        <v>3</v>
      </c>
      <c r="F14" s="89" t="s">
        <v>4</v>
      </c>
      <c r="G14" s="89" t="s">
        <v>16</v>
      </c>
      <c r="H14" s="201" t="s">
        <v>60</v>
      </c>
      <c r="I14" s="89" t="s">
        <v>7</v>
      </c>
    </row>
    <row r="15" spans="1:9" ht="15">
      <c r="A15" s="36">
        <v>1</v>
      </c>
      <c r="B15" s="36">
        <v>2</v>
      </c>
      <c r="C15" s="105" t="s">
        <v>568</v>
      </c>
      <c r="D15" s="105" t="s">
        <v>195</v>
      </c>
      <c r="E15" s="335">
        <v>39230</v>
      </c>
      <c r="F15" s="38" t="s">
        <v>185</v>
      </c>
      <c r="G15" s="223">
        <v>0.0030945601851851854</v>
      </c>
      <c r="H15" s="245" t="str">
        <f aca="true" t="shared" si="0" ref="H15:H23">IF(ISBLANK(G15),"",IF(G15&lt;=0.00273148148148148,"KSM",IF(G15&lt;=0.00289351851851852,"I A",IF(G15&lt;=0.00318287037037037,"II A",IF(G15&lt;=0.00362430555555556,"III A",IF(G15&lt;=0.0039599537037037,"I JA",IF(G15&lt;=0.00423773148148148,"II JA",IF(G15&lt;=0.00446921296296296,"III JA"))))))))</f>
        <v>II A</v>
      </c>
      <c r="I15" s="142" t="s">
        <v>569</v>
      </c>
    </row>
    <row r="16" spans="1:9" ht="15">
      <c r="A16" s="36">
        <v>2</v>
      </c>
      <c r="B16" s="36">
        <v>45</v>
      </c>
      <c r="C16" s="105" t="s">
        <v>153</v>
      </c>
      <c r="D16" s="105" t="s">
        <v>154</v>
      </c>
      <c r="E16" s="335" t="s">
        <v>155</v>
      </c>
      <c r="F16" s="38" t="s">
        <v>150</v>
      </c>
      <c r="G16" s="223">
        <v>0.003182986111111111</v>
      </c>
      <c r="H16" s="245" t="str">
        <f t="shared" si="0"/>
        <v>III A</v>
      </c>
      <c r="I16" s="142" t="s">
        <v>665</v>
      </c>
    </row>
    <row r="17" spans="1:9" ht="15">
      <c r="A17" s="36">
        <v>3</v>
      </c>
      <c r="B17" s="36">
        <v>3</v>
      </c>
      <c r="C17" s="105" t="s">
        <v>192</v>
      </c>
      <c r="D17" s="105" t="s">
        <v>196</v>
      </c>
      <c r="E17" s="335">
        <v>40076</v>
      </c>
      <c r="F17" s="38" t="s">
        <v>185</v>
      </c>
      <c r="G17" s="223">
        <v>0.0032434027777777778</v>
      </c>
      <c r="H17" s="245" t="str">
        <f t="shared" si="0"/>
        <v>III A</v>
      </c>
      <c r="I17" s="142" t="s">
        <v>569</v>
      </c>
    </row>
    <row r="18" spans="1:9" ht="15">
      <c r="A18" s="36">
        <v>4</v>
      </c>
      <c r="B18" s="36">
        <v>46</v>
      </c>
      <c r="C18" s="105" t="s">
        <v>151</v>
      </c>
      <c r="D18" s="105" t="s">
        <v>152</v>
      </c>
      <c r="E18" s="335" t="s">
        <v>683</v>
      </c>
      <c r="F18" s="38" t="s">
        <v>150</v>
      </c>
      <c r="G18" s="223">
        <v>0.003425</v>
      </c>
      <c r="H18" s="245" t="str">
        <f t="shared" si="0"/>
        <v>III A</v>
      </c>
      <c r="I18" s="142" t="s">
        <v>665</v>
      </c>
    </row>
    <row r="19" spans="1:9" ht="15">
      <c r="A19" s="36">
        <v>5</v>
      </c>
      <c r="B19" s="36">
        <v>42</v>
      </c>
      <c r="C19" s="105" t="s">
        <v>670</v>
      </c>
      <c r="D19" s="105" t="s">
        <v>671</v>
      </c>
      <c r="E19" s="335" t="s">
        <v>672</v>
      </c>
      <c r="F19" s="38" t="s">
        <v>150</v>
      </c>
      <c r="G19" s="223">
        <v>0.0034854166666666666</v>
      </c>
      <c r="H19" s="245" t="str">
        <f t="shared" si="0"/>
        <v>III A</v>
      </c>
      <c r="I19" s="142" t="s">
        <v>673</v>
      </c>
    </row>
    <row r="20" spans="1:9" ht="15">
      <c r="A20" s="36">
        <v>6</v>
      </c>
      <c r="B20" s="36">
        <v>41</v>
      </c>
      <c r="C20" s="105" t="s">
        <v>95</v>
      </c>
      <c r="D20" s="105" t="s">
        <v>96</v>
      </c>
      <c r="E20" s="335" t="s">
        <v>97</v>
      </c>
      <c r="F20" s="38" t="s">
        <v>725</v>
      </c>
      <c r="G20" s="223">
        <v>0.0035130787037037036</v>
      </c>
      <c r="H20" s="245" t="str">
        <f t="shared" si="0"/>
        <v>III A</v>
      </c>
      <c r="I20" s="142" t="s">
        <v>94</v>
      </c>
    </row>
    <row r="21" spans="1:9" ht="15">
      <c r="A21" s="36">
        <v>7</v>
      </c>
      <c r="B21" s="36">
        <v>39</v>
      </c>
      <c r="C21" s="105" t="s">
        <v>81</v>
      </c>
      <c r="D21" s="105" t="s">
        <v>98</v>
      </c>
      <c r="E21" s="335" t="s">
        <v>662</v>
      </c>
      <c r="F21" s="38" t="s">
        <v>725</v>
      </c>
      <c r="G21" s="223">
        <v>0.003560648148148148</v>
      </c>
      <c r="H21" s="245" t="str">
        <f t="shared" si="0"/>
        <v>III A</v>
      </c>
      <c r="I21" s="142" t="s">
        <v>94</v>
      </c>
    </row>
    <row r="22" spans="1:9" ht="15">
      <c r="A22" s="36">
        <v>8</v>
      </c>
      <c r="B22" s="36">
        <v>40</v>
      </c>
      <c r="C22" s="105" t="s">
        <v>626</v>
      </c>
      <c r="D22" s="105" t="s">
        <v>663</v>
      </c>
      <c r="E22" s="335" t="s">
        <v>664</v>
      </c>
      <c r="F22" s="38" t="s">
        <v>725</v>
      </c>
      <c r="G22" s="223">
        <v>0.0036900462962962963</v>
      </c>
      <c r="H22" s="245" t="str">
        <f t="shared" si="0"/>
        <v>I JA</v>
      </c>
      <c r="I22" s="142" t="s">
        <v>94</v>
      </c>
    </row>
    <row r="23" spans="1:9" ht="15">
      <c r="A23" s="36">
        <v>9</v>
      </c>
      <c r="B23" s="36">
        <v>50</v>
      </c>
      <c r="C23" s="105" t="s">
        <v>367</v>
      </c>
      <c r="D23" s="105" t="s">
        <v>603</v>
      </c>
      <c r="E23" s="335" t="s">
        <v>604</v>
      </c>
      <c r="F23" s="38" t="s">
        <v>597</v>
      </c>
      <c r="G23" s="223">
        <v>0.0038989583333333333</v>
      </c>
      <c r="H23" s="245" t="str">
        <f t="shared" si="0"/>
        <v>I JA</v>
      </c>
      <c r="I23" s="142" t="s">
        <v>598</v>
      </c>
    </row>
    <row r="24" spans="1:2" ht="14.25">
      <c r="A24" s="243"/>
      <c r="B24" s="23"/>
    </row>
    <row r="25" spans="1:2" ht="14.25">
      <c r="A25" s="23"/>
      <c r="B25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4" max="4" width="13.57421875" style="0" customWidth="1"/>
    <col min="5" max="5" width="11.8515625" style="0" customWidth="1"/>
    <col min="6" max="6" width="16.57421875" style="0" customWidth="1"/>
    <col min="9" max="9" width="14.8515625" style="0" customWidth="1"/>
  </cols>
  <sheetData>
    <row r="2" spans="1:7" ht="17.25">
      <c r="A2" s="10"/>
      <c r="B2" s="19" t="s">
        <v>9</v>
      </c>
      <c r="C2" s="19"/>
      <c r="D2" s="20"/>
      <c r="E2" s="19"/>
      <c r="F2" s="21"/>
      <c r="G2" s="19"/>
    </row>
    <row r="3" spans="1:7" ht="21">
      <c r="A3" s="2"/>
      <c r="B3" s="2"/>
      <c r="C3" s="15"/>
      <c r="D3" s="3"/>
      <c r="E3" s="4"/>
      <c r="F3" s="13"/>
      <c r="G3" s="13" t="s">
        <v>47</v>
      </c>
    </row>
    <row r="4" spans="1:7" ht="20.25">
      <c r="A4" s="7"/>
      <c r="B4" s="7"/>
      <c r="C4" s="16"/>
      <c r="D4" s="1"/>
      <c r="E4" s="1"/>
      <c r="F4" s="13"/>
      <c r="G4" s="13" t="s">
        <v>727</v>
      </c>
    </row>
    <row r="5" spans="1:8" ht="15">
      <c r="A5" s="1"/>
      <c r="B5" s="75" t="s">
        <v>39</v>
      </c>
      <c r="C5" s="78"/>
      <c r="D5" s="97" t="s">
        <v>222</v>
      </c>
      <c r="H5" s="32"/>
    </row>
    <row r="7" spans="4:9" ht="14.25">
      <c r="D7" s="17"/>
      <c r="E7" s="12"/>
      <c r="G7" s="18"/>
      <c r="I7" s="23"/>
    </row>
    <row r="8" spans="1:9" ht="14.25">
      <c r="A8" s="33" t="s">
        <v>750</v>
      </c>
      <c r="B8" s="33" t="s">
        <v>27</v>
      </c>
      <c r="C8" s="355" t="s">
        <v>1</v>
      </c>
      <c r="D8" s="356" t="s">
        <v>2</v>
      </c>
      <c r="E8" s="33" t="s">
        <v>3</v>
      </c>
      <c r="F8" s="33" t="s">
        <v>4</v>
      </c>
      <c r="G8" s="33" t="s">
        <v>16</v>
      </c>
      <c r="H8" s="201" t="s">
        <v>60</v>
      </c>
      <c r="I8" s="33" t="s">
        <v>7</v>
      </c>
    </row>
    <row r="9" spans="1:9" ht="15">
      <c r="A9" s="36">
        <v>1</v>
      </c>
      <c r="B9" s="37">
        <v>2</v>
      </c>
      <c r="C9" s="86" t="s">
        <v>568</v>
      </c>
      <c r="D9" s="87" t="s">
        <v>195</v>
      </c>
      <c r="E9" s="354">
        <v>39230</v>
      </c>
      <c r="F9" s="81" t="s">
        <v>185</v>
      </c>
      <c r="G9" s="223">
        <v>0.006832986111111111</v>
      </c>
      <c r="H9" s="245" t="str">
        <f>IF(ISBLANK(G9),"",IF(G9&lt;=0.00592592592592593,"KSM",IF(G9&lt;=0.00636574074074074,"I A",IF(G9&lt;=0.00700231481481482,"II A",IF(G9&lt;=0.00798611111111111,"III A",IF(G9&lt;=0.00891203703703704,"I JA",IF(G9&lt;=0.00966435185185185,"II JA",IF(G9&lt;=0.0102430555555556,"III JA"))))))))</f>
        <v>II A</v>
      </c>
      <c r="I9" s="38" t="s">
        <v>569</v>
      </c>
    </row>
    <row r="10" spans="1:9" ht="15">
      <c r="A10" s="36">
        <v>2</v>
      </c>
      <c r="B10" s="36">
        <v>45</v>
      </c>
      <c r="C10" s="86" t="s">
        <v>153</v>
      </c>
      <c r="D10" s="87" t="s">
        <v>154</v>
      </c>
      <c r="E10" s="151" t="s">
        <v>155</v>
      </c>
      <c r="F10" s="81" t="s">
        <v>150</v>
      </c>
      <c r="G10" s="223">
        <v>0.007163888888888889</v>
      </c>
      <c r="H10" s="245" t="str">
        <f>IF(ISBLANK(G10),"",IF(G10&lt;=0.00592592592592593,"KSM",IF(G10&lt;=0.00636574074074074,"I A",IF(G10&lt;=0.00700231481481482,"II A",IF(G10&lt;=0.00798611111111111,"III A",IF(G10&lt;=0.00891203703703704,"I JA",IF(G10&lt;=0.00966435185185185,"II JA",IF(G10&lt;=0.0102430555555556,"III JA"))))))))</f>
        <v>III A</v>
      </c>
      <c r="I10" s="38" t="s">
        <v>665</v>
      </c>
    </row>
    <row r="11" spans="1:9" ht="15">
      <c r="A11" s="36">
        <v>3</v>
      </c>
      <c r="B11" s="36">
        <v>42</v>
      </c>
      <c r="C11" s="86" t="s">
        <v>670</v>
      </c>
      <c r="D11" s="87" t="s">
        <v>671</v>
      </c>
      <c r="E11" s="151" t="s">
        <v>672</v>
      </c>
      <c r="F11" s="81" t="s">
        <v>150</v>
      </c>
      <c r="G11" s="223">
        <v>0.007651736111111111</v>
      </c>
      <c r="H11" s="245" t="str">
        <f>IF(ISBLANK(G11),"",IF(G11&lt;=0.00592592592592593,"KSM",IF(G11&lt;=0.00636574074074074,"I A",IF(G11&lt;=0.00700231481481482,"II A",IF(G11&lt;=0.00798611111111111,"III A",IF(G11&lt;=0.00891203703703704,"I JA",IF(G11&lt;=0.00966435185185185,"II JA",IF(G11&lt;=0.0102430555555556,"III JA"))))))))</f>
        <v>III A</v>
      </c>
      <c r="I11" s="38" t="s">
        <v>673</v>
      </c>
    </row>
    <row r="13" spans="1:2" ht="14.25">
      <c r="A13" s="96"/>
      <c r="B13" s="23"/>
    </row>
    <row r="14" spans="1:2" ht="14.25">
      <c r="A14" s="23"/>
      <c r="B14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6.28125" style="0" customWidth="1"/>
    <col min="4" max="4" width="13.57421875" style="0" customWidth="1"/>
    <col min="5" max="5" width="11.8515625" style="0" customWidth="1"/>
    <col min="6" max="6" width="16.57421875" style="0" customWidth="1"/>
    <col min="8" max="8" width="0" style="0" hidden="1" customWidth="1"/>
    <col min="9" max="9" width="14.8515625" style="0" customWidth="1"/>
  </cols>
  <sheetData>
    <row r="2" spans="1:7" ht="17.25">
      <c r="A2" s="10"/>
      <c r="B2" s="19" t="s">
        <v>9</v>
      </c>
      <c r="C2" s="19"/>
      <c r="D2" s="20"/>
      <c r="E2" s="19"/>
      <c r="F2" s="21"/>
      <c r="G2" s="19"/>
    </row>
    <row r="3" spans="1:7" ht="21">
      <c r="A3" s="2"/>
      <c r="B3" s="2"/>
      <c r="C3" s="15"/>
      <c r="D3" s="3"/>
      <c r="E3" s="4"/>
      <c r="F3" s="13"/>
      <c r="G3" s="13" t="s">
        <v>47</v>
      </c>
    </row>
    <row r="4" spans="1:7" ht="20.25">
      <c r="A4" s="7"/>
      <c r="B4" s="7"/>
      <c r="C4" s="16"/>
      <c r="D4" s="1"/>
      <c r="E4" s="1"/>
      <c r="F4" s="13"/>
      <c r="G4" s="13" t="s">
        <v>726</v>
      </c>
    </row>
    <row r="5" spans="1:8" ht="15">
      <c r="A5" s="1"/>
      <c r="B5" s="75" t="s">
        <v>39</v>
      </c>
      <c r="C5" s="78"/>
      <c r="D5" s="97" t="s">
        <v>18</v>
      </c>
      <c r="H5" s="32"/>
    </row>
    <row r="7" spans="4:9" ht="14.25">
      <c r="D7" s="17"/>
      <c r="E7" s="12"/>
      <c r="G7" s="18"/>
      <c r="I7" s="23"/>
    </row>
    <row r="8" spans="1:9" ht="14.25">
      <c r="A8" s="33" t="s">
        <v>750</v>
      </c>
      <c r="B8" s="33" t="s">
        <v>27</v>
      </c>
      <c r="C8" s="221" t="s">
        <v>1</v>
      </c>
      <c r="D8" s="222" t="s">
        <v>2</v>
      </c>
      <c r="E8" s="33" t="s">
        <v>3</v>
      </c>
      <c r="F8" s="33" t="s">
        <v>4</v>
      </c>
      <c r="G8" s="33" t="s">
        <v>16</v>
      </c>
      <c r="H8" s="201" t="s">
        <v>60</v>
      </c>
      <c r="I8" s="33" t="s">
        <v>7</v>
      </c>
    </row>
    <row r="9" spans="1:9" ht="15">
      <c r="A9" s="36">
        <v>1</v>
      </c>
      <c r="B9" s="36">
        <v>68</v>
      </c>
      <c r="C9" s="89" t="s">
        <v>70</v>
      </c>
      <c r="D9" s="89" t="s">
        <v>657</v>
      </c>
      <c r="E9" s="205">
        <v>34515</v>
      </c>
      <c r="F9" s="89" t="s">
        <v>724</v>
      </c>
      <c r="G9" s="223">
        <v>0.006002662037037037</v>
      </c>
      <c r="H9" s="89"/>
      <c r="I9" s="89" t="s">
        <v>62</v>
      </c>
    </row>
    <row r="10" spans="1:9" ht="15">
      <c r="A10" s="36">
        <v>2</v>
      </c>
      <c r="B10" s="36">
        <v>64</v>
      </c>
      <c r="C10" s="89" t="s">
        <v>88</v>
      </c>
      <c r="D10" s="89" t="s">
        <v>89</v>
      </c>
      <c r="E10" s="205" t="s">
        <v>647</v>
      </c>
      <c r="F10" s="89" t="s">
        <v>724</v>
      </c>
      <c r="G10" s="223">
        <v>0.006727199074074075</v>
      </c>
      <c r="H10" s="89"/>
      <c r="I10" s="89" t="s">
        <v>648</v>
      </c>
    </row>
    <row r="11" spans="1:9" ht="15">
      <c r="A11" s="36">
        <v>3</v>
      </c>
      <c r="B11" s="36">
        <v>66</v>
      </c>
      <c r="C11" s="89" t="s">
        <v>652</v>
      </c>
      <c r="D11" s="89" t="s">
        <v>653</v>
      </c>
      <c r="E11" s="205" t="s">
        <v>654</v>
      </c>
      <c r="F11" s="89" t="s">
        <v>724</v>
      </c>
      <c r="G11" s="223">
        <v>0.006940277777777778</v>
      </c>
      <c r="H11" s="89"/>
      <c r="I11" s="89" t="s">
        <v>62</v>
      </c>
    </row>
    <row r="12" spans="1:9" ht="15">
      <c r="A12" s="36"/>
      <c r="B12" s="36">
        <v>139</v>
      </c>
      <c r="C12" s="89" t="s">
        <v>110</v>
      </c>
      <c r="D12" s="89" t="s">
        <v>762</v>
      </c>
      <c r="E12" s="205">
        <v>38750</v>
      </c>
      <c r="F12" s="89" t="s">
        <v>757</v>
      </c>
      <c r="G12" s="223" t="s">
        <v>765</v>
      </c>
      <c r="H12" s="89"/>
      <c r="I12" s="89" t="s">
        <v>756</v>
      </c>
    </row>
    <row r="13" spans="1:9" ht="15">
      <c r="A13" s="36"/>
      <c r="B13" s="36">
        <v>67</v>
      </c>
      <c r="C13" s="89" t="s">
        <v>95</v>
      </c>
      <c r="D13" s="89" t="s">
        <v>655</v>
      </c>
      <c r="E13" s="205" t="s">
        <v>656</v>
      </c>
      <c r="F13" s="89" t="s">
        <v>724</v>
      </c>
      <c r="G13" s="223" t="s">
        <v>751</v>
      </c>
      <c r="H13" s="89"/>
      <c r="I13" s="89" t="s">
        <v>62</v>
      </c>
    </row>
    <row r="14" spans="1:2" ht="14.25">
      <c r="A14" s="96"/>
      <c r="B14" s="23"/>
    </row>
    <row r="15" spans="1:2" ht="14.25">
      <c r="A15" s="23"/>
      <c r="B15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10.140625" style="0" customWidth="1"/>
    <col min="4" max="4" width="14.57421875" style="0" customWidth="1"/>
    <col min="5" max="5" width="12.28125" style="0" customWidth="1"/>
    <col min="6" max="6" width="20.140625" style="0" customWidth="1"/>
    <col min="7" max="7" width="9.57421875" style="0" customWidth="1"/>
    <col min="8" max="8" width="5.57421875" style="0" bestFit="1" customWidth="1"/>
    <col min="9" max="9" width="14.57421875" style="0" bestFit="1" customWidth="1"/>
  </cols>
  <sheetData>
    <row r="1" spans="1:7" ht="17.25">
      <c r="A1" s="10"/>
      <c r="B1" s="19" t="s">
        <v>9</v>
      </c>
      <c r="C1" s="19"/>
      <c r="D1" s="20"/>
      <c r="E1" s="19"/>
      <c r="F1" s="21"/>
      <c r="G1" s="19"/>
    </row>
    <row r="2" spans="1:7" ht="20.25">
      <c r="A2" s="7"/>
      <c r="B2" s="7"/>
      <c r="C2" s="16"/>
      <c r="D2" s="1"/>
      <c r="E2" s="1"/>
      <c r="F2" s="13"/>
      <c r="G2" s="13" t="s">
        <v>47</v>
      </c>
    </row>
    <row r="3" spans="1:8" ht="15">
      <c r="A3" s="1"/>
      <c r="B3" s="75" t="s">
        <v>64</v>
      </c>
      <c r="C3" s="78"/>
      <c r="D3" s="97" t="s">
        <v>18</v>
      </c>
      <c r="G3" s="13" t="s">
        <v>727</v>
      </c>
      <c r="H3" s="32"/>
    </row>
    <row r="5" spans="4:10" ht="14.25">
      <c r="D5" s="17"/>
      <c r="E5" s="12"/>
      <c r="G5" s="18"/>
      <c r="I5" s="23"/>
      <c r="J5" s="23"/>
    </row>
    <row r="6" spans="1:10" ht="14.25">
      <c r="A6" s="33" t="s">
        <v>750</v>
      </c>
      <c r="B6" s="33" t="s">
        <v>27</v>
      </c>
      <c r="C6" s="34" t="s">
        <v>1</v>
      </c>
      <c r="D6" s="35" t="s">
        <v>2</v>
      </c>
      <c r="E6" s="33" t="s">
        <v>3</v>
      </c>
      <c r="F6" s="33" t="s">
        <v>4</v>
      </c>
      <c r="G6" s="33" t="s">
        <v>16</v>
      </c>
      <c r="H6" s="201" t="s">
        <v>60</v>
      </c>
      <c r="I6" s="33" t="s">
        <v>7</v>
      </c>
      <c r="J6" s="23"/>
    </row>
    <row r="7" spans="1:9" ht="20.25" customHeight="1">
      <c r="A7" s="36">
        <v>1</v>
      </c>
      <c r="B7" s="36">
        <v>18</v>
      </c>
      <c r="C7" s="89" t="s">
        <v>156</v>
      </c>
      <c r="D7" s="89" t="s">
        <v>224</v>
      </c>
      <c r="E7" s="348" t="s">
        <v>225</v>
      </c>
      <c r="F7" s="89" t="s">
        <v>226</v>
      </c>
      <c r="G7" s="223">
        <v>0.010751504629629628</v>
      </c>
      <c r="H7" s="275" t="s">
        <v>1064</v>
      </c>
      <c r="I7" s="93" t="s">
        <v>227</v>
      </c>
    </row>
    <row r="8" spans="1:10" ht="21" customHeight="1">
      <c r="A8" s="36">
        <v>2</v>
      </c>
      <c r="B8" s="36">
        <v>64</v>
      </c>
      <c r="C8" s="89" t="s">
        <v>88</v>
      </c>
      <c r="D8" s="89" t="s">
        <v>89</v>
      </c>
      <c r="E8" s="348" t="s">
        <v>647</v>
      </c>
      <c r="F8" s="89" t="s">
        <v>724</v>
      </c>
      <c r="G8" s="223">
        <v>0.011505787037037037</v>
      </c>
      <c r="H8" s="275" t="s">
        <v>1065</v>
      </c>
      <c r="I8" s="93" t="s">
        <v>648</v>
      </c>
      <c r="J8" s="23"/>
    </row>
    <row r="9" spans="1:10" ht="21" customHeight="1">
      <c r="A9" s="36">
        <v>3</v>
      </c>
      <c r="B9" s="36">
        <v>1</v>
      </c>
      <c r="C9" s="89" t="s">
        <v>194</v>
      </c>
      <c r="D9" s="89" t="s">
        <v>193</v>
      </c>
      <c r="E9" s="348">
        <v>38952</v>
      </c>
      <c r="F9" s="89" t="s">
        <v>185</v>
      </c>
      <c r="G9" s="223">
        <v>0.012089236111111111</v>
      </c>
      <c r="H9" s="275" t="s">
        <v>1066</v>
      </c>
      <c r="I9" s="93" t="s">
        <v>569</v>
      </c>
      <c r="J9" s="23"/>
    </row>
    <row r="10" spans="1:10" ht="20.25" customHeight="1">
      <c r="A10" s="36">
        <v>4</v>
      </c>
      <c r="B10" s="36">
        <v>66</v>
      </c>
      <c r="C10" s="89" t="s">
        <v>652</v>
      </c>
      <c r="D10" s="89" t="s">
        <v>653</v>
      </c>
      <c r="E10" s="348" t="s">
        <v>654</v>
      </c>
      <c r="F10" s="89" t="s">
        <v>724</v>
      </c>
      <c r="G10" s="223">
        <v>0.012266550925925926</v>
      </c>
      <c r="H10" s="275" t="s">
        <v>1066</v>
      </c>
      <c r="I10" s="93" t="s">
        <v>62</v>
      </c>
      <c r="J10" s="23"/>
    </row>
    <row r="11" spans="1:10" ht="21" customHeight="1">
      <c r="A11" s="36"/>
      <c r="B11" s="36">
        <v>65</v>
      </c>
      <c r="C11" s="89" t="s">
        <v>649</v>
      </c>
      <c r="D11" s="89" t="s">
        <v>650</v>
      </c>
      <c r="E11" s="348" t="s">
        <v>651</v>
      </c>
      <c r="F11" s="89" t="s">
        <v>724</v>
      </c>
      <c r="G11" s="223" t="s">
        <v>751</v>
      </c>
      <c r="H11" s="275"/>
      <c r="I11" s="93" t="s">
        <v>62</v>
      </c>
      <c r="J11" s="23"/>
    </row>
    <row r="12" spans="1:10" ht="21" customHeight="1">
      <c r="A12" s="40"/>
      <c r="B12" s="40"/>
      <c r="C12" s="80"/>
      <c r="D12" s="80"/>
      <c r="E12" s="244"/>
      <c r="F12" s="80"/>
      <c r="G12" s="218"/>
      <c r="H12" s="107"/>
      <c r="I12" s="77"/>
      <c r="J12" s="23"/>
    </row>
    <row r="13" ht="14.25">
      <c r="A13" s="23"/>
    </row>
    <row r="14" ht="14.25">
      <c r="A14" s="23"/>
    </row>
    <row r="15" ht="14.25">
      <c r="A15" s="23"/>
    </row>
    <row r="16" ht="14.25">
      <c r="A16" s="219"/>
    </row>
    <row r="17" ht="14.25">
      <c r="A17" s="96"/>
    </row>
    <row r="18" spans="1:9" ht="15">
      <c r="A18" s="96"/>
      <c r="B18" s="40"/>
      <c r="C18" s="125"/>
      <c r="D18" s="125"/>
      <c r="E18" s="106"/>
      <c r="F18" s="220"/>
      <c r="G18" s="218"/>
      <c r="H18" s="107"/>
      <c r="I18" s="39"/>
    </row>
    <row r="19" spans="1:9" ht="14.2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4.2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2" width="5.421875" style="0" customWidth="1"/>
    <col min="3" max="3" width="12.57421875" style="0" customWidth="1"/>
    <col min="4" max="4" width="13.421875" style="0" customWidth="1"/>
    <col min="5" max="5" width="12.57421875" style="0" customWidth="1"/>
    <col min="6" max="6" width="14.8515625" style="0" customWidth="1"/>
    <col min="7" max="7" width="9.140625" style="0" customWidth="1"/>
    <col min="8" max="8" width="7.28125" style="0" customWidth="1"/>
    <col min="9" max="9" width="7.140625" style="0" customWidth="1"/>
    <col min="10" max="10" width="26.00390625" style="0" customWidth="1"/>
    <col min="14" max="14" width="10.28125" style="0" customWidth="1"/>
    <col min="15" max="15" width="10.421875" style="0" bestFit="1" customWidth="1"/>
    <col min="16" max="16" width="14.7109375" style="0" customWidth="1"/>
  </cols>
  <sheetData>
    <row r="2" spans="1:9" ht="17.25">
      <c r="A2" s="10"/>
      <c r="B2" s="10"/>
      <c r="C2" s="19" t="s">
        <v>9</v>
      </c>
      <c r="D2" s="19"/>
      <c r="E2" s="20"/>
      <c r="F2" s="19"/>
      <c r="G2" s="21"/>
      <c r="H2" s="21"/>
      <c r="I2" s="19"/>
    </row>
    <row r="3" spans="1:9" ht="21">
      <c r="A3" s="2"/>
      <c r="B3" s="2"/>
      <c r="C3" s="2"/>
      <c r="D3" s="15"/>
      <c r="E3" s="3"/>
      <c r="F3" s="4"/>
      <c r="G3" s="13"/>
      <c r="H3" s="13"/>
      <c r="I3" s="13" t="s">
        <v>47</v>
      </c>
    </row>
    <row r="4" spans="1:9" ht="20.25">
      <c r="A4" s="7"/>
      <c r="B4" s="7"/>
      <c r="C4" s="7"/>
      <c r="D4" s="16"/>
      <c r="E4" s="1"/>
      <c r="F4" s="1"/>
      <c r="G4" s="13"/>
      <c r="H4" s="13"/>
      <c r="I4" s="13" t="s">
        <v>726</v>
      </c>
    </row>
    <row r="6" spans="1:6" ht="17.25">
      <c r="A6" s="1"/>
      <c r="B6" s="75" t="s">
        <v>40</v>
      </c>
      <c r="C6" s="75"/>
      <c r="D6" s="75" t="s">
        <v>46</v>
      </c>
      <c r="E6" s="1"/>
      <c r="F6" s="8"/>
    </row>
    <row r="7" spans="2:12" ht="14.25">
      <c r="B7" s="111"/>
      <c r="K7" s="23"/>
      <c r="L7" s="23"/>
    </row>
    <row r="8" spans="1:12" ht="14.25">
      <c r="A8" s="33" t="s">
        <v>750</v>
      </c>
      <c r="B8" s="53" t="s">
        <v>27</v>
      </c>
      <c r="C8" s="25" t="s">
        <v>1</v>
      </c>
      <c r="D8" s="30" t="s">
        <v>2</v>
      </c>
      <c r="E8" s="27" t="s">
        <v>3</v>
      </c>
      <c r="F8" s="27" t="s">
        <v>4</v>
      </c>
      <c r="G8" s="27" t="s">
        <v>16</v>
      </c>
      <c r="H8" s="27" t="s">
        <v>6</v>
      </c>
      <c r="I8" s="201" t="s">
        <v>60</v>
      </c>
      <c r="J8" s="27" t="s">
        <v>7</v>
      </c>
      <c r="K8" s="23"/>
      <c r="L8" s="23"/>
    </row>
    <row r="9" spans="1:12" ht="15">
      <c r="A9" s="36">
        <v>1</v>
      </c>
      <c r="B9" s="317">
        <v>49</v>
      </c>
      <c r="C9" s="319" t="s">
        <v>437</v>
      </c>
      <c r="D9" s="319" t="s">
        <v>438</v>
      </c>
      <c r="E9" s="321">
        <v>35785</v>
      </c>
      <c r="F9" s="318" t="s">
        <v>439</v>
      </c>
      <c r="G9" s="153">
        <v>15.03</v>
      </c>
      <c r="H9" s="118">
        <v>1.7</v>
      </c>
      <c r="I9" s="245" t="str">
        <f>IF(ISBLANK(G9),"",IF(G9&gt;19.04,"",IF(G9&lt;=13.11,"TSM",IF(G9&lt;=14,"SM",IF(G9&lt;=15.04,"KSM",IF(G9&lt;=16.24,"I A",IF(G9&lt;=17.64,"II A",IF(G9&lt;=19.04,"III A"))))))))</f>
        <v>KSM</v>
      </c>
      <c r="J9" s="320" t="s">
        <v>54</v>
      </c>
      <c r="K9" s="23"/>
      <c r="L9" s="23"/>
    </row>
    <row r="10" spans="1:12" ht="15">
      <c r="A10" s="36">
        <v>2</v>
      </c>
      <c r="B10" s="317">
        <v>48</v>
      </c>
      <c r="C10" s="319" t="s">
        <v>434</v>
      </c>
      <c r="D10" s="319" t="s">
        <v>436</v>
      </c>
      <c r="E10" s="321">
        <v>38919</v>
      </c>
      <c r="F10" s="318" t="s">
        <v>48</v>
      </c>
      <c r="G10" s="153">
        <v>15.71</v>
      </c>
      <c r="H10" s="118">
        <v>1.7</v>
      </c>
      <c r="I10" s="245" t="str">
        <f>IF(ISBLANK(G10),"",IF(G10&gt;19.04,"",IF(G10&lt;=13.11,"TSM",IF(G10&lt;=14,"SM",IF(G10&lt;=15.04,"KSM",IF(G10&lt;=16.24,"I A",IF(G10&lt;=17.64,"II A",IF(G10&lt;=19.04,"III A"))))))))</f>
        <v>I A</v>
      </c>
      <c r="J10" s="320" t="s">
        <v>54</v>
      </c>
      <c r="K10" s="23"/>
      <c r="L10" s="23"/>
    </row>
    <row r="11" spans="1:12" ht="15">
      <c r="A11" s="36">
        <v>3</v>
      </c>
      <c r="B11" s="317">
        <v>50</v>
      </c>
      <c r="C11" s="319" t="s">
        <v>440</v>
      </c>
      <c r="D11" s="319" t="s">
        <v>441</v>
      </c>
      <c r="E11" s="321">
        <v>38443</v>
      </c>
      <c r="F11" s="318" t="s">
        <v>48</v>
      </c>
      <c r="G11" s="153">
        <v>16.52</v>
      </c>
      <c r="H11" s="118">
        <v>1.7</v>
      </c>
      <c r="I11" s="245" t="str">
        <f>IF(ISBLANK(G11),"",IF(G11&gt;19.04,"",IF(G11&lt;=13.11,"TSM",IF(G11&lt;=14,"SM",IF(G11&lt;=15.04,"KSM",IF(G11&lt;=16.24,"I A",IF(G11&lt;=17.64,"II A",IF(G11&lt;=19.04,"III A"))))))))</f>
        <v>II A</v>
      </c>
      <c r="J11" s="320" t="s">
        <v>442</v>
      </c>
      <c r="K11" s="204"/>
      <c r="L11" s="23"/>
    </row>
    <row r="12" spans="1:12" ht="15">
      <c r="A12" s="36">
        <v>4</v>
      </c>
      <c r="B12" s="317">
        <v>111</v>
      </c>
      <c r="C12" s="319" t="s">
        <v>169</v>
      </c>
      <c r="D12" s="319" t="s">
        <v>533</v>
      </c>
      <c r="E12" s="321" t="s">
        <v>534</v>
      </c>
      <c r="F12" s="318" t="s">
        <v>1070</v>
      </c>
      <c r="G12" s="153">
        <v>17.21</v>
      </c>
      <c r="H12" s="118">
        <v>1.7</v>
      </c>
      <c r="I12" s="245" t="str">
        <f>IF(ISBLANK(G12),"",IF(G12&gt;19.04,"",IF(G12&lt;=13.11,"TSM",IF(G12&lt;=14,"SM",IF(G12&lt;=15.04,"KSM",IF(G12&lt;=16.24,"I A",IF(G12&lt;=17.64,"II A",IF(G12&lt;=19.04,"III A"))))))))</f>
        <v>II A</v>
      </c>
      <c r="J12" s="320" t="s">
        <v>535</v>
      </c>
      <c r="K12" s="23"/>
      <c r="L12" s="23"/>
    </row>
    <row r="14" spans="1:6" ht="17.25">
      <c r="A14" s="1"/>
      <c r="B14" s="75" t="s">
        <v>41</v>
      </c>
      <c r="C14" s="75"/>
      <c r="D14" s="78" t="s">
        <v>222</v>
      </c>
      <c r="E14" s="242" t="s">
        <v>216</v>
      </c>
      <c r="F14" s="8"/>
    </row>
    <row r="15" spans="1:9" ht="14.25">
      <c r="A15" s="1"/>
      <c r="B15" s="1"/>
      <c r="C15" s="1"/>
      <c r="D15" s="17"/>
      <c r="E15" s="12"/>
      <c r="F15" s="17"/>
      <c r="G15" s="12"/>
      <c r="H15" s="12"/>
      <c r="I15" s="18"/>
    </row>
    <row r="16" spans="1:10" ht="14.25">
      <c r="A16" s="33" t="s">
        <v>750</v>
      </c>
      <c r="B16" s="53"/>
      <c r="C16" s="25" t="s">
        <v>1</v>
      </c>
      <c r="D16" s="30" t="s">
        <v>2</v>
      </c>
      <c r="E16" s="27" t="s">
        <v>3</v>
      </c>
      <c r="F16" s="27" t="s">
        <v>4</v>
      </c>
      <c r="G16" s="27" t="s">
        <v>16</v>
      </c>
      <c r="H16" s="27" t="s">
        <v>6</v>
      </c>
      <c r="I16" s="201" t="s">
        <v>60</v>
      </c>
      <c r="J16" s="27" t="s">
        <v>7</v>
      </c>
    </row>
    <row r="17" spans="1:10" ht="15">
      <c r="A17" s="166">
        <v>1</v>
      </c>
      <c r="B17" s="317">
        <v>88</v>
      </c>
      <c r="C17" s="319" t="s">
        <v>207</v>
      </c>
      <c r="D17" s="319" t="s">
        <v>463</v>
      </c>
      <c r="E17" s="321">
        <v>39624</v>
      </c>
      <c r="F17" s="318" t="s">
        <v>48</v>
      </c>
      <c r="G17" s="153">
        <v>15.93</v>
      </c>
      <c r="H17" s="118">
        <v>0.9</v>
      </c>
      <c r="I17" s="245" t="str">
        <f>IF(ISBLANK(G17),"",IF(G17&lt;=14.84,"KSM",IF(G17&lt;=15.74,"I A",IF(G17&lt;=17.04,"II A",IF(G17&lt;=19.34,"III A",IF(G17&lt;=21.54,"I JA",IF(G17&lt;=23.24,"II JA",IF(G17&lt;=24.24,"III JA"))))))))</f>
        <v>II A</v>
      </c>
      <c r="J17" s="320" t="s">
        <v>464</v>
      </c>
    </row>
    <row r="18" spans="1:10" ht="15">
      <c r="A18" s="107"/>
      <c r="B18" s="343"/>
      <c r="C18" s="344"/>
      <c r="D18" s="344"/>
      <c r="E18" s="345"/>
      <c r="F18" s="346"/>
      <c r="G18" s="159"/>
      <c r="H18" s="147"/>
      <c r="I18" s="147"/>
      <c r="J18" s="347"/>
    </row>
    <row r="19" spans="1:6" ht="17.25">
      <c r="A19" s="1"/>
      <c r="B19" s="75" t="s">
        <v>41</v>
      </c>
      <c r="C19" s="75"/>
      <c r="D19" s="78" t="s">
        <v>18</v>
      </c>
      <c r="E19" s="242"/>
      <c r="F19" s="8"/>
    </row>
    <row r="20" spans="1:11" ht="14.25">
      <c r="A20" s="1"/>
      <c r="B20" s="1"/>
      <c r="C20" s="1"/>
      <c r="D20" s="17"/>
      <c r="E20" s="12"/>
      <c r="F20" s="17"/>
      <c r="G20" s="12"/>
      <c r="H20" s="12"/>
      <c r="I20" s="18"/>
      <c r="K20" s="23"/>
    </row>
    <row r="21" spans="1:10" ht="14.25">
      <c r="A21" s="33" t="s">
        <v>750</v>
      </c>
      <c r="B21" s="53"/>
      <c r="C21" s="25" t="s">
        <v>1</v>
      </c>
      <c r="D21" s="30" t="s">
        <v>2</v>
      </c>
      <c r="E21" s="27" t="s">
        <v>3</v>
      </c>
      <c r="F21" s="27" t="s">
        <v>4</v>
      </c>
      <c r="G21" s="27" t="s">
        <v>16</v>
      </c>
      <c r="H21" s="27" t="s">
        <v>6</v>
      </c>
      <c r="I21" s="201" t="s">
        <v>60</v>
      </c>
      <c r="J21" s="27" t="s">
        <v>7</v>
      </c>
    </row>
    <row r="22" spans="1:10" ht="15">
      <c r="A22" s="338">
        <v>1</v>
      </c>
      <c r="B22" s="339">
        <v>77</v>
      </c>
      <c r="C22" s="319" t="s">
        <v>420</v>
      </c>
      <c r="D22" s="319" t="s">
        <v>418</v>
      </c>
      <c r="E22" s="340">
        <v>37230</v>
      </c>
      <c r="F22" s="341" t="s">
        <v>48</v>
      </c>
      <c r="G22" s="153">
        <v>15.35</v>
      </c>
      <c r="H22" s="118">
        <v>0.9</v>
      </c>
      <c r="I22" s="245" t="str">
        <f>IF(ISBLANK(G22),"",IF(G22&gt;20.04,"",IF(G22&lt;=13.62,"TSM",IF(G22&lt;=14.35,"SM",IF(G22&lt;=15.15,"KSM",IF(G22&lt;=16.04,"I A",IF(G22&lt;=17.44,"II A",IF(G22&lt;=20.04,"III A"))))))))</f>
        <v>I A</v>
      </c>
      <c r="J22" s="342" t="s">
        <v>419</v>
      </c>
    </row>
    <row r="23" spans="1:10" ht="15">
      <c r="A23" s="166">
        <v>2</v>
      </c>
      <c r="B23" s="317">
        <v>82</v>
      </c>
      <c r="C23" s="319" t="s">
        <v>443</v>
      </c>
      <c r="D23" s="319" t="s">
        <v>444</v>
      </c>
      <c r="E23" s="321">
        <v>38096</v>
      </c>
      <c r="F23" s="318" t="s">
        <v>48</v>
      </c>
      <c r="G23" s="153">
        <v>15.93</v>
      </c>
      <c r="H23" s="118">
        <v>0.9</v>
      </c>
      <c r="I23" s="245" t="str">
        <f>IF(ISBLANK(G23),"",IF(G23&gt;20.04,"",IF(G23&lt;=13.62,"TSM",IF(G23&lt;=14.35,"SM",IF(G23&lt;=15.15,"KSM",IF(G23&lt;=16.04,"I A",IF(G23&lt;=17.44,"II A",IF(G23&lt;=20.04,"III A"))))))))</f>
        <v>I A</v>
      </c>
      <c r="J23" s="320" t="s">
        <v>445</v>
      </c>
    </row>
    <row r="24" spans="1:10" ht="15">
      <c r="A24" s="189"/>
      <c r="B24" s="317">
        <v>107</v>
      </c>
      <c r="C24" s="319" t="s">
        <v>164</v>
      </c>
      <c r="D24" s="319" t="s">
        <v>522</v>
      </c>
      <c r="E24" s="321">
        <v>38104</v>
      </c>
      <c r="F24" s="318" t="s">
        <v>48</v>
      </c>
      <c r="G24" s="153" t="s">
        <v>749</v>
      </c>
      <c r="H24" s="118"/>
      <c r="I24" s="245">
        <f>IF(ISBLANK(G24),"",IF(G24&gt;20.04,"",IF(G24&lt;=13.62,"TSM",IF(G24&lt;=14.35,"SM",IF(G24&lt;=15.15,"KSM",IF(G24&lt;=16.04,"I A",IF(G24&lt;=17.44,"II A",IF(G24&lt;=20.04,"III A"))))))))</f>
      </c>
      <c r="J24" s="320" t="s">
        <v>520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57421875" style="0" customWidth="1"/>
    <col min="2" max="2" width="6.8515625" style="0" customWidth="1"/>
    <col min="3" max="3" width="9.8515625" style="0" customWidth="1"/>
    <col min="4" max="4" width="20.57421875" style="0" customWidth="1"/>
    <col min="5" max="5" width="12.28125" style="0" customWidth="1"/>
    <col min="6" max="6" width="14.57421875" style="0" customWidth="1"/>
    <col min="8" max="8" width="8.00390625" style="0" customWidth="1"/>
    <col min="9" max="9" width="17.8515625" style="0" customWidth="1"/>
    <col min="10" max="10" width="17.57421875" style="0" customWidth="1"/>
  </cols>
  <sheetData>
    <row r="2" spans="1:8" ht="17.25">
      <c r="A2" s="10"/>
      <c r="B2" s="10"/>
      <c r="C2" s="19" t="s">
        <v>9</v>
      </c>
      <c r="D2" s="19"/>
      <c r="E2" s="20"/>
      <c r="F2" s="19"/>
      <c r="G2" s="21"/>
      <c r="H2" s="19"/>
    </row>
    <row r="3" spans="1:8" ht="21">
      <c r="A3" s="2"/>
      <c r="B3" s="2"/>
      <c r="C3" s="2"/>
      <c r="D3" s="15"/>
      <c r="E3" s="3"/>
      <c r="F3" s="4"/>
      <c r="G3" s="13"/>
      <c r="H3" s="13" t="s">
        <v>47</v>
      </c>
    </row>
    <row r="4" spans="1:8" ht="20.25">
      <c r="A4" s="7"/>
      <c r="B4" s="7"/>
      <c r="C4" s="7"/>
      <c r="D4" s="16"/>
      <c r="E4" s="1"/>
      <c r="F4" s="1"/>
      <c r="G4" s="13"/>
      <c r="H4" s="13" t="s">
        <v>727</v>
      </c>
    </row>
    <row r="5" spans="1:6" ht="17.25">
      <c r="A5" s="1"/>
      <c r="B5" s="75"/>
      <c r="C5" s="75"/>
      <c r="D5" s="78"/>
      <c r="E5" s="1"/>
      <c r="F5" s="8"/>
    </row>
    <row r="6" spans="1:8" ht="17.25">
      <c r="A6" s="1"/>
      <c r="B6" s="1"/>
      <c r="C6" s="1"/>
      <c r="D6" s="1"/>
      <c r="E6" s="1"/>
      <c r="F6" s="1"/>
      <c r="G6" s="24"/>
      <c r="H6" s="1"/>
    </row>
    <row r="7" spans="1:9" ht="15">
      <c r="A7" s="63"/>
      <c r="B7" s="63"/>
      <c r="C7" s="63"/>
      <c r="D7" s="353" t="s">
        <v>766</v>
      </c>
      <c r="E7" s="352" t="s">
        <v>767</v>
      </c>
      <c r="F7" s="65"/>
      <c r="G7" s="65"/>
      <c r="I7" s="66"/>
    </row>
    <row r="8" spans="1:9" ht="14.25">
      <c r="A8" s="31"/>
      <c r="B8" s="31"/>
      <c r="C8" s="67"/>
      <c r="D8" s="68"/>
      <c r="E8" s="31"/>
      <c r="F8" s="31"/>
      <c r="G8" s="31"/>
      <c r="I8" s="31"/>
    </row>
    <row r="9" spans="1:9" ht="14.25">
      <c r="A9" s="33" t="s">
        <v>750</v>
      </c>
      <c r="B9" s="53" t="s">
        <v>27</v>
      </c>
      <c r="C9" s="25" t="s">
        <v>1</v>
      </c>
      <c r="D9" s="30" t="s">
        <v>2</v>
      </c>
      <c r="E9" s="27" t="s">
        <v>3</v>
      </c>
      <c r="F9" s="27" t="s">
        <v>4</v>
      </c>
      <c r="G9" s="27" t="s">
        <v>16</v>
      </c>
      <c r="H9" s="201" t="s">
        <v>60</v>
      </c>
      <c r="I9" s="27" t="s">
        <v>7</v>
      </c>
    </row>
    <row r="10" spans="1:9" ht="15">
      <c r="A10" s="28">
        <v>1</v>
      </c>
      <c r="B10" s="53">
        <v>38</v>
      </c>
      <c r="C10" s="94" t="s">
        <v>268</v>
      </c>
      <c r="D10" s="95" t="s">
        <v>269</v>
      </c>
      <c r="E10" s="83" t="s">
        <v>270</v>
      </c>
      <c r="F10" s="90" t="s">
        <v>271</v>
      </c>
      <c r="G10" s="274">
        <v>0.0007420138888888888</v>
      </c>
      <c r="H10" s="275" t="str">
        <f>IF(ISBLANK(G10),"",IF(G10&lt;=0.000627314814814815,"KSM",IF(G10&lt;=0.000659722222222222,"I A",IF(G10&lt;=0.000729166666666667,"II A",IF(G10&lt;=0.000798611111111111,"III A",IF(G10&lt;=0.00087962962962963,"I JA",IF(G10&lt;=0.000972222222222222,"II JA",IF(G10&lt;=0.00137731481481481,"III JA"))))))))</f>
        <v>III A</v>
      </c>
      <c r="I10" s="89" t="s">
        <v>272</v>
      </c>
    </row>
    <row r="15" spans="1:9" ht="14.25">
      <c r="A15" s="31"/>
      <c r="B15" s="31"/>
      <c r="C15" s="42"/>
      <c r="D15" s="42"/>
      <c r="E15" s="43"/>
      <c r="F15" s="44"/>
      <c r="G15" s="51"/>
      <c r="H15" s="62"/>
      <c r="I15" s="23"/>
    </row>
    <row r="16" spans="1:9" ht="14.25">
      <c r="A16" s="31"/>
      <c r="B16" s="31"/>
      <c r="C16" s="42"/>
      <c r="D16" s="42"/>
      <c r="E16" s="43"/>
      <c r="F16" s="44"/>
      <c r="G16" s="51"/>
      <c r="H16" s="62"/>
      <c r="I16" s="23"/>
    </row>
    <row r="17" spans="1:9" ht="14.2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4.25">
      <c r="A18" s="23"/>
      <c r="B18" s="23"/>
      <c r="C18" s="23"/>
      <c r="D18" s="23"/>
      <c r="E18" s="23"/>
      <c r="F18" s="23"/>
      <c r="G18" s="23"/>
      <c r="H18" s="23"/>
      <c r="I18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35"/>
  <sheetViews>
    <sheetView zoomScalePageLayoutView="0" workbookViewId="0" topLeftCell="A16">
      <selection activeCell="V17" sqref="V17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10.57421875" style="0" customWidth="1"/>
    <col min="4" max="4" width="12.421875" style="0" customWidth="1"/>
    <col min="5" max="5" width="11.8515625" style="0" customWidth="1"/>
    <col min="6" max="6" width="14.7109375" style="0" customWidth="1"/>
    <col min="7" max="7" width="5.57421875" style="0" customWidth="1"/>
    <col min="8" max="8" width="5.421875" style="0" customWidth="1"/>
    <col min="9" max="9" width="5.7109375" style="0" customWidth="1"/>
    <col min="10" max="10" width="5.421875" style="0" customWidth="1"/>
    <col min="11" max="13" width="5.7109375" style="0" customWidth="1"/>
    <col min="14" max="14" width="5.8515625" style="0" customWidth="1"/>
    <col min="15" max="15" width="5.57421875" style="0" customWidth="1"/>
    <col min="16" max="16" width="5.7109375" style="0" customWidth="1"/>
    <col min="17" max="17" width="6.140625" style="0" hidden="1" customWidth="1"/>
    <col min="18" max="19" width="5.57421875" style="0" hidden="1" customWidth="1"/>
    <col min="20" max="20" width="5.140625" style="0" hidden="1" customWidth="1"/>
    <col min="21" max="21" width="6.00390625" style="0" hidden="1" customWidth="1"/>
    <col min="22" max="22" width="9.28125" style="0" customWidth="1"/>
    <col min="23" max="23" width="7.140625" style="0" customWidth="1"/>
    <col min="24" max="24" width="26.421875" style="0" customWidth="1"/>
  </cols>
  <sheetData>
    <row r="2" spans="1:9" ht="17.25">
      <c r="A2" s="254" t="s">
        <v>9</v>
      </c>
      <c r="B2" s="254"/>
      <c r="C2" s="24"/>
      <c r="D2" s="254"/>
      <c r="E2" s="255"/>
      <c r="F2" s="254"/>
      <c r="G2" s="277"/>
      <c r="H2" s="277"/>
      <c r="I2" s="277"/>
    </row>
    <row r="3" spans="1:22" ht="21">
      <c r="A3" s="248"/>
      <c r="B3" s="256"/>
      <c r="C3" s="257"/>
      <c r="D3" s="258"/>
      <c r="E3" s="278"/>
      <c r="F3" s="258"/>
      <c r="G3" s="279"/>
      <c r="H3" s="279"/>
      <c r="I3" s="279"/>
      <c r="V3" s="13" t="s">
        <v>47</v>
      </c>
    </row>
    <row r="4" spans="1:22" ht="20.25">
      <c r="A4" s="280"/>
      <c r="B4" s="281"/>
      <c r="C4" s="1"/>
      <c r="D4" s="1"/>
      <c r="E4" s="1"/>
      <c r="F4" s="1"/>
      <c r="G4" s="1"/>
      <c r="H4" s="1"/>
      <c r="I4" s="13"/>
      <c r="V4" s="13" t="s">
        <v>726</v>
      </c>
    </row>
    <row r="5" spans="1:9" ht="15">
      <c r="A5" s="1"/>
      <c r="B5" s="75" t="s">
        <v>20</v>
      </c>
      <c r="C5" s="259"/>
      <c r="D5" s="75"/>
      <c r="E5" s="75" t="s">
        <v>19</v>
      </c>
      <c r="F5" s="1"/>
      <c r="H5" s="1"/>
      <c r="I5" s="13"/>
    </row>
    <row r="7" spans="2:21" ht="18.75" customHeight="1">
      <c r="B7" s="282"/>
      <c r="C7" s="283"/>
      <c r="D7" s="284"/>
      <c r="E7" s="284"/>
      <c r="F7" s="284"/>
      <c r="G7" s="285"/>
      <c r="H7" s="286"/>
      <c r="I7" s="286"/>
      <c r="J7" s="286"/>
      <c r="K7" s="287" t="s">
        <v>21</v>
      </c>
      <c r="L7" s="286"/>
      <c r="M7" s="286"/>
      <c r="N7" s="286"/>
      <c r="O7" s="286"/>
      <c r="P7" s="286"/>
      <c r="Q7" s="286"/>
      <c r="R7" s="288"/>
      <c r="S7" s="288"/>
      <c r="T7" s="288"/>
      <c r="U7" s="289"/>
    </row>
    <row r="8" spans="1:24" ht="16.5" customHeight="1">
      <c r="A8" s="290" t="s">
        <v>750</v>
      </c>
      <c r="B8" s="46"/>
      <c r="C8" s="291" t="s">
        <v>1</v>
      </c>
      <c r="D8" s="292" t="s">
        <v>2</v>
      </c>
      <c r="E8" s="290" t="s">
        <v>3</v>
      </c>
      <c r="F8" s="290" t="s">
        <v>4</v>
      </c>
      <c r="G8" s="81" t="s">
        <v>768</v>
      </c>
      <c r="H8" s="81" t="s">
        <v>548</v>
      </c>
      <c r="I8" s="293" t="s">
        <v>769</v>
      </c>
      <c r="J8" s="293" t="s">
        <v>388</v>
      </c>
      <c r="K8" s="293" t="s">
        <v>770</v>
      </c>
      <c r="L8" s="293" t="s">
        <v>771</v>
      </c>
      <c r="M8" s="290"/>
      <c r="N8" s="290"/>
      <c r="O8" s="124"/>
      <c r="P8" s="46"/>
      <c r="Q8" s="290"/>
      <c r="R8" s="46"/>
      <c r="S8" s="46"/>
      <c r="T8" s="290"/>
      <c r="U8" s="294"/>
      <c r="V8" s="295" t="s">
        <v>16</v>
      </c>
      <c r="W8" s="201" t="s">
        <v>60</v>
      </c>
      <c r="X8" s="290" t="s">
        <v>7</v>
      </c>
    </row>
    <row r="9" spans="1:24" ht="21" customHeight="1">
      <c r="A9" s="293" t="s">
        <v>11</v>
      </c>
      <c r="B9" s="317">
        <v>47</v>
      </c>
      <c r="C9" s="319" t="s">
        <v>432</v>
      </c>
      <c r="D9" s="319" t="s">
        <v>433</v>
      </c>
      <c r="E9" s="321">
        <v>39059</v>
      </c>
      <c r="F9" s="318" t="s">
        <v>48</v>
      </c>
      <c r="G9" s="296"/>
      <c r="H9" s="296" t="s">
        <v>772</v>
      </c>
      <c r="I9" s="296" t="s">
        <v>772</v>
      </c>
      <c r="J9" s="296" t="s">
        <v>772</v>
      </c>
      <c r="K9" s="296" t="s">
        <v>772</v>
      </c>
      <c r="L9" s="296" t="s">
        <v>773</v>
      </c>
      <c r="M9" s="297"/>
      <c r="N9" s="297"/>
      <c r="O9" s="200"/>
      <c r="P9" s="26"/>
      <c r="Q9" s="297"/>
      <c r="R9" s="26"/>
      <c r="S9" s="26"/>
      <c r="T9" s="300"/>
      <c r="U9" s="297"/>
      <c r="V9" s="532">
        <v>1.73</v>
      </c>
      <c r="W9" s="298" t="str">
        <f>IF(ISBLANK(V9),"",IF(V9&gt;=1.75,"KSM",IF(V9&gt;=1.65,"I A",IF(V9&gt;=1.5,"II A",IF(V9&gt;=1.39,"III A",IF(V9&gt;=1.3,"I JA",IF(V9&gt;=1.22,"II JA",IF(V9&gt;=1.15,"III JA"))))))))</f>
        <v>I A</v>
      </c>
      <c r="X9" s="57" t="s">
        <v>54</v>
      </c>
    </row>
    <row r="10" spans="1:24" ht="20.25" customHeight="1">
      <c r="A10" s="299" t="s">
        <v>12</v>
      </c>
      <c r="B10" s="317">
        <v>35</v>
      </c>
      <c r="C10" s="319" t="s">
        <v>385</v>
      </c>
      <c r="D10" s="319" t="s">
        <v>386</v>
      </c>
      <c r="E10" s="321" t="s">
        <v>109</v>
      </c>
      <c r="F10" s="318" t="s">
        <v>48</v>
      </c>
      <c r="G10" s="296"/>
      <c r="H10" s="296" t="s">
        <v>774</v>
      </c>
      <c r="I10" s="296" t="s">
        <v>772</v>
      </c>
      <c r="J10" s="296" t="s">
        <v>774</v>
      </c>
      <c r="K10" s="296" t="s">
        <v>772</v>
      </c>
      <c r="L10" s="296" t="s">
        <v>773</v>
      </c>
      <c r="M10" s="297"/>
      <c r="N10" s="297"/>
      <c r="O10" s="200"/>
      <c r="P10" s="26"/>
      <c r="Q10" s="297"/>
      <c r="R10" s="26"/>
      <c r="S10" s="26"/>
      <c r="T10" s="300"/>
      <c r="U10" s="297"/>
      <c r="V10" s="532">
        <v>1.73</v>
      </c>
      <c r="W10" s="298" t="str">
        <f>IF(ISBLANK(V10),"",IF(V10&gt;=1.75,"KSM",IF(V10&gt;=1.65,"I A",IF(V10&gt;=1.5,"II A",IF(V10&gt;=1.39,"III A",IF(V10&gt;=1.3,"I JA",IF(V10&gt;=1.22,"II JA",IF(V10&gt;=1.15,"III JA"))))))))</f>
        <v>I A</v>
      </c>
      <c r="X10" s="57" t="s">
        <v>387</v>
      </c>
    </row>
    <row r="11" spans="1:24" ht="20.25" customHeight="1">
      <c r="A11" s="293" t="s">
        <v>13</v>
      </c>
      <c r="B11" s="317">
        <v>49</v>
      </c>
      <c r="C11" s="319" t="s">
        <v>437</v>
      </c>
      <c r="D11" s="319" t="s">
        <v>438</v>
      </c>
      <c r="E11" s="321">
        <v>35785</v>
      </c>
      <c r="F11" s="318" t="s">
        <v>439</v>
      </c>
      <c r="G11" s="53" t="s">
        <v>772</v>
      </c>
      <c r="H11" s="53" t="s">
        <v>772</v>
      </c>
      <c r="I11" s="53" t="s">
        <v>772</v>
      </c>
      <c r="J11" s="200" t="s">
        <v>773</v>
      </c>
      <c r="K11" s="358" t="s">
        <v>58</v>
      </c>
      <c r="L11" s="53"/>
      <c r="M11" s="296"/>
      <c r="N11" s="297"/>
      <c r="O11" s="297"/>
      <c r="P11" s="297"/>
      <c r="Q11" s="297"/>
      <c r="R11" s="210"/>
      <c r="S11" s="210"/>
      <c r="T11" s="26"/>
      <c r="U11" s="26"/>
      <c r="V11" s="532">
        <v>1.65</v>
      </c>
      <c r="W11" s="298" t="str">
        <f>IF(ISBLANK(V11),"",IF(V11&gt;=1.75,"KSM",IF(V11&gt;=1.65,"I A",IF(V11&gt;=1.5,"II A",IF(V11&gt;=1.39,"III A",IF(V11&gt;=1.3,"I JA",IF(V11&gt;=1.22,"II JA",IF(V11&gt;=1.15,"III JA"))))))))</f>
        <v>I A</v>
      </c>
      <c r="X11" s="57" t="s">
        <v>54</v>
      </c>
    </row>
    <row r="12" ht="20.25" customHeight="1"/>
    <row r="13" ht="17.25" customHeight="1">
      <c r="E13" s="182" t="s">
        <v>223</v>
      </c>
    </row>
    <row r="14" spans="1:21" ht="16.5" customHeight="1">
      <c r="A14" s="301"/>
      <c r="T14" s="302"/>
      <c r="U14" s="303"/>
    </row>
    <row r="15" spans="1:21" ht="17.25" customHeight="1">
      <c r="A15" s="282"/>
      <c r="C15" s="283"/>
      <c r="D15" s="284"/>
      <c r="E15" s="284"/>
      <c r="F15" s="284"/>
      <c r="G15" s="285"/>
      <c r="H15" s="286"/>
      <c r="I15" s="286"/>
      <c r="J15" s="286"/>
      <c r="K15" s="287" t="s">
        <v>21</v>
      </c>
      <c r="L15" s="286"/>
      <c r="M15" s="286"/>
      <c r="N15" s="286"/>
      <c r="O15" s="286"/>
      <c r="P15" s="286"/>
      <c r="Q15" s="286"/>
      <c r="R15" s="288"/>
      <c r="S15" s="288"/>
      <c r="T15" s="56"/>
      <c r="U15" s="50"/>
    </row>
    <row r="16" spans="1:24" ht="16.5" customHeight="1">
      <c r="A16" s="290" t="s">
        <v>750</v>
      </c>
      <c r="B16" s="46"/>
      <c r="C16" s="291" t="s">
        <v>1</v>
      </c>
      <c r="D16" s="292" t="s">
        <v>2</v>
      </c>
      <c r="E16" s="290" t="s">
        <v>3</v>
      </c>
      <c r="F16" s="290" t="s">
        <v>4</v>
      </c>
      <c r="G16" s="304" t="s">
        <v>775</v>
      </c>
      <c r="H16" s="304" t="s">
        <v>776</v>
      </c>
      <c r="I16" s="304" t="s">
        <v>777</v>
      </c>
      <c r="J16" s="304" t="s">
        <v>778</v>
      </c>
      <c r="K16" s="304" t="s">
        <v>779</v>
      </c>
      <c r="L16" s="304" t="s">
        <v>780</v>
      </c>
      <c r="M16" s="304" t="s">
        <v>781</v>
      </c>
      <c r="N16" s="304"/>
      <c r="O16" s="304"/>
      <c r="P16" s="304"/>
      <c r="Q16" s="304"/>
      <c r="R16" s="304"/>
      <c r="S16" s="304"/>
      <c r="T16" s="58"/>
      <c r="U16" s="58"/>
      <c r="V16" s="295" t="s">
        <v>16</v>
      </c>
      <c r="W16" s="201" t="s">
        <v>60</v>
      </c>
      <c r="X16" s="290" t="s">
        <v>7</v>
      </c>
    </row>
    <row r="17" spans="1:24" ht="18.75" customHeight="1">
      <c r="A17" s="299" t="s">
        <v>11</v>
      </c>
      <c r="B17" s="317">
        <v>103</v>
      </c>
      <c r="C17" s="319" t="s">
        <v>174</v>
      </c>
      <c r="D17" s="319" t="s">
        <v>175</v>
      </c>
      <c r="E17" s="321" t="s">
        <v>699</v>
      </c>
      <c r="F17" s="318" t="s">
        <v>1071</v>
      </c>
      <c r="G17" s="296" t="s">
        <v>772</v>
      </c>
      <c r="H17" s="296" t="s">
        <v>772</v>
      </c>
      <c r="I17" s="296" t="s">
        <v>772</v>
      </c>
      <c r="J17" s="296" t="s">
        <v>772</v>
      </c>
      <c r="K17" s="296" t="s">
        <v>772</v>
      </c>
      <c r="L17" s="296" t="s">
        <v>774</v>
      </c>
      <c r="M17" s="296" t="s">
        <v>773</v>
      </c>
      <c r="N17" s="297"/>
      <c r="O17" s="297"/>
      <c r="P17" s="297"/>
      <c r="Q17" s="296"/>
      <c r="R17" s="211"/>
      <c r="S17" s="211"/>
      <c r="T17" s="26"/>
      <c r="U17" s="26"/>
      <c r="V17" s="532">
        <v>1.35</v>
      </c>
      <c r="W17" s="298" t="str">
        <f>IF(ISBLANK(V17),"",IF(V17&gt;=1.75,"KSM",IF(V17&gt;=1.65,"I A",IF(V17&gt;=1.5,"II A",IF(V17&gt;=1.39,"III A",IF(V17&gt;=1.3,"I JA",IF(V17&gt;=1.22,"II JA",IF(V17&gt;=1.15,"III JA"))))))))</f>
        <v>I JA</v>
      </c>
      <c r="X17" s="57"/>
    </row>
    <row r="18" spans="1:24" ht="19.5" customHeight="1">
      <c r="A18" s="299" t="s">
        <v>12</v>
      </c>
      <c r="B18" s="317">
        <v>104</v>
      </c>
      <c r="C18" s="319" t="s">
        <v>172</v>
      </c>
      <c r="D18" s="319" t="s">
        <v>173</v>
      </c>
      <c r="E18" s="321" t="s">
        <v>700</v>
      </c>
      <c r="F18" s="318" t="s">
        <v>1071</v>
      </c>
      <c r="G18" s="297" t="s">
        <v>772</v>
      </c>
      <c r="H18" s="297" t="s">
        <v>772</v>
      </c>
      <c r="I18" s="297" t="s">
        <v>772</v>
      </c>
      <c r="J18" s="297" t="s">
        <v>772</v>
      </c>
      <c r="K18" s="297" t="s">
        <v>772</v>
      </c>
      <c r="L18" s="297" t="s">
        <v>773</v>
      </c>
      <c r="M18" s="297"/>
      <c r="N18" s="297"/>
      <c r="O18" s="297"/>
      <c r="P18" s="297"/>
      <c r="Q18" s="297"/>
      <c r="R18" s="200"/>
      <c r="S18" s="200"/>
      <c r="T18" s="26"/>
      <c r="U18" s="26"/>
      <c r="V18" s="532">
        <v>1.3</v>
      </c>
      <c r="W18" s="298" t="str">
        <f>IF(ISBLANK(V18),"",IF(V18&gt;=1.75,"KSM",IF(V18&gt;=1.65,"I A",IF(V18&gt;=1.5,"II A",IF(V18&gt;=1.39,"III A",IF(V18&gt;=1.3,"I JA",IF(V18&gt;=1.22,"II JA",IF(V18&gt;=1.15,"III JA"))))))))</f>
        <v>I JA</v>
      </c>
      <c r="X18" s="57"/>
    </row>
    <row r="19" ht="21" customHeight="1">
      <c r="A19" s="305"/>
    </row>
    <row r="20" spans="2:5" ht="19.5" customHeight="1">
      <c r="B20" s="75"/>
      <c r="C20" s="259"/>
      <c r="E20" s="182" t="s">
        <v>18</v>
      </c>
    </row>
    <row r="21" spans="2:21" ht="18.75" customHeight="1">
      <c r="B21" s="282"/>
      <c r="C21" s="283"/>
      <c r="D21" s="284"/>
      <c r="E21" s="284"/>
      <c r="F21" s="284"/>
      <c r="G21" s="285"/>
      <c r="H21" s="286"/>
      <c r="I21" s="286"/>
      <c r="J21" s="286"/>
      <c r="K21" s="287" t="s">
        <v>21</v>
      </c>
      <c r="L21" s="286"/>
      <c r="M21" s="286"/>
      <c r="N21" s="286"/>
      <c r="O21" s="286"/>
      <c r="P21" s="286"/>
      <c r="Q21" s="286"/>
      <c r="R21" s="288"/>
      <c r="S21" s="288"/>
      <c r="T21" s="56"/>
      <c r="U21" s="50"/>
    </row>
    <row r="22" spans="1:24" ht="14.25">
      <c r="A22" s="290" t="s">
        <v>750</v>
      </c>
      <c r="B22" s="46"/>
      <c r="C22" s="291" t="s">
        <v>1</v>
      </c>
      <c r="D22" s="292" t="s">
        <v>2</v>
      </c>
      <c r="E22" s="290" t="s">
        <v>3</v>
      </c>
      <c r="F22" s="306" t="s">
        <v>4</v>
      </c>
      <c r="G22" s="304" t="s">
        <v>769</v>
      </c>
      <c r="H22" s="304" t="s">
        <v>388</v>
      </c>
      <c r="I22" s="304" t="s">
        <v>782</v>
      </c>
      <c r="J22" s="304" t="s">
        <v>398</v>
      </c>
      <c r="K22" s="304" t="s">
        <v>783</v>
      </c>
      <c r="L22" s="304" t="s">
        <v>784</v>
      </c>
      <c r="M22" s="304" t="s">
        <v>785</v>
      </c>
      <c r="N22" s="304" t="s">
        <v>397</v>
      </c>
      <c r="O22" s="304" t="s">
        <v>393</v>
      </c>
      <c r="P22" s="304" t="s">
        <v>786</v>
      </c>
      <c r="Q22" s="304"/>
      <c r="R22" s="304"/>
      <c r="S22" s="304"/>
      <c r="T22" s="58"/>
      <c r="U22" s="58"/>
      <c r="V22" s="295" t="s">
        <v>16</v>
      </c>
      <c r="W22" s="201" t="s">
        <v>60</v>
      </c>
      <c r="X22" s="290" t="s">
        <v>7</v>
      </c>
    </row>
    <row r="23" spans="1:24" ht="16.5" customHeight="1">
      <c r="A23" s="299" t="s">
        <v>11</v>
      </c>
      <c r="B23" s="41">
        <v>70</v>
      </c>
      <c r="C23" s="359" t="s">
        <v>389</v>
      </c>
      <c r="D23" s="213" t="s">
        <v>390</v>
      </c>
      <c r="E23" s="215" t="s">
        <v>391</v>
      </c>
      <c r="F23" s="216" t="s">
        <v>48</v>
      </c>
      <c r="G23" s="307"/>
      <c r="H23" s="307"/>
      <c r="I23" s="307"/>
      <c r="J23" s="307" t="s">
        <v>772</v>
      </c>
      <c r="K23" s="307"/>
      <c r="L23" s="307" t="s">
        <v>774</v>
      </c>
      <c r="M23" s="307" t="s">
        <v>772</v>
      </c>
      <c r="N23" s="307" t="s">
        <v>772</v>
      </c>
      <c r="O23" s="307" t="s">
        <v>774</v>
      </c>
      <c r="P23" s="307" t="s">
        <v>773</v>
      </c>
      <c r="Q23" s="307"/>
      <c r="R23" s="41"/>
      <c r="S23" s="41"/>
      <c r="T23" s="81"/>
      <c r="U23" s="81"/>
      <c r="V23" s="532">
        <v>2.05</v>
      </c>
      <c r="W23" s="298" t="str">
        <f>IF(ISBLANK(V23),"",IF(V23&gt;=2.03,"KSM",IF(V23&gt;=1.9,"I A",IF(V23&gt;=1.75,"II A",IF(V23&gt;=1.6,"III A",IF(V23&gt;=1.47,"I JA",IF(V23&gt;=1.35,"II JA",IF(V23&gt;=1.25,"III JA"))))))))</f>
        <v>KSM</v>
      </c>
      <c r="X23" s="57" t="s">
        <v>392</v>
      </c>
    </row>
    <row r="24" spans="1:24" ht="19.5" customHeight="1">
      <c r="A24" s="299" t="s">
        <v>12</v>
      </c>
      <c r="B24" s="41">
        <v>71</v>
      </c>
      <c r="C24" s="359" t="s">
        <v>268</v>
      </c>
      <c r="D24" s="213" t="s">
        <v>394</v>
      </c>
      <c r="E24" s="215" t="s">
        <v>395</v>
      </c>
      <c r="F24" s="216" t="s">
        <v>48</v>
      </c>
      <c r="G24" s="307"/>
      <c r="H24" s="307"/>
      <c r="I24" s="307"/>
      <c r="J24" s="307" t="s">
        <v>772</v>
      </c>
      <c r="K24" s="307" t="s">
        <v>772</v>
      </c>
      <c r="L24" s="307" t="s">
        <v>772</v>
      </c>
      <c r="M24" s="307" t="s">
        <v>774</v>
      </c>
      <c r="N24" s="307" t="s">
        <v>773</v>
      </c>
      <c r="O24" s="307"/>
      <c r="P24" s="307"/>
      <c r="Q24" s="307"/>
      <c r="R24" s="41"/>
      <c r="S24" s="41"/>
      <c r="T24" s="81"/>
      <c r="U24" s="81"/>
      <c r="V24" s="532">
        <v>1.95</v>
      </c>
      <c r="W24" s="298" t="str">
        <f>IF(ISBLANK(V24),"",IF(V24&gt;=2.03,"KSM",IF(V24&gt;=1.9,"I A",IF(V24&gt;=1.75,"II A",IF(V24&gt;=1.6,"III A",IF(V24&gt;=1.47,"I JA",IF(V24&gt;=1.35,"II JA",IF(V24&gt;=1.25,"III JA"))))))))</f>
        <v>I A</v>
      </c>
      <c r="X24" s="57" t="s">
        <v>396</v>
      </c>
    </row>
    <row r="25" spans="1:24" ht="18" customHeight="1">
      <c r="A25" s="299" t="s">
        <v>13</v>
      </c>
      <c r="B25" s="41">
        <v>56</v>
      </c>
      <c r="C25" s="359" t="s">
        <v>70</v>
      </c>
      <c r="D25" s="213" t="s">
        <v>621</v>
      </c>
      <c r="E25" s="215" t="s">
        <v>622</v>
      </c>
      <c r="F25" s="216" t="s">
        <v>597</v>
      </c>
      <c r="G25" s="307"/>
      <c r="H25" s="307" t="s">
        <v>774</v>
      </c>
      <c r="I25" s="307"/>
      <c r="J25" s="307" t="s">
        <v>774</v>
      </c>
      <c r="K25" s="307" t="s">
        <v>773</v>
      </c>
      <c r="L25" s="307"/>
      <c r="M25" s="307"/>
      <c r="N25" s="307"/>
      <c r="O25" s="307"/>
      <c r="P25" s="307"/>
      <c r="Q25" s="307"/>
      <c r="R25" s="41"/>
      <c r="S25" s="41"/>
      <c r="T25" s="81"/>
      <c r="U25" s="81"/>
      <c r="V25" s="532">
        <v>1.8</v>
      </c>
      <c r="W25" s="298" t="str">
        <f>IF(ISBLANK(V25),"",IF(V25&gt;=2.03,"KSM",IF(V25&gt;=1.9,"I A",IF(V25&gt;=1.75,"II A",IF(V25&gt;=1.6,"III A",IF(V25&gt;=1.47,"I JA",IF(V25&gt;=1.35,"II JA",IF(V25&gt;=1.25,"III JA"))))))))</f>
        <v>II A</v>
      </c>
      <c r="X25" s="57" t="s">
        <v>620</v>
      </c>
    </row>
    <row r="26" spans="1:24" ht="18" customHeight="1">
      <c r="A26" s="299" t="s">
        <v>14</v>
      </c>
      <c r="B26" s="41">
        <v>58</v>
      </c>
      <c r="C26" s="359" t="s">
        <v>210</v>
      </c>
      <c r="D26" s="213" t="s">
        <v>628</v>
      </c>
      <c r="E26" s="215" t="s">
        <v>629</v>
      </c>
      <c r="F26" s="216" t="s">
        <v>597</v>
      </c>
      <c r="G26" s="307" t="s">
        <v>772</v>
      </c>
      <c r="H26" s="307" t="s">
        <v>772</v>
      </c>
      <c r="I26" s="307" t="s">
        <v>772</v>
      </c>
      <c r="J26" s="307" t="s">
        <v>773</v>
      </c>
      <c r="K26" s="198"/>
      <c r="L26" s="307"/>
      <c r="M26" s="307"/>
      <c r="N26" s="307"/>
      <c r="O26" s="307"/>
      <c r="P26" s="307"/>
      <c r="Q26" s="307"/>
      <c r="R26" s="41"/>
      <c r="S26" s="41"/>
      <c r="T26" s="81"/>
      <c r="U26" s="81"/>
      <c r="V26" s="532">
        <v>1.75</v>
      </c>
      <c r="W26" s="298" t="str">
        <f>IF(ISBLANK(V26),"",IF(V26&gt;=2.03,"KSM",IF(V26&gt;=1.9,"I A",IF(V26&gt;=1.75,"II A",IF(V26&gt;=1.6,"III A",IF(V26&gt;=1.47,"I JA",IF(V26&gt;=1.35,"II JA",IF(V26&gt;=1.25,"III JA"))))))))</f>
        <v>II A</v>
      </c>
      <c r="X26" s="57" t="s">
        <v>620</v>
      </c>
    </row>
    <row r="27" spans="1:24" ht="18" customHeight="1">
      <c r="A27" s="299" t="s">
        <v>8</v>
      </c>
      <c r="B27" s="41">
        <v>57</v>
      </c>
      <c r="C27" s="359" t="s">
        <v>626</v>
      </c>
      <c r="D27" s="213" t="s">
        <v>627</v>
      </c>
      <c r="E27" s="215" t="s">
        <v>65</v>
      </c>
      <c r="F27" s="216" t="s">
        <v>597</v>
      </c>
      <c r="G27" s="307" t="s">
        <v>774</v>
      </c>
      <c r="H27" s="307" t="s">
        <v>772</v>
      </c>
      <c r="I27" s="307" t="s">
        <v>773</v>
      </c>
      <c r="J27" s="307"/>
      <c r="K27" s="307"/>
      <c r="L27" s="307"/>
      <c r="M27" s="307"/>
      <c r="N27" s="307"/>
      <c r="O27" s="307"/>
      <c r="P27" s="307"/>
      <c r="Q27" s="307"/>
      <c r="R27" s="41"/>
      <c r="S27" s="41"/>
      <c r="T27" s="81"/>
      <c r="U27" s="81"/>
      <c r="V27" s="532">
        <v>1.7</v>
      </c>
      <c r="W27" s="298" t="str">
        <f>IF(ISBLANK(V27),"",IF(V27&gt;=2.03,"KSM",IF(V27&gt;=1.9,"I A",IF(V27&gt;=1.75,"II A",IF(V27&gt;=1.6,"III A",IF(V27&gt;=1.47,"I JA",IF(V27&gt;=1.35,"II JA",IF(V27&gt;=1.25,"III JA"))))))))</f>
        <v>III A</v>
      </c>
      <c r="X27" s="57" t="s">
        <v>620</v>
      </c>
    </row>
    <row r="28" ht="18" customHeight="1"/>
    <row r="29" ht="18" customHeight="1"/>
    <row r="30" ht="18" customHeight="1">
      <c r="E30" s="182" t="s">
        <v>222</v>
      </c>
    </row>
    <row r="31" spans="2:21" ht="18" customHeight="1">
      <c r="B31" s="282"/>
      <c r="C31" s="283"/>
      <c r="D31" s="284"/>
      <c r="E31" s="284"/>
      <c r="F31" s="284"/>
      <c r="G31" s="285"/>
      <c r="H31" s="286"/>
      <c r="I31" s="286"/>
      <c r="J31" s="286"/>
      <c r="K31" s="287" t="s">
        <v>21</v>
      </c>
      <c r="L31" s="286"/>
      <c r="M31" s="286"/>
      <c r="N31" s="286"/>
      <c r="O31" s="286"/>
      <c r="P31" s="286"/>
      <c r="Q31" s="286"/>
      <c r="R31" s="288"/>
      <c r="S31" s="288"/>
      <c r="T31" s="56"/>
      <c r="U31" s="50"/>
    </row>
    <row r="32" spans="1:24" ht="18" customHeight="1">
      <c r="A32" s="290" t="s">
        <v>750</v>
      </c>
      <c r="B32" s="46"/>
      <c r="C32" s="291" t="s">
        <v>1</v>
      </c>
      <c r="D32" s="292" t="s">
        <v>2</v>
      </c>
      <c r="E32" s="290" t="s">
        <v>3</v>
      </c>
      <c r="F32" s="306" t="s">
        <v>4</v>
      </c>
      <c r="G32" s="304" t="s">
        <v>787</v>
      </c>
      <c r="H32" s="304" t="s">
        <v>768</v>
      </c>
      <c r="I32" s="304" t="s">
        <v>548</v>
      </c>
      <c r="J32" s="304" t="s">
        <v>769</v>
      </c>
      <c r="K32" s="304" t="s">
        <v>388</v>
      </c>
      <c r="L32" s="304" t="s">
        <v>782</v>
      </c>
      <c r="M32" s="304" t="s">
        <v>398</v>
      </c>
      <c r="N32" s="304" t="s">
        <v>783</v>
      </c>
      <c r="O32" s="304" t="s">
        <v>784</v>
      </c>
      <c r="P32" s="304"/>
      <c r="Q32" s="304"/>
      <c r="R32" s="304"/>
      <c r="S32" s="304"/>
      <c r="T32" s="58"/>
      <c r="U32" s="58"/>
      <c r="V32" s="295" t="s">
        <v>16</v>
      </c>
      <c r="W32" s="201" t="s">
        <v>60</v>
      </c>
      <c r="X32" s="290" t="s">
        <v>7</v>
      </c>
    </row>
    <row r="33" spans="1:24" ht="16.5" customHeight="1">
      <c r="A33" s="293" t="s">
        <v>11</v>
      </c>
      <c r="B33" s="41" t="s">
        <v>347</v>
      </c>
      <c r="C33" s="81" t="s">
        <v>131</v>
      </c>
      <c r="D33" s="110" t="s">
        <v>348</v>
      </c>
      <c r="E33" s="104" t="s">
        <v>132</v>
      </c>
      <c r="F33" s="105" t="s">
        <v>102</v>
      </c>
      <c r="G33" s="41"/>
      <c r="H33" s="41"/>
      <c r="I33" s="41" t="s">
        <v>772</v>
      </c>
      <c r="J33" s="41" t="s">
        <v>772</v>
      </c>
      <c r="K33" s="41" t="s">
        <v>772</v>
      </c>
      <c r="L33" s="41" t="s">
        <v>772</v>
      </c>
      <c r="M33" s="41" t="s">
        <v>788</v>
      </c>
      <c r="N33" s="41" t="s">
        <v>773</v>
      </c>
      <c r="O33" s="198"/>
      <c r="P33" s="41"/>
      <c r="Q33" s="41"/>
      <c r="R33" s="41"/>
      <c r="S33" s="41"/>
      <c r="T33" s="41"/>
      <c r="U33" s="41"/>
      <c r="V33" s="532">
        <v>1.8</v>
      </c>
      <c r="W33" s="298" t="str">
        <f>IF(ISBLANK(V33),"",IF(V33&gt;=2.03,"KSM",IF(V33&gt;=1.9,"I A",IF(V33&gt;=1.75,"II A",IF(V33&gt;=1.6,"III A",IF(V33&gt;=1.47,"I JA",IF(V33&gt;=1.35,"II JA",IF(V33&gt;=1.25,"III JA"))))))))</f>
        <v>II A</v>
      </c>
      <c r="X33" s="57" t="s">
        <v>349</v>
      </c>
    </row>
    <row r="34" spans="1:24" ht="16.5" customHeight="1">
      <c r="A34" s="293" t="s">
        <v>12</v>
      </c>
      <c r="B34" s="53">
        <v>55</v>
      </c>
      <c r="C34" s="359" t="s">
        <v>322</v>
      </c>
      <c r="D34" s="213" t="s">
        <v>615</v>
      </c>
      <c r="E34" s="214" t="s">
        <v>616</v>
      </c>
      <c r="F34" s="359" t="s">
        <v>597</v>
      </c>
      <c r="G34" s="360" t="s">
        <v>789</v>
      </c>
      <c r="H34" s="41" t="s">
        <v>789</v>
      </c>
      <c r="I34" s="307" t="s">
        <v>774</v>
      </c>
      <c r="J34" s="307" t="s">
        <v>772</v>
      </c>
      <c r="K34" s="307" t="s">
        <v>773</v>
      </c>
      <c r="L34" s="307"/>
      <c r="M34" s="307"/>
      <c r="N34" s="307"/>
      <c r="O34" s="307"/>
      <c r="P34" s="307"/>
      <c r="Q34" s="307"/>
      <c r="R34" s="124"/>
      <c r="S34" s="124"/>
      <c r="T34" s="41"/>
      <c r="U34" s="41"/>
      <c r="V34" s="532">
        <v>1.65</v>
      </c>
      <c r="W34" s="298" t="str">
        <f>IF(ISBLANK(V34),"",IF(V34&gt;=2.03,"KSM",IF(V34&gt;=1.9,"I A",IF(V34&gt;=1.75,"II A",IF(V34&gt;=1.6,"III A",IF(V34&gt;=1.47,"I JA",IF(V34&gt;=1.35,"II JA",IF(V34&gt;=1.25,"III JA"))))))))</f>
        <v>III A</v>
      </c>
      <c r="X34" s="57" t="s">
        <v>607</v>
      </c>
    </row>
    <row r="35" spans="1:24" ht="18" customHeight="1">
      <c r="A35" s="53">
        <v>3</v>
      </c>
      <c r="B35" s="53">
        <v>135</v>
      </c>
      <c r="C35" s="361" t="s">
        <v>545</v>
      </c>
      <c r="D35" s="217" t="s">
        <v>546</v>
      </c>
      <c r="E35" s="214" t="s">
        <v>547</v>
      </c>
      <c r="F35" s="212" t="s">
        <v>1070</v>
      </c>
      <c r="G35" s="307" t="s">
        <v>772</v>
      </c>
      <c r="H35" s="307" t="s">
        <v>772</v>
      </c>
      <c r="I35" s="307" t="s">
        <v>772</v>
      </c>
      <c r="J35" s="307" t="s">
        <v>773</v>
      </c>
      <c r="K35" s="307"/>
      <c r="L35" s="307"/>
      <c r="M35" s="307"/>
      <c r="N35" s="307"/>
      <c r="O35" s="307"/>
      <c r="P35" s="307"/>
      <c r="Q35" s="307"/>
      <c r="R35" s="124"/>
      <c r="S35" s="124"/>
      <c r="T35" s="41"/>
      <c r="U35" s="41"/>
      <c r="V35" s="532">
        <v>1.6</v>
      </c>
      <c r="W35" s="298" t="str">
        <f>IF(ISBLANK(V35),"",IF(V35&gt;=2.03,"KSM",IF(V35&gt;=1.9,"I A",IF(V35&gt;=1.75,"II A",IF(V35&gt;=1.6,"III A",IF(V35&gt;=1.47,"I JA",IF(V35&gt;=1.35,"II JA",IF(V35&gt;=1.25,"III JA"))))))))</f>
        <v>III A</v>
      </c>
      <c r="X35" s="57" t="s">
        <v>535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E48"/>
  <sheetViews>
    <sheetView zoomScalePageLayoutView="0" workbookViewId="0" topLeftCell="A28">
      <selection activeCell="O11" sqref="O11"/>
    </sheetView>
  </sheetViews>
  <sheetFormatPr defaultColWidth="9.140625" defaultRowHeight="15"/>
  <cols>
    <col min="1" max="1" width="4.421875" style="0" customWidth="1"/>
    <col min="2" max="2" width="4.00390625" style="0" customWidth="1"/>
    <col min="3" max="3" width="10.140625" style="0" customWidth="1"/>
    <col min="4" max="4" width="18.7109375" style="0" customWidth="1"/>
    <col min="5" max="5" width="12.421875" style="0" customWidth="1"/>
    <col min="6" max="6" width="16.140625" style="0" customWidth="1"/>
    <col min="7" max="7" width="6.140625" style="0" customWidth="1"/>
    <col min="8" max="8" width="5.8515625" style="0" customWidth="1"/>
    <col min="9" max="9" width="5.28125" style="0" customWidth="1"/>
    <col min="10" max="10" width="5.140625" style="0" customWidth="1"/>
    <col min="11" max="11" width="5.57421875" style="0" customWidth="1"/>
    <col min="12" max="12" width="5.421875" style="0" customWidth="1"/>
    <col min="13" max="13" width="5.8515625" style="0" customWidth="1"/>
    <col min="14" max="14" width="8.7109375" style="0" customWidth="1"/>
    <col min="15" max="15" width="7.7109375" style="0" customWidth="1"/>
    <col min="16" max="16" width="24.28125" style="0" bestFit="1" customWidth="1"/>
  </cols>
  <sheetData>
    <row r="1" ht="12" customHeight="1"/>
    <row r="2" spans="1:9" ht="17.25">
      <c r="A2" s="254" t="s">
        <v>9</v>
      </c>
      <c r="B2" s="254"/>
      <c r="C2" s="24"/>
      <c r="D2" s="254"/>
      <c r="E2" s="255"/>
      <c r="F2" s="254"/>
      <c r="G2" s="277"/>
      <c r="H2" s="277"/>
      <c r="I2" s="277"/>
    </row>
    <row r="3" spans="1:15" ht="16.5" customHeight="1">
      <c r="A3" s="248"/>
      <c r="B3" s="256"/>
      <c r="C3" s="257"/>
      <c r="D3" s="258"/>
      <c r="E3" s="278"/>
      <c r="F3" s="258"/>
      <c r="G3" s="279"/>
      <c r="H3" s="279"/>
      <c r="I3" s="279"/>
      <c r="O3" s="13" t="s">
        <v>47</v>
      </c>
    </row>
    <row r="4" spans="1:15" ht="15.75" customHeight="1">
      <c r="A4" s="280"/>
      <c r="B4" s="281"/>
      <c r="C4" s="1"/>
      <c r="D4" s="1"/>
      <c r="E4" s="1"/>
      <c r="F4" s="1"/>
      <c r="G4" s="1"/>
      <c r="H4" s="1"/>
      <c r="I4" s="13"/>
      <c r="O4" s="13" t="s">
        <v>726</v>
      </c>
    </row>
    <row r="5" spans="1:9" ht="15">
      <c r="A5" s="1"/>
      <c r="B5" s="259" t="s">
        <v>17</v>
      </c>
      <c r="C5" s="98"/>
      <c r="D5" s="75"/>
      <c r="E5" s="1"/>
      <c r="H5" s="1"/>
      <c r="I5" s="13"/>
    </row>
    <row r="6" ht="11.25" customHeight="1"/>
    <row r="7" spans="1:15" ht="13.5" customHeight="1">
      <c r="A7" s="362"/>
      <c r="B7" s="161"/>
      <c r="C7" s="363"/>
      <c r="D7" s="364" t="s">
        <v>223</v>
      </c>
      <c r="E7" s="363"/>
      <c r="F7" s="363"/>
      <c r="G7" s="365"/>
      <c r="H7" s="365"/>
      <c r="I7" s="365"/>
      <c r="J7" s="365"/>
      <c r="K7" s="365"/>
      <c r="L7" s="365"/>
      <c r="M7" s="249"/>
      <c r="N7" s="366"/>
      <c r="O7" s="367"/>
    </row>
    <row r="8" ht="18" customHeight="1"/>
    <row r="9" spans="1:15" ht="14.25">
      <c r="A9" s="368"/>
      <c r="B9" s="368"/>
      <c r="C9" s="368"/>
      <c r="D9" s="369"/>
      <c r="E9" s="368"/>
      <c r="F9" s="370" t="s">
        <v>42</v>
      </c>
      <c r="G9" s="371"/>
      <c r="H9" s="371"/>
      <c r="I9" s="371"/>
      <c r="J9" s="371"/>
      <c r="K9" s="371"/>
      <c r="L9" s="372"/>
      <c r="M9" s="373"/>
      <c r="N9" s="374"/>
      <c r="O9" s="374"/>
    </row>
    <row r="10" spans="1:16" ht="15">
      <c r="A10" s="290" t="s">
        <v>750</v>
      </c>
      <c r="B10" s="46"/>
      <c r="C10" s="375" t="s">
        <v>1</v>
      </c>
      <c r="D10" s="376" t="s">
        <v>2</v>
      </c>
      <c r="E10" s="377" t="s">
        <v>3</v>
      </c>
      <c r="F10" s="377" t="s">
        <v>4</v>
      </c>
      <c r="G10" s="378" t="s">
        <v>11</v>
      </c>
      <c r="H10" s="378" t="s">
        <v>12</v>
      </c>
      <c r="I10" s="378" t="s">
        <v>13</v>
      </c>
      <c r="J10" s="378" t="s">
        <v>44</v>
      </c>
      <c r="K10" s="378" t="s">
        <v>14</v>
      </c>
      <c r="L10" s="378" t="s">
        <v>8</v>
      </c>
      <c r="M10" s="378" t="s">
        <v>15</v>
      </c>
      <c r="N10" s="379" t="s">
        <v>16</v>
      </c>
      <c r="O10" s="378" t="s">
        <v>60</v>
      </c>
      <c r="P10" s="380" t="s">
        <v>7</v>
      </c>
    </row>
    <row r="11" spans="1:16" ht="13.5" customHeight="1">
      <c r="A11" s="381">
        <v>1</v>
      </c>
      <c r="B11" s="114">
        <v>38</v>
      </c>
      <c r="C11" s="382" t="s">
        <v>413</v>
      </c>
      <c r="D11" s="383" t="s">
        <v>414</v>
      </c>
      <c r="E11" s="103">
        <v>39386</v>
      </c>
      <c r="F11" s="384" t="s">
        <v>48</v>
      </c>
      <c r="G11" s="385">
        <v>5.87</v>
      </c>
      <c r="H11" s="385">
        <v>5.59</v>
      </c>
      <c r="I11" s="385">
        <v>5.64</v>
      </c>
      <c r="J11" s="386">
        <v>5.56</v>
      </c>
      <c r="K11" s="385">
        <v>5.66</v>
      </c>
      <c r="L11" s="387" t="s">
        <v>58</v>
      </c>
      <c r="M11" s="388">
        <v>5.58</v>
      </c>
      <c r="N11" s="389">
        <v>5.87</v>
      </c>
      <c r="O11" s="390" t="str">
        <f>IF(ISBLANK(N11),"",IF(N11&gt;=6,"KSM",IF(N11&gt;=5.6,"I A",IF(N11&gt;=5.15,"II A",IF(N11&gt;=4.6,"III A",IF(N11&gt;=4.2,"I JA",IF(N11&gt;=3.85,"II JA",IF(N11&gt;=3.6,"III JA"))))))))</f>
        <v>I A</v>
      </c>
      <c r="P11" s="391" t="s">
        <v>415</v>
      </c>
    </row>
    <row r="12" spans="1:31" ht="15">
      <c r="A12" s="392"/>
      <c r="B12" s="52"/>
      <c r="C12" s="393"/>
      <c r="D12" s="394"/>
      <c r="E12" s="395"/>
      <c r="F12" s="395"/>
      <c r="G12" s="396" t="s">
        <v>790</v>
      </c>
      <c r="H12" s="396" t="s">
        <v>791</v>
      </c>
      <c r="I12" s="396" t="s">
        <v>792</v>
      </c>
      <c r="J12" s="396"/>
      <c r="K12" s="396" t="s">
        <v>793</v>
      </c>
      <c r="L12" s="396"/>
      <c r="M12" s="397" t="s">
        <v>794</v>
      </c>
      <c r="N12" s="398"/>
      <c r="O12" s="399"/>
      <c r="P12" s="400"/>
      <c r="R12" s="113"/>
      <c r="S12" s="69"/>
      <c r="T12" s="401"/>
      <c r="U12" s="402"/>
      <c r="V12" s="69"/>
      <c r="W12" s="113"/>
      <c r="X12" s="403"/>
      <c r="Y12" s="113"/>
      <c r="Z12" s="113"/>
      <c r="AA12" s="403"/>
      <c r="AB12" s="113"/>
      <c r="AC12" s="113"/>
      <c r="AD12" s="404"/>
      <c r="AE12" s="71"/>
    </row>
    <row r="13" spans="1:16" ht="13.5" customHeight="1">
      <c r="A13" s="405">
        <v>2</v>
      </c>
      <c r="B13" s="114">
        <v>7</v>
      </c>
      <c r="C13" s="382" t="s">
        <v>160</v>
      </c>
      <c r="D13" s="383" t="s">
        <v>188</v>
      </c>
      <c r="E13" s="103">
        <v>40208</v>
      </c>
      <c r="F13" s="384" t="s">
        <v>185</v>
      </c>
      <c r="G13" s="385">
        <v>5.08</v>
      </c>
      <c r="H13" s="385">
        <v>5.24</v>
      </c>
      <c r="I13" s="385">
        <v>4.91</v>
      </c>
      <c r="J13" s="386"/>
      <c r="K13" s="385">
        <v>4.84</v>
      </c>
      <c r="L13" s="385">
        <v>5.12</v>
      </c>
      <c r="M13" s="385">
        <v>5.2</v>
      </c>
      <c r="N13" s="389">
        <v>5.24</v>
      </c>
      <c r="O13" s="541" t="str">
        <f>IF(ISBLANK(N13),"",IF(N13&gt;=6,"KSM",IF(N13&gt;=5.6,"I A",IF(N13&gt;=5.15,"II A",IF(N13&gt;=4.6,"III A",IF(N13&gt;=4.2,"I JA",IF(N13&gt;=3.85,"II JA",IF(N13&gt;=3.6,"III JA"))))))))</f>
        <v>II A</v>
      </c>
      <c r="P13" s="391" t="s">
        <v>549</v>
      </c>
    </row>
    <row r="14" spans="1:16" ht="15">
      <c r="A14" s="406"/>
      <c r="B14" s="52"/>
      <c r="C14" s="393"/>
      <c r="D14" s="394"/>
      <c r="E14" s="395"/>
      <c r="F14" s="395"/>
      <c r="G14" s="396" t="s">
        <v>795</v>
      </c>
      <c r="H14" s="396" t="s">
        <v>796</v>
      </c>
      <c r="I14" s="396" t="s">
        <v>797</v>
      </c>
      <c r="J14" s="396"/>
      <c r="K14" s="396" t="s">
        <v>798</v>
      </c>
      <c r="L14" s="396" t="s">
        <v>799</v>
      </c>
      <c r="M14" s="396" t="s">
        <v>800</v>
      </c>
      <c r="N14" s="398"/>
      <c r="O14" s="542"/>
      <c r="P14" s="400"/>
    </row>
    <row r="15" spans="1:16" ht="12" customHeight="1">
      <c r="A15" s="381">
        <v>3</v>
      </c>
      <c r="B15" s="114">
        <v>68</v>
      </c>
      <c r="C15" s="382" t="s">
        <v>491</v>
      </c>
      <c r="D15" s="383" t="s">
        <v>492</v>
      </c>
      <c r="E15" s="103" t="s">
        <v>493</v>
      </c>
      <c r="F15" s="384" t="s">
        <v>48</v>
      </c>
      <c r="G15" s="385">
        <v>4.52</v>
      </c>
      <c r="H15" s="385">
        <v>4.94</v>
      </c>
      <c r="I15" s="385">
        <v>5.2</v>
      </c>
      <c r="J15" s="386"/>
      <c r="K15" s="385">
        <v>4.88</v>
      </c>
      <c r="L15" s="385">
        <v>4.82</v>
      </c>
      <c r="M15" s="385">
        <v>5.23</v>
      </c>
      <c r="N15" s="389">
        <v>5.23</v>
      </c>
      <c r="O15" s="541" t="str">
        <f>IF(ISBLANK(N15),"",IF(N15&gt;=6,"KSM",IF(N15&gt;=5.6,"I A",IF(N15&gt;=5.15,"II A",IF(N15&gt;=4.6,"III A",IF(N15&gt;=4.2,"I JA",IF(N15&gt;=3.85,"II JA",IF(N15&gt;=3.6,"III JA"))))))))</f>
        <v>II A</v>
      </c>
      <c r="P15" s="391" t="s">
        <v>490</v>
      </c>
    </row>
    <row r="16" spans="1:16" ht="15">
      <c r="A16" s="392"/>
      <c r="B16" s="52"/>
      <c r="C16" s="393"/>
      <c r="D16" s="394"/>
      <c r="E16" s="395"/>
      <c r="F16" s="395"/>
      <c r="G16" s="396" t="s">
        <v>797</v>
      </c>
      <c r="H16" s="396" t="s">
        <v>801</v>
      </c>
      <c r="I16" s="396" t="s">
        <v>797</v>
      </c>
      <c r="J16" s="396"/>
      <c r="K16" s="396" t="s">
        <v>802</v>
      </c>
      <c r="L16" s="396" t="s">
        <v>803</v>
      </c>
      <c r="M16" s="396" t="s">
        <v>797</v>
      </c>
      <c r="N16" s="398"/>
      <c r="O16" s="542"/>
      <c r="P16" s="400"/>
    </row>
    <row r="17" spans="1:16" ht="12.75" customHeight="1">
      <c r="A17" s="381">
        <v>4</v>
      </c>
      <c r="B17" s="114">
        <v>70</v>
      </c>
      <c r="C17" s="382" t="s">
        <v>499</v>
      </c>
      <c r="D17" s="383" t="s">
        <v>500</v>
      </c>
      <c r="E17" s="103" t="s">
        <v>501</v>
      </c>
      <c r="F17" s="384" t="s">
        <v>48</v>
      </c>
      <c r="G17" s="385">
        <v>4.51</v>
      </c>
      <c r="H17" s="385">
        <v>4.56</v>
      </c>
      <c r="I17" s="385">
        <v>4.34</v>
      </c>
      <c r="J17" s="386"/>
      <c r="K17" s="385">
        <v>4.31</v>
      </c>
      <c r="L17" s="385">
        <v>4.34</v>
      </c>
      <c r="M17" s="385">
        <v>4.44</v>
      </c>
      <c r="N17" s="389">
        <v>4.56</v>
      </c>
      <c r="O17" s="541" t="str">
        <f>IF(ISBLANK(N17),"",IF(N17&gt;=6,"KSM",IF(N17&gt;=5.6,"I A",IF(N17&gt;=5.15,"II A",IF(N17&gt;=4.6,"III A",IF(N17&gt;=4.2,"I JA",IF(N17&gt;=3.85,"II JA",IF(N17&gt;=3.6,"III JA"))))))))</f>
        <v>I JA</v>
      </c>
      <c r="P17" s="391" t="s">
        <v>490</v>
      </c>
    </row>
    <row r="18" spans="1:16" ht="15">
      <c r="A18" s="392"/>
      <c r="B18" s="52"/>
      <c r="C18" s="393"/>
      <c r="D18" s="394"/>
      <c r="E18" s="395"/>
      <c r="F18" s="395"/>
      <c r="G18" s="396" t="s">
        <v>797</v>
      </c>
      <c r="H18" s="396" t="s">
        <v>797</v>
      </c>
      <c r="I18" s="396" t="s">
        <v>797</v>
      </c>
      <c r="J18" s="396"/>
      <c r="K18" s="396" t="s">
        <v>804</v>
      </c>
      <c r="L18" s="396" t="s">
        <v>797</v>
      </c>
      <c r="M18" s="396" t="s">
        <v>797</v>
      </c>
      <c r="N18" s="398"/>
      <c r="O18" s="542"/>
      <c r="P18" s="400"/>
    </row>
    <row r="19" spans="1:16" ht="12.75" customHeight="1">
      <c r="A19" s="381">
        <v>5</v>
      </c>
      <c r="B19" s="114">
        <v>99</v>
      </c>
      <c r="C19" s="382" t="s">
        <v>177</v>
      </c>
      <c r="D19" s="383" t="s">
        <v>178</v>
      </c>
      <c r="E19" s="103" t="s">
        <v>693</v>
      </c>
      <c r="F19" s="384" t="s">
        <v>1071</v>
      </c>
      <c r="G19" s="385">
        <v>4</v>
      </c>
      <c r="H19" s="385" t="s">
        <v>805</v>
      </c>
      <c r="I19" s="385">
        <v>4.33</v>
      </c>
      <c r="J19" s="386"/>
      <c r="K19" s="385">
        <v>4.41</v>
      </c>
      <c r="L19" s="385" t="s">
        <v>805</v>
      </c>
      <c r="M19" s="385">
        <v>4.3</v>
      </c>
      <c r="N19" s="389">
        <v>4.41</v>
      </c>
      <c r="O19" s="541" t="str">
        <f>IF(ISBLANK(N19),"",IF(N19&gt;=6,"KSM",IF(N19&gt;=5.6,"I A",IF(N19&gt;=5.15,"II A",IF(N19&gt;=4.6,"III A",IF(N19&gt;=4.2,"I JA",IF(N19&gt;=3.85,"II JA",IF(N19&gt;=3.6,"III JA"))))))))</f>
        <v>I JA</v>
      </c>
      <c r="P19" s="391"/>
    </row>
    <row r="20" spans="1:16" ht="15">
      <c r="A20" s="392"/>
      <c r="B20" s="52"/>
      <c r="C20" s="393"/>
      <c r="D20" s="394"/>
      <c r="E20" s="395"/>
      <c r="F20" s="395"/>
      <c r="G20" s="396" t="s">
        <v>792</v>
      </c>
      <c r="H20" s="396" t="s">
        <v>801</v>
      </c>
      <c r="I20" s="396" t="s">
        <v>797</v>
      </c>
      <c r="J20" s="396"/>
      <c r="K20" s="396" t="s">
        <v>795</v>
      </c>
      <c r="L20" s="396" t="s">
        <v>797</v>
      </c>
      <c r="M20" s="396" t="s">
        <v>806</v>
      </c>
      <c r="N20" s="398"/>
      <c r="O20" s="542"/>
      <c r="P20" s="400"/>
    </row>
    <row r="21" spans="1:16" ht="12.75" customHeight="1">
      <c r="A21" s="381">
        <v>6</v>
      </c>
      <c r="B21" s="114">
        <v>14</v>
      </c>
      <c r="C21" s="382" t="s">
        <v>563</v>
      </c>
      <c r="D21" s="383" t="s">
        <v>564</v>
      </c>
      <c r="E21" s="103">
        <v>41045</v>
      </c>
      <c r="F21" s="384" t="s">
        <v>185</v>
      </c>
      <c r="G21" s="385">
        <v>4.39</v>
      </c>
      <c r="H21" s="385">
        <v>4.26</v>
      </c>
      <c r="I21" s="385" t="s">
        <v>805</v>
      </c>
      <c r="J21" s="386"/>
      <c r="K21" s="385" t="s">
        <v>805</v>
      </c>
      <c r="L21" s="385">
        <v>4.3</v>
      </c>
      <c r="M21" s="385" t="s">
        <v>805</v>
      </c>
      <c r="N21" s="389">
        <v>4.39</v>
      </c>
      <c r="O21" s="541" t="str">
        <f>IF(ISBLANK(N21),"",IF(N21&gt;=6,"KSM",IF(N21&gt;=5.6,"I A",IF(N21&gt;=5.15,"II A",IF(N21&gt;=4.6,"III A",IF(N21&gt;=4.2,"I JA",IF(N21&gt;=3.85,"II JA",IF(N21&gt;=3.6,"III JA"))))))))</f>
        <v>I JA</v>
      </c>
      <c r="P21" s="391" t="s">
        <v>557</v>
      </c>
    </row>
    <row r="22" spans="1:16" ht="15">
      <c r="A22" s="392"/>
      <c r="B22" s="52"/>
      <c r="C22" s="393"/>
      <c r="D22" s="394"/>
      <c r="E22" s="395"/>
      <c r="F22" s="395"/>
      <c r="G22" s="396" t="s">
        <v>792</v>
      </c>
      <c r="H22" s="396" t="s">
        <v>792</v>
      </c>
      <c r="I22" s="396" t="s">
        <v>807</v>
      </c>
      <c r="J22" s="396"/>
      <c r="K22" s="396" t="s">
        <v>808</v>
      </c>
      <c r="L22" s="396" t="s">
        <v>790</v>
      </c>
      <c r="M22" s="396" t="s">
        <v>809</v>
      </c>
      <c r="N22" s="398"/>
      <c r="O22" s="542"/>
      <c r="P22" s="400"/>
    </row>
    <row r="23" spans="1:16" ht="13.5" customHeight="1">
      <c r="A23" s="381">
        <v>7</v>
      </c>
      <c r="B23" s="114">
        <v>6</v>
      </c>
      <c r="C23" s="382" t="s">
        <v>87</v>
      </c>
      <c r="D23" s="383" t="s">
        <v>550</v>
      </c>
      <c r="E23" s="103">
        <v>39426</v>
      </c>
      <c r="F23" s="384" t="s">
        <v>185</v>
      </c>
      <c r="G23" s="385">
        <v>3.64</v>
      </c>
      <c r="H23" s="385" t="s">
        <v>805</v>
      </c>
      <c r="I23" s="385" t="s">
        <v>805</v>
      </c>
      <c r="J23" s="386"/>
      <c r="K23" s="385">
        <v>3.83</v>
      </c>
      <c r="L23" s="385">
        <v>3.84</v>
      </c>
      <c r="M23" s="385" t="s">
        <v>805</v>
      </c>
      <c r="N23" s="389">
        <v>3.84</v>
      </c>
      <c r="O23" s="541" t="str">
        <f>IF(ISBLANK(N23),"",IF(N23&gt;=6,"KSM",IF(N23&gt;=5.6,"I A",IF(N23&gt;=5.15,"II A",IF(N23&gt;=4.6,"III A",IF(N23&gt;=4.2,"I JA",IF(N23&gt;=3.85,"II JA",IF(N23&gt;=3.6,"III JA"))))))))</f>
        <v>III JA</v>
      </c>
      <c r="P23" s="391" t="s">
        <v>549</v>
      </c>
    </row>
    <row r="24" spans="1:16" ht="15">
      <c r="A24" s="392"/>
      <c r="B24" s="52"/>
      <c r="C24" s="393"/>
      <c r="D24" s="394"/>
      <c r="E24" s="395"/>
      <c r="F24" s="395"/>
      <c r="G24" s="396" t="s">
        <v>810</v>
      </c>
      <c r="H24" s="396" t="s">
        <v>811</v>
      </c>
      <c r="I24" s="396" t="s">
        <v>798</v>
      </c>
      <c r="J24" s="396"/>
      <c r="K24" s="396" t="s">
        <v>812</v>
      </c>
      <c r="L24" s="396" t="s">
        <v>811</v>
      </c>
      <c r="M24" s="396" t="s">
        <v>797</v>
      </c>
      <c r="N24" s="398"/>
      <c r="O24" s="542"/>
      <c r="P24" s="400"/>
    </row>
    <row r="25" ht="12.75" customHeight="1">
      <c r="A25" s="362"/>
    </row>
    <row r="26" ht="14.25" customHeight="1">
      <c r="A26" s="362"/>
    </row>
    <row r="27" spans="2:3" ht="15">
      <c r="B27" s="259"/>
      <c r="C27" s="98"/>
    </row>
    <row r="28" ht="15" customHeight="1">
      <c r="D28" s="203" t="s">
        <v>19</v>
      </c>
    </row>
    <row r="29" spans="1:15" ht="14.25">
      <c r="A29" s="368"/>
      <c r="B29" s="368"/>
      <c r="C29" s="368"/>
      <c r="D29" s="369"/>
      <c r="E29" s="368"/>
      <c r="F29" s="370" t="s">
        <v>42</v>
      </c>
      <c r="G29" s="371"/>
      <c r="H29" s="371"/>
      <c r="I29" s="371"/>
      <c r="J29" s="371"/>
      <c r="K29" s="371"/>
      <c r="L29" s="372"/>
      <c r="M29" s="373"/>
      <c r="N29" s="374"/>
      <c r="O29" s="374"/>
    </row>
    <row r="30" spans="1:16" ht="15">
      <c r="A30" s="290" t="s">
        <v>750</v>
      </c>
      <c r="B30" s="46"/>
      <c r="C30" s="375" t="s">
        <v>1</v>
      </c>
      <c r="D30" s="376" t="s">
        <v>2</v>
      </c>
      <c r="E30" s="377" t="s">
        <v>3</v>
      </c>
      <c r="F30" s="377" t="s">
        <v>4</v>
      </c>
      <c r="G30" s="378" t="s">
        <v>11</v>
      </c>
      <c r="H30" s="378" t="s">
        <v>12</v>
      </c>
      <c r="I30" s="378" t="s">
        <v>13</v>
      </c>
      <c r="J30" s="378" t="s">
        <v>44</v>
      </c>
      <c r="K30" s="378" t="s">
        <v>14</v>
      </c>
      <c r="L30" s="378" t="s">
        <v>8</v>
      </c>
      <c r="M30" s="378" t="s">
        <v>15</v>
      </c>
      <c r="N30" s="377" t="s">
        <v>16</v>
      </c>
      <c r="O30" s="378" t="s">
        <v>60</v>
      </c>
      <c r="P30" s="380" t="s">
        <v>7</v>
      </c>
    </row>
    <row r="31" spans="1:16" ht="15">
      <c r="A31" s="407">
        <v>1</v>
      </c>
      <c r="B31" s="114">
        <v>52</v>
      </c>
      <c r="C31" s="382" t="s">
        <v>160</v>
      </c>
      <c r="D31" s="383" t="s">
        <v>450</v>
      </c>
      <c r="E31" s="103">
        <v>37368</v>
      </c>
      <c r="F31" s="384" t="s">
        <v>48</v>
      </c>
      <c r="G31" s="385" t="s">
        <v>805</v>
      </c>
      <c r="H31" s="385">
        <v>6.11</v>
      </c>
      <c r="I31" s="385">
        <v>6.25</v>
      </c>
      <c r="J31" s="386"/>
      <c r="K31" s="385">
        <v>6.19</v>
      </c>
      <c r="L31" s="385" t="s">
        <v>805</v>
      </c>
      <c r="M31" s="385" t="s">
        <v>805</v>
      </c>
      <c r="N31" s="389">
        <v>6.25</v>
      </c>
      <c r="O31" s="541" t="str">
        <f>IF(ISBLANK(N31),"",IF(N31&gt;=6,"KSM",IF(N31&gt;=5.6,"I A",IF(N31&gt;=5.15,"II A",IF(N31&gt;=4.6,"III A",IF(N31&gt;=4.2,"I JA",IF(N31&gt;=3.85,"II JA",IF(N31&gt;=3.6,"III JA"))))))))</f>
        <v>KSM</v>
      </c>
      <c r="P31" s="250" t="s">
        <v>451</v>
      </c>
    </row>
    <row r="32" spans="1:16" ht="15">
      <c r="A32" s="408"/>
      <c r="B32" s="52"/>
      <c r="C32" s="393"/>
      <c r="D32" s="394"/>
      <c r="E32" s="395"/>
      <c r="F32" s="395"/>
      <c r="G32" s="409" t="s">
        <v>801</v>
      </c>
      <c r="H32" s="409" t="s">
        <v>797</v>
      </c>
      <c r="I32" s="409" t="s">
        <v>797</v>
      </c>
      <c r="J32" s="409"/>
      <c r="K32" s="409" t="s">
        <v>797</v>
      </c>
      <c r="L32" s="410" t="s">
        <v>797</v>
      </c>
      <c r="M32" s="410" t="s">
        <v>794</v>
      </c>
      <c r="N32" s="398"/>
      <c r="O32" s="542"/>
      <c r="P32" s="395"/>
    </row>
    <row r="33" spans="1:16" ht="15">
      <c r="A33" s="411">
        <v>2</v>
      </c>
      <c r="B33" s="114">
        <v>74</v>
      </c>
      <c r="C33" s="382" t="s">
        <v>204</v>
      </c>
      <c r="D33" s="383" t="s">
        <v>510</v>
      </c>
      <c r="E33" s="103" t="s">
        <v>511</v>
      </c>
      <c r="F33" s="384" t="s">
        <v>48</v>
      </c>
      <c r="G33" s="385" t="s">
        <v>805</v>
      </c>
      <c r="H33" s="385">
        <v>5.84</v>
      </c>
      <c r="I33" s="385" t="s">
        <v>805</v>
      </c>
      <c r="J33" s="386"/>
      <c r="K33" s="385">
        <v>5.99</v>
      </c>
      <c r="L33" s="385">
        <v>6.12</v>
      </c>
      <c r="M33" s="385">
        <v>6</v>
      </c>
      <c r="N33" s="389">
        <v>6.12</v>
      </c>
      <c r="O33" s="412" t="str">
        <f>IF(ISBLANK(N33),"",IF(N33&gt;=6,"KSM",IF(N33&gt;=5.6,"I A",IF(N33&gt;=5.15,"II A",IF(N33&gt;=4.6,"III A",IF(N33&gt;=4.2,"I JA",IF(N33&gt;=3.85,"II JA",IF(N33&gt;=3.6,"III JA"))))))))</f>
        <v>KSM</v>
      </c>
      <c r="P33" s="250" t="s">
        <v>512</v>
      </c>
    </row>
    <row r="34" spans="1:16" ht="15">
      <c r="A34" s="413"/>
      <c r="B34" s="52"/>
      <c r="C34" s="393"/>
      <c r="D34" s="394"/>
      <c r="E34" s="395"/>
      <c r="F34" s="395"/>
      <c r="G34" s="409" t="s">
        <v>813</v>
      </c>
      <c r="H34" s="409" t="s">
        <v>797</v>
      </c>
      <c r="I34" s="409" t="s">
        <v>797</v>
      </c>
      <c r="J34" s="409"/>
      <c r="K34" s="409" t="s">
        <v>807</v>
      </c>
      <c r="L34" s="410" t="s">
        <v>797</v>
      </c>
      <c r="M34" s="410" t="s">
        <v>804</v>
      </c>
      <c r="N34" s="398"/>
      <c r="O34" s="357"/>
      <c r="P34" s="395"/>
    </row>
    <row r="35" spans="1:16" ht="15">
      <c r="A35" s="407">
        <v>3</v>
      </c>
      <c r="B35" s="114">
        <v>111</v>
      </c>
      <c r="C35" s="382" t="s">
        <v>169</v>
      </c>
      <c r="D35" s="383" t="s">
        <v>533</v>
      </c>
      <c r="E35" s="103" t="s">
        <v>534</v>
      </c>
      <c r="F35" s="384" t="s">
        <v>1070</v>
      </c>
      <c r="G35" s="387" t="s">
        <v>58</v>
      </c>
      <c r="H35" s="385">
        <v>5.19</v>
      </c>
      <c r="I35" s="385">
        <v>5.1</v>
      </c>
      <c r="J35" s="386"/>
      <c r="K35" s="385">
        <v>5.35</v>
      </c>
      <c r="L35" s="385">
        <v>5.17</v>
      </c>
      <c r="M35" s="385">
        <v>5.03</v>
      </c>
      <c r="N35" s="389">
        <v>5.35</v>
      </c>
      <c r="O35" s="541" t="str">
        <f>IF(ISBLANK(N35),"",IF(N35&gt;=6,"KSM",IF(N35&gt;=5.6,"I A",IF(N35&gt;=5.15,"II A",IF(N35&gt;=4.6,"III A",IF(N35&gt;=4.2,"I JA",IF(N35&gt;=3.85,"II JA",IF(N35&gt;=3.6,"III JA"))))))))</f>
        <v>II A</v>
      </c>
      <c r="P35" s="250" t="s">
        <v>535</v>
      </c>
    </row>
    <row r="36" spans="1:17" ht="15">
      <c r="A36" s="408"/>
      <c r="B36" s="52"/>
      <c r="C36" s="393"/>
      <c r="D36" s="394"/>
      <c r="E36" s="395"/>
      <c r="F36" s="395"/>
      <c r="G36" s="409"/>
      <c r="H36" s="409" t="s">
        <v>797</v>
      </c>
      <c r="I36" s="409" t="s">
        <v>797</v>
      </c>
      <c r="J36" s="409"/>
      <c r="K36" s="409" t="s">
        <v>814</v>
      </c>
      <c r="L36" s="410" t="s">
        <v>811</v>
      </c>
      <c r="M36" s="410" t="s">
        <v>815</v>
      </c>
      <c r="N36" s="398"/>
      <c r="O36" s="542"/>
      <c r="P36" s="395"/>
      <c r="Q36" s="143"/>
    </row>
    <row r="37" spans="1:16" ht="15">
      <c r="A37" s="407">
        <v>4</v>
      </c>
      <c r="B37" s="114">
        <v>54</v>
      </c>
      <c r="C37" s="382" t="s">
        <v>51</v>
      </c>
      <c r="D37" s="383" t="s">
        <v>458</v>
      </c>
      <c r="E37" s="103">
        <v>38930</v>
      </c>
      <c r="F37" s="384" t="s">
        <v>48</v>
      </c>
      <c r="G37" s="385">
        <v>3.59</v>
      </c>
      <c r="H37" s="385">
        <v>5.35</v>
      </c>
      <c r="I37" s="385">
        <v>5.16</v>
      </c>
      <c r="J37" s="386"/>
      <c r="K37" s="385">
        <v>5.08</v>
      </c>
      <c r="L37" s="385">
        <v>5.02</v>
      </c>
      <c r="M37" s="385">
        <v>5.09</v>
      </c>
      <c r="N37" s="389">
        <v>5.35</v>
      </c>
      <c r="O37" s="412" t="str">
        <f>IF(ISBLANK(N37),"",IF(N37&gt;=6,"KSM",IF(N37&gt;=5.6,"I A",IF(N37&gt;=5.15,"II A",IF(N37&gt;=4.6,"III A",IF(N37&gt;=4.2,"I JA",IF(N37&gt;=3.85,"II JA",IF(N37&gt;=3.6,"III JA"))))))))</f>
        <v>II A</v>
      </c>
      <c r="P37" s="250" t="s">
        <v>445</v>
      </c>
    </row>
    <row r="38" spans="1:16" ht="15">
      <c r="A38" s="408"/>
      <c r="B38" s="52"/>
      <c r="C38" s="393"/>
      <c r="D38" s="394"/>
      <c r="E38" s="395"/>
      <c r="F38" s="395"/>
      <c r="G38" s="409" t="s">
        <v>797</v>
      </c>
      <c r="H38" s="409" t="s">
        <v>816</v>
      </c>
      <c r="I38" s="409" t="s">
        <v>797</v>
      </c>
      <c r="J38" s="409"/>
      <c r="K38" s="409" t="s">
        <v>807</v>
      </c>
      <c r="L38" s="410" t="s">
        <v>794</v>
      </c>
      <c r="M38" s="410" t="s">
        <v>808</v>
      </c>
      <c r="N38" s="398"/>
      <c r="O38" s="357"/>
      <c r="P38" s="395"/>
    </row>
    <row r="39" spans="1:16" ht="15">
      <c r="A39" s="407">
        <v>5</v>
      </c>
      <c r="B39" s="114">
        <v>73</v>
      </c>
      <c r="C39" s="382" t="s">
        <v>509</v>
      </c>
      <c r="D39" s="383" t="s">
        <v>506</v>
      </c>
      <c r="E39" s="103" t="s">
        <v>507</v>
      </c>
      <c r="F39" s="384" t="s">
        <v>48</v>
      </c>
      <c r="G39" s="385" t="s">
        <v>805</v>
      </c>
      <c r="H39" s="385">
        <v>5.13</v>
      </c>
      <c r="I39" s="385">
        <v>5.2</v>
      </c>
      <c r="J39" s="386"/>
      <c r="K39" s="385">
        <v>4.8</v>
      </c>
      <c r="L39" s="385" t="s">
        <v>805</v>
      </c>
      <c r="M39" s="385" t="s">
        <v>805</v>
      </c>
      <c r="N39" s="389">
        <v>5.2</v>
      </c>
      <c r="O39" s="541" t="str">
        <f>IF(ISBLANK(N39),"",IF(N39&gt;=6,"KSM",IF(N39&gt;=5.6,"I A",IF(N39&gt;=5.15,"II A",IF(N39&gt;=4.6,"III A",IF(N39&gt;=4.2,"I JA",IF(N39&gt;=3.85,"II JA",IF(N39&gt;=3.6,"III JA"))))))))</f>
        <v>II A</v>
      </c>
      <c r="P39" s="250" t="s">
        <v>490</v>
      </c>
    </row>
    <row r="40" spans="1:16" ht="15">
      <c r="A40" s="408"/>
      <c r="B40" s="52"/>
      <c r="C40" s="393"/>
      <c r="D40" s="394"/>
      <c r="E40" s="395"/>
      <c r="F40" s="395"/>
      <c r="G40" s="409" t="s">
        <v>817</v>
      </c>
      <c r="H40" s="409" t="s">
        <v>811</v>
      </c>
      <c r="I40" s="409" t="s">
        <v>797</v>
      </c>
      <c r="J40" s="409"/>
      <c r="K40" s="409" t="s">
        <v>810</v>
      </c>
      <c r="L40" s="410" t="s">
        <v>797</v>
      </c>
      <c r="M40" s="410" t="s">
        <v>798</v>
      </c>
      <c r="N40" s="398"/>
      <c r="O40" s="542"/>
      <c r="P40" s="395"/>
    </row>
    <row r="41" spans="1:16" ht="15">
      <c r="A41" s="407">
        <v>6</v>
      </c>
      <c r="B41" s="114">
        <v>50</v>
      </c>
      <c r="C41" s="382" t="s">
        <v>440</v>
      </c>
      <c r="D41" s="383" t="s">
        <v>441</v>
      </c>
      <c r="E41" s="103">
        <v>38443</v>
      </c>
      <c r="F41" s="384" t="s">
        <v>48</v>
      </c>
      <c r="G41" s="385">
        <v>4.95</v>
      </c>
      <c r="H41" s="385">
        <v>4.75</v>
      </c>
      <c r="I41" s="385">
        <v>4.92</v>
      </c>
      <c r="J41" s="386"/>
      <c r="K41" s="385">
        <v>5.01</v>
      </c>
      <c r="L41" s="385">
        <v>5.18</v>
      </c>
      <c r="M41" s="385">
        <v>4.95</v>
      </c>
      <c r="N41" s="389">
        <v>5.18</v>
      </c>
      <c r="O41" s="541" t="str">
        <f>IF(ISBLANK(N41),"",IF(N41&gt;=6,"KSM",IF(N41&gt;=5.6,"I A",IF(N41&gt;=5.15,"II A",IF(N41&gt;=4.6,"III A",IF(N41&gt;=4.2,"I JA",IF(N41&gt;=3.85,"II JA",IF(N41&gt;=3.6,"III JA"))))))))</f>
        <v>II A</v>
      </c>
      <c r="P41" s="250" t="s">
        <v>442</v>
      </c>
    </row>
    <row r="42" spans="1:16" ht="15">
      <c r="A42" s="408"/>
      <c r="B42" s="52"/>
      <c r="C42" s="393"/>
      <c r="D42" s="394"/>
      <c r="E42" s="395"/>
      <c r="F42" s="395"/>
      <c r="G42" s="409" t="s">
        <v>794</v>
      </c>
      <c r="H42" s="409" t="s">
        <v>797</v>
      </c>
      <c r="I42" s="409" t="s">
        <v>797</v>
      </c>
      <c r="J42" s="409"/>
      <c r="K42" s="409" t="s">
        <v>818</v>
      </c>
      <c r="L42" s="410" t="s">
        <v>797</v>
      </c>
      <c r="M42" s="410" t="s">
        <v>819</v>
      </c>
      <c r="N42" s="398"/>
      <c r="O42" s="542"/>
      <c r="P42" s="395"/>
    </row>
    <row r="43" spans="1:16" ht="15">
      <c r="A43" s="407">
        <v>7</v>
      </c>
      <c r="B43" s="114">
        <v>112</v>
      </c>
      <c r="C43" s="382" t="s">
        <v>536</v>
      </c>
      <c r="D43" s="383" t="s">
        <v>537</v>
      </c>
      <c r="E43" s="103" t="s">
        <v>65</v>
      </c>
      <c r="F43" s="384" t="s">
        <v>1070</v>
      </c>
      <c r="G43" s="385" t="s">
        <v>805</v>
      </c>
      <c r="H43" s="387" t="s">
        <v>58</v>
      </c>
      <c r="I43" s="385">
        <v>4.76</v>
      </c>
      <c r="J43" s="386"/>
      <c r="K43" s="385">
        <v>4.84</v>
      </c>
      <c r="L43" s="385">
        <v>4.4</v>
      </c>
      <c r="M43" s="385">
        <v>4.59</v>
      </c>
      <c r="N43" s="389">
        <v>4.84</v>
      </c>
      <c r="O43" s="541" t="str">
        <f>IF(ISBLANK(N43),"",IF(N43&gt;=6,"KSM",IF(N43&gt;=5.6,"I A",IF(N43&gt;=5.15,"II A",IF(N43&gt;=4.6,"III A",IF(N43&gt;=4.2,"I JA",IF(N43&gt;=3.85,"II JA",IF(N43&gt;=3.6,"III JA"))))))))</f>
        <v>III A</v>
      </c>
      <c r="P43" s="250" t="s">
        <v>535</v>
      </c>
    </row>
    <row r="44" spans="1:16" ht="15">
      <c r="A44" s="408"/>
      <c r="B44" s="52"/>
      <c r="C44" s="393"/>
      <c r="D44" s="394"/>
      <c r="E44" s="395"/>
      <c r="F44" s="395"/>
      <c r="G44" s="414" t="s">
        <v>797</v>
      </c>
      <c r="H44" s="414"/>
      <c r="I44" s="414" t="s">
        <v>820</v>
      </c>
      <c r="J44" s="414"/>
      <c r="K44" s="414" t="s">
        <v>797</v>
      </c>
      <c r="L44" s="415" t="s">
        <v>809</v>
      </c>
      <c r="M44" s="415" t="s">
        <v>816</v>
      </c>
      <c r="N44" s="398"/>
      <c r="O44" s="542"/>
      <c r="P44" s="395"/>
    </row>
    <row r="45" spans="1:16" ht="15">
      <c r="A45" s="407">
        <v>8</v>
      </c>
      <c r="B45" s="114" t="s">
        <v>371</v>
      </c>
      <c r="C45" s="382" t="s">
        <v>141</v>
      </c>
      <c r="D45" s="383" t="s">
        <v>142</v>
      </c>
      <c r="E45" s="103" t="s">
        <v>143</v>
      </c>
      <c r="F45" s="384" t="s">
        <v>102</v>
      </c>
      <c r="G45" s="385" t="s">
        <v>805</v>
      </c>
      <c r="H45" s="385">
        <v>4.62</v>
      </c>
      <c r="I45" s="385" t="s">
        <v>805</v>
      </c>
      <c r="J45" s="386"/>
      <c r="K45" s="385" t="s">
        <v>805</v>
      </c>
      <c r="L45" s="385" t="s">
        <v>805</v>
      </c>
      <c r="M45" s="385" t="s">
        <v>805</v>
      </c>
      <c r="N45" s="389">
        <v>4.62</v>
      </c>
      <c r="O45" s="541" t="str">
        <f>IF(ISBLANK(N45),"",IF(N45&gt;=6,"KSM",IF(N45&gt;=5.6,"I A",IF(N45&gt;=5.15,"II A",IF(N45&gt;=4.6,"III A",IF(N45&gt;=4.2,"I JA",IF(N45&gt;=3.85,"II JA",IF(N45&gt;=3.6,"III JA"))))))))</f>
        <v>III A</v>
      </c>
      <c r="P45" s="250" t="s">
        <v>349</v>
      </c>
    </row>
    <row r="46" spans="1:16" ht="15">
      <c r="A46" s="408"/>
      <c r="B46" s="52"/>
      <c r="C46" s="393"/>
      <c r="D46" s="394"/>
      <c r="E46" s="395"/>
      <c r="F46" s="395"/>
      <c r="G46" s="409" t="s">
        <v>811</v>
      </c>
      <c r="H46" s="409" t="s">
        <v>797</v>
      </c>
      <c r="I46" s="409" t="s">
        <v>797</v>
      </c>
      <c r="J46" s="409"/>
      <c r="K46" s="409" t="s">
        <v>797</v>
      </c>
      <c r="L46" s="410" t="s">
        <v>803</v>
      </c>
      <c r="M46" s="410" t="s">
        <v>797</v>
      </c>
      <c r="N46" s="398"/>
      <c r="O46" s="542"/>
      <c r="P46" s="395"/>
    </row>
    <row r="47" spans="1:16" ht="15">
      <c r="A47" s="407">
        <v>9</v>
      </c>
      <c r="B47" s="114">
        <v>40</v>
      </c>
      <c r="C47" s="382" t="s">
        <v>421</v>
      </c>
      <c r="D47" s="383" t="s">
        <v>422</v>
      </c>
      <c r="E47" s="103">
        <v>39009</v>
      </c>
      <c r="F47" s="384" t="s">
        <v>48</v>
      </c>
      <c r="G47" s="385" t="s">
        <v>805</v>
      </c>
      <c r="H47" s="385">
        <v>4.39</v>
      </c>
      <c r="I47" s="385" t="s">
        <v>805</v>
      </c>
      <c r="J47" s="386"/>
      <c r="K47" s="385"/>
      <c r="L47" s="385"/>
      <c r="M47" s="385"/>
      <c r="N47" s="389">
        <v>4.39</v>
      </c>
      <c r="O47" s="412" t="str">
        <f>IF(ISBLANK(N47),"",IF(N47&gt;=6,"KSM",IF(N47&gt;=5.6,"I A",IF(N47&gt;=5.15,"II A",IF(N47&gt;=4.6,"III A",IF(N47&gt;=4.2,"I JA",IF(N47&gt;=3.85,"II JA",IF(N47&gt;=3.6,"III JA"))))))))</f>
        <v>I JA</v>
      </c>
      <c r="P47" s="250" t="s">
        <v>419</v>
      </c>
    </row>
    <row r="48" spans="1:16" ht="15">
      <c r="A48" s="408"/>
      <c r="B48" s="52"/>
      <c r="C48" s="393"/>
      <c r="D48" s="394"/>
      <c r="E48" s="395"/>
      <c r="F48" s="395"/>
      <c r="G48" s="414" t="s">
        <v>797</v>
      </c>
      <c r="H48" s="414" t="s">
        <v>797</v>
      </c>
      <c r="I48" s="414" t="s">
        <v>797</v>
      </c>
      <c r="J48" s="414"/>
      <c r="K48" s="414"/>
      <c r="L48" s="415"/>
      <c r="M48" s="415"/>
      <c r="N48" s="398"/>
      <c r="O48" s="357"/>
      <c r="P48" s="395"/>
    </row>
  </sheetData>
  <sheetProtection/>
  <mergeCells count="12">
    <mergeCell ref="O31:O32"/>
    <mergeCell ref="O35:O36"/>
    <mergeCell ref="O39:O40"/>
    <mergeCell ref="O41:O42"/>
    <mergeCell ref="O43:O44"/>
    <mergeCell ref="O45:O46"/>
    <mergeCell ref="O13:O14"/>
    <mergeCell ref="O15:O16"/>
    <mergeCell ref="O17:O18"/>
    <mergeCell ref="O19:O20"/>
    <mergeCell ref="O21:O22"/>
    <mergeCell ref="O23:O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25">
      <selection activeCell="O10" sqref="O10:O11"/>
    </sheetView>
  </sheetViews>
  <sheetFormatPr defaultColWidth="9.140625" defaultRowHeight="15"/>
  <cols>
    <col min="1" max="1" width="5.140625" style="0" customWidth="1"/>
    <col min="2" max="2" width="4.28125" style="0" customWidth="1"/>
    <col min="3" max="3" width="9.8515625" style="0" customWidth="1"/>
    <col min="4" max="4" width="13.421875" style="0" customWidth="1"/>
    <col min="5" max="5" width="12.140625" style="0" customWidth="1"/>
    <col min="6" max="6" width="16.28125" style="0" customWidth="1"/>
    <col min="7" max="7" width="6.57421875" style="0" customWidth="1"/>
    <col min="8" max="8" width="5.8515625" style="0" customWidth="1"/>
    <col min="9" max="9" width="6.28125" style="0" customWidth="1"/>
    <col min="10" max="10" width="0.13671875" style="0" customWidth="1"/>
    <col min="11" max="11" width="5.8515625" style="0" customWidth="1"/>
    <col min="12" max="12" width="6.57421875" style="0" customWidth="1"/>
    <col min="13" max="13" width="7.00390625" style="0" customWidth="1"/>
    <col min="14" max="14" width="7.8515625" style="0" customWidth="1"/>
    <col min="15" max="15" width="8.7109375" style="0" customWidth="1"/>
    <col min="16" max="16" width="21.7109375" style="0" bestFit="1" customWidth="1"/>
  </cols>
  <sheetData>
    <row r="1" spans="1:9" ht="17.25">
      <c r="A1" s="254" t="s">
        <v>9</v>
      </c>
      <c r="B1" s="254"/>
      <c r="C1" s="24"/>
      <c r="D1" s="254"/>
      <c r="E1" s="255"/>
      <c r="F1" s="254"/>
      <c r="G1" s="277"/>
      <c r="H1" s="277"/>
      <c r="I1" s="277"/>
    </row>
    <row r="2" spans="1:15" ht="12.75" customHeight="1">
      <c r="A2" s="248"/>
      <c r="B2" s="256"/>
      <c r="C2" s="257"/>
      <c r="D2" s="258"/>
      <c r="E2" s="278"/>
      <c r="F2" s="258"/>
      <c r="G2" s="279"/>
      <c r="H2" s="279"/>
      <c r="I2" s="279"/>
      <c r="O2" s="13" t="s">
        <v>47</v>
      </c>
    </row>
    <row r="3" spans="1:15" ht="12.75" customHeight="1">
      <c r="A3" s="280"/>
      <c r="B3" s="281"/>
      <c r="C3" s="1"/>
      <c r="D3" s="1"/>
      <c r="E3" s="1"/>
      <c r="F3" s="1"/>
      <c r="G3" s="1"/>
      <c r="H3" s="1"/>
      <c r="I3" s="13"/>
      <c r="O3" s="13" t="s">
        <v>726</v>
      </c>
    </row>
    <row r="4" spans="2:4" ht="12.75" customHeight="1">
      <c r="B4" s="259" t="s">
        <v>17</v>
      </c>
      <c r="C4" s="75"/>
      <c r="D4" s="75" t="s">
        <v>18</v>
      </c>
    </row>
    <row r="5" spans="1:9" ht="8.25" customHeight="1">
      <c r="A5" s="1"/>
      <c r="G5" s="1"/>
      <c r="H5" s="1"/>
      <c r="I5" s="13"/>
    </row>
    <row r="6" spans="2:14" ht="12.75" customHeight="1">
      <c r="B6" s="368"/>
      <c r="C6" s="368"/>
      <c r="D6" s="368"/>
      <c r="E6" s="369"/>
      <c r="F6" s="368"/>
      <c r="G6" s="49"/>
      <c r="H6" s="56"/>
      <c r="I6" s="370" t="s">
        <v>10</v>
      </c>
      <c r="J6" s="371"/>
      <c r="K6" s="371"/>
      <c r="L6" s="371"/>
      <c r="M6" s="373"/>
      <c r="N6" s="416"/>
    </row>
    <row r="7" spans="1:16" ht="15">
      <c r="A7" s="290" t="s">
        <v>750</v>
      </c>
      <c r="B7" s="46"/>
      <c r="C7" s="417" t="s">
        <v>1</v>
      </c>
      <c r="D7" s="418" t="s">
        <v>2</v>
      </c>
      <c r="E7" s="415" t="s">
        <v>3</v>
      </c>
      <c r="F7" s="415" t="s">
        <v>4</v>
      </c>
      <c r="G7" s="419" t="s">
        <v>11</v>
      </c>
      <c r="H7" s="419" t="s">
        <v>12</v>
      </c>
      <c r="I7" s="419" t="s">
        <v>13</v>
      </c>
      <c r="J7" s="419" t="s">
        <v>44</v>
      </c>
      <c r="K7" s="419" t="s">
        <v>14</v>
      </c>
      <c r="L7" s="419" t="s">
        <v>8</v>
      </c>
      <c r="M7" s="52">
        <v>6</v>
      </c>
      <c r="N7" s="420" t="s">
        <v>16</v>
      </c>
      <c r="O7" s="378" t="s">
        <v>60</v>
      </c>
      <c r="P7" s="415" t="s">
        <v>7</v>
      </c>
    </row>
    <row r="8" spans="1:16" ht="15">
      <c r="A8" s="421">
        <v>1</v>
      </c>
      <c r="B8" s="144">
        <v>36</v>
      </c>
      <c r="C8" s="136" t="s">
        <v>583</v>
      </c>
      <c r="D8" s="137" t="s">
        <v>584</v>
      </c>
      <c r="E8" s="138" t="s">
        <v>585</v>
      </c>
      <c r="F8" s="112" t="s">
        <v>723</v>
      </c>
      <c r="G8" s="422" t="s">
        <v>821</v>
      </c>
      <c r="H8" s="422" t="s">
        <v>822</v>
      </c>
      <c r="I8" s="251">
        <v>7.52</v>
      </c>
      <c r="J8" s="422"/>
      <c r="K8" s="422" t="s">
        <v>823</v>
      </c>
      <c r="L8" s="422" t="s">
        <v>824</v>
      </c>
      <c r="M8" s="423" t="s">
        <v>825</v>
      </c>
      <c r="N8" s="389">
        <v>7.52</v>
      </c>
      <c r="O8" s="543" t="str">
        <f>IF(ISBLANK(N8),"",IF(N8&lt;5.6,"",IF(N8&gt;=8.05,"TSM",IF(N8&gt;=7.65,"SM",IF(N8&gt;=7.2,"KSM",IF(N8&gt;=6.7,"I A",IF(N8&gt;=6.2,"II A",IF(N8&gt;=5.6,"III A"))))))))</f>
        <v>KSM</v>
      </c>
      <c r="P8" s="379" t="s">
        <v>586</v>
      </c>
    </row>
    <row r="9" spans="1:16" ht="15">
      <c r="A9" s="424"/>
      <c r="B9" s="54"/>
      <c r="C9" s="393"/>
      <c r="D9" s="425"/>
      <c r="E9" s="400"/>
      <c r="F9" s="425"/>
      <c r="G9" s="426" t="s">
        <v>808</v>
      </c>
      <c r="H9" s="427" t="s">
        <v>826</v>
      </c>
      <c r="I9" s="427" t="s">
        <v>816</v>
      </c>
      <c r="J9" s="427"/>
      <c r="K9" s="427" t="s">
        <v>797</v>
      </c>
      <c r="L9" s="427" t="s">
        <v>827</v>
      </c>
      <c r="M9" s="428" t="s">
        <v>797</v>
      </c>
      <c r="N9" s="398"/>
      <c r="O9" s="544"/>
      <c r="P9" s="429"/>
    </row>
    <row r="10" spans="1:16" ht="15">
      <c r="A10" s="421">
        <v>2</v>
      </c>
      <c r="B10" s="144">
        <v>47</v>
      </c>
      <c r="C10" s="136" t="s">
        <v>258</v>
      </c>
      <c r="D10" s="137" t="s">
        <v>259</v>
      </c>
      <c r="E10" s="138" t="s">
        <v>260</v>
      </c>
      <c r="F10" s="112" t="s">
        <v>241</v>
      </c>
      <c r="G10" s="422" t="s">
        <v>828</v>
      </c>
      <c r="H10" s="422" t="s">
        <v>829</v>
      </c>
      <c r="I10" s="251">
        <v>7.16</v>
      </c>
      <c r="J10" s="422"/>
      <c r="K10" s="422" t="s">
        <v>830</v>
      </c>
      <c r="L10" s="422" t="s">
        <v>831</v>
      </c>
      <c r="M10" s="423" t="s">
        <v>832</v>
      </c>
      <c r="N10" s="389">
        <v>7.25</v>
      </c>
      <c r="O10" s="543" t="str">
        <f>IF(ISBLANK(N10),"",IF(N10&lt;5.6,"",IF(N10&gt;=8.05,"TSM",IF(N10&gt;=7.65,"SM",IF(N10&gt;=7.2,"KSM",IF(N10&gt;=6.7,"I A",IF(N10&gt;=6.2,"II A",IF(N10&gt;=5.6,"III A"))))))))</f>
        <v>KSM</v>
      </c>
      <c r="P10" s="379" t="s">
        <v>261</v>
      </c>
    </row>
    <row r="11" spans="1:16" ht="15">
      <c r="A11" s="424"/>
      <c r="B11" s="54"/>
      <c r="C11" s="393"/>
      <c r="D11" s="425"/>
      <c r="E11" s="400"/>
      <c r="F11" s="425"/>
      <c r="G11" s="426" t="s">
        <v>802</v>
      </c>
      <c r="H11" s="427" t="s">
        <v>811</v>
      </c>
      <c r="I11" s="427" t="s">
        <v>797</v>
      </c>
      <c r="J11" s="427"/>
      <c r="K11" s="427" t="s">
        <v>797</v>
      </c>
      <c r="L11" s="427" t="s">
        <v>802</v>
      </c>
      <c r="M11" s="428" t="s">
        <v>812</v>
      </c>
      <c r="N11" s="398"/>
      <c r="O11" s="544"/>
      <c r="P11" s="429"/>
    </row>
    <row r="12" spans="1:16" ht="15">
      <c r="A12" s="421">
        <v>3</v>
      </c>
      <c r="B12" s="144">
        <v>19</v>
      </c>
      <c r="C12" s="136" t="s">
        <v>231</v>
      </c>
      <c r="D12" s="137" t="s">
        <v>232</v>
      </c>
      <c r="E12" s="138" t="s">
        <v>233</v>
      </c>
      <c r="F12" s="112" t="s">
        <v>118</v>
      </c>
      <c r="G12" s="422" t="s">
        <v>833</v>
      </c>
      <c r="H12" s="422" t="s">
        <v>834</v>
      </c>
      <c r="I12" s="251">
        <v>6.78</v>
      </c>
      <c r="J12" s="422"/>
      <c r="K12" s="422" t="s">
        <v>835</v>
      </c>
      <c r="L12" s="422" t="s">
        <v>836</v>
      </c>
      <c r="M12" s="423" t="s">
        <v>837</v>
      </c>
      <c r="N12" s="389">
        <v>6.79</v>
      </c>
      <c r="O12" s="543" t="str">
        <f>IF(ISBLANK(N12),"",IF(N12&lt;5.6,"",IF(N12&gt;=8.05,"TSM",IF(N12&gt;=7.65,"SM",IF(N12&gt;=7.2,"KSM",IF(N12&gt;=6.7,"I A",IF(N12&gt;=6.2,"II A",IF(N12&gt;=5.6,"III A"))))))))</f>
        <v>I A</v>
      </c>
      <c r="P12" s="379" t="s">
        <v>234</v>
      </c>
    </row>
    <row r="13" spans="1:16" ht="15">
      <c r="A13" s="424"/>
      <c r="B13" s="54"/>
      <c r="C13" s="393"/>
      <c r="D13" s="425"/>
      <c r="E13" s="400"/>
      <c r="F13" s="425"/>
      <c r="G13" s="426" t="s">
        <v>838</v>
      </c>
      <c r="H13" s="427" t="s">
        <v>797</v>
      </c>
      <c r="I13" s="427" t="s">
        <v>815</v>
      </c>
      <c r="J13" s="427"/>
      <c r="K13" s="427" t="s">
        <v>802</v>
      </c>
      <c r="L13" s="427" t="s">
        <v>838</v>
      </c>
      <c r="M13" s="428" t="s">
        <v>808</v>
      </c>
      <c r="N13" s="398"/>
      <c r="O13" s="544"/>
      <c r="P13" s="429"/>
    </row>
    <row r="14" spans="1:16" ht="15">
      <c r="A14" s="421">
        <v>4</v>
      </c>
      <c r="B14" s="144">
        <v>35</v>
      </c>
      <c r="C14" s="136" t="s">
        <v>207</v>
      </c>
      <c r="D14" s="137" t="s">
        <v>213</v>
      </c>
      <c r="E14" s="138" t="s">
        <v>581</v>
      </c>
      <c r="F14" s="112" t="s">
        <v>723</v>
      </c>
      <c r="G14" s="422" t="s">
        <v>821</v>
      </c>
      <c r="H14" s="422" t="s">
        <v>821</v>
      </c>
      <c r="I14" s="251" t="s">
        <v>821</v>
      </c>
      <c r="J14" s="422"/>
      <c r="K14" s="422" t="s">
        <v>839</v>
      </c>
      <c r="L14" s="422" t="s">
        <v>821</v>
      </c>
      <c r="M14" s="423" t="s">
        <v>840</v>
      </c>
      <c r="N14" s="389">
        <v>6.41</v>
      </c>
      <c r="O14" s="543" t="str">
        <f>IF(ISBLANK(N14),"",IF(N14&lt;5.6,"",IF(N14&gt;=8.05,"TSM",IF(N14&gt;=7.65,"SM",IF(N14&gt;=7.2,"KSM",IF(N14&gt;=6.7,"I A",IF(N14&gt;=6.2,"II A",IF(N14&gt;=5.6,"III A"))))))))</f>
        <v>II A</v>
      </c>
      <c r="P14" s="379" t="s">
        <v>582</v>
      </c>
    </row>
    <row r="15" spans="1:16" ht="15">
      <c r="A15" s="424"/>
      <c r="B15" s="54"/>
      <c r="C15" s="393"/>
      <c r="D15" s="425"/>
      <c r="E15" s="400"/>
      <c r="F15" s="425"/>
      <c r="G15" s="426" t="s">
        <v>796</v>
      </c>
      <c r="H15" s="427" t="s">
        <v>801</v>
      </c>
      <c r="I15" s="427" t="s">
        <v>793</v>
      </c>
      <c r="J15" s="427"/>
      <c r="K15" s="427" t="s">
        <v>838</v>
      </c>
      <c r="L15" s="427" t="s">
        <v>801</v>
      </c>
      <c r="M15" s="428" t="s">
        <v>797</v>
      </c>
      <c r="N15" s="398"/>
      <c r="O15" s="544"/>
      <c r="P15" s="429"/>
    </row>
    <row r="16" spans="1:16" ht="15">
      <c r="A16" s="421">
        <v>5</v>
      </c>
      <c r="B16" s="144">
        <v>26</v>
      </c>
      <c r="C16" s="136" t="s">
        <v>258</v>
      </c>
      <c r="D16" s="137" t="s">
        <v>264</v>
      </c>
      <c r="E16" s="138">
        <v>37691</v>
      </c>
      <c r="F16" s="112" t="s">
        <v>241</v>
      </c>
      <c r="G16" s="422" t="s">
        <v>821</v>
      </c>
      <c r="H16" s="422" t="s">
        <v>841</v>
      </c>
      <c r="I16" s="252" t="s">
        <v>821</v>
      </c>
      <c r="J16" s="422"/>
      <c r="K16" s="422" t="s">
        <v>821</v>
      </c>
      <c r="L16" s="422" t="s">
        <v>821</v>
      </c>
      <c r="M16" s="423" t="s">
        <v>842</v>
      </c>
      <c r="N16" s="430">
        <v>6.11</v>
      </c>
      <c r="O16" s="543"/>
      <c r="P16" s="379" t="s">
        <v>230</v>
      </c>
    </row>
    <row r="17" spans="1:16" ht="15">
      <c r="A17" s="424"/>
      <c r="B17" s="54"/>
      <c r="C17" s="393"/>
      <c r="D17" s="425"/>
      <c r="E17" s="400"/>
      <c r="F17" s="425"/>
      <c r="G17" s="426" t="s">
        <v>812</v>
      </c>
      <c r="H17" s="427" t="s">
        <v>797</v>
      </c>
      <c r="I17" s="427" t="s">
        <v>797</v>
      </c>
      <c r="J17" s="427"/>
      <c r="K17" s="427" t="s">
        <v>802</v>
      </c>
      <c r="L17" s="427" t="s">
        <v>797</v>
      </c>
      <c r="M17" s="428" t="s">
        <v>820</v>
      </c>
      <c r="N17" s="431"/>
      <c r="O17" s="544"/>
      <c r="P17" s="429"/>
    </row>
    <row r="18" spans="1:16" ht="15">
      <c r="A18" s="421">
        <v>6</v>
      </c>
      <c r="B18" s="144">
        <v>98</v>
      </c>
      <c r="C18" s="136" t="s">
        <v>483</v>
      </c>
      <c r="D18" s="137" t="s">
        <v>484</v>
      </c>
      <c r="E18" s="138">
        <v>38853</v>
      </c>
      <c r="F18" s="112" t="s">
        <v>48</v>
      </c>
      <c r="G18" s="422" t="s">
        <v>843</v>
      </c>
      <c r="H18" s="422" t="s">
        <v>821</v>
      </c>
      <c r="I18" s="251" t="s">
        <v>821</v>
      </c>
      <c r="J18" s="422"/>
      <c r="K18" s="422" t="s">
        <v>821</v>
      </c>
      <c r="L18" s="422" t="s">
        <v>844</v>
      </c>
      <c r="M18" s="423" t="s">
        <v>845</v>
      </c>
      <c r="N18" s="389">
        <v>5.78</v>
      </c>
      <c r="O18" s="543" t="str">
        <f>IF(ISBLANK(N18),"",IF(N18&lt;5.6,"",IF(N18&gt;=8.05,"TSM",IF(N18&gt;=7.65,"SM",IF(N18&gt;=7.2,"KSM",IF(N18&gt;=6.7,"I A",IF(N18&gt;=6.2,"II A",IF(N18&gt;=5.6,"III A"))))))))</f>
        <v>III A</v>
      </c>
      <c r="P18" s="379" t="s">
        <v>480</v>
      </c>
    </row>
    <row r="19" spans="1:16" ht="15">
      <c r="A19" s="424"/>
      <c r="B19" s="54"/>
      <c r="C19" s="393"/>
      <c r="D19" s="425"/>
      <c r="E19" s="400"/>
      <c r="F19" s="425"/>
      <c r="G19" s="426" t="s">
        <v>807</v>
      </c>
      <c r="H19" s="427" t="s">
        <v>846</v>
      </c>
      <c r="I19" s="427" t="s">
        <v>802</v>
      </c>
      <c r="J19" s="427"/>
      <c r="K19" s="427" t="s">
        <v>802</v>
      </c>
      <c r="L19" s="427" t="s">
        <v>797</v>
      </c>
      <c r="M19" s="428" t="s">
        <v>801</v>
      </c>
      <c r="N19" s="398"/>
      <c r="O19" s="544"/>
      <c r="P19" s="429"/>
    </row>
    <row r="22" spans="1:16" ht="15">
      <c r="A22" s="432"/>
      <c r="B22" s="111"/>
      <c r="C22" s="71"/>
      <c r="D22" s="433" t="s">
        <v>222</v>
      </c>
      <c r="E22" s="71"/>
      <c r="F22" s="71"/>
      <c r="G22" s="365"/>
      <c r="H22" s="365"/>
      <c r="I22" s="249"/>
      <c r="J22" s="365"/>
      <c r="K22" s="365"/>
      <c r="L22" s="365"/>
      <c r="M22" s="249"/>
      <c r="N22" s="404"/>
      <c r="P22" s="71"/>
    </row>
    <row r="23" spans="1:14" ht="12.75" customHeight="1">
      <c r="A23" s="368"/>
      <c r="C23" s="368"/>
      <c r="D23" s="368"/>
      <c r="E23" s="369"/>
      <c r="F23" s="368"/>
      <c r="G23" s="434"/>
      <c r="H23" s="435"/>
      <c r="I23" s="435" t="s">
        <v>10</v>
      </c>
      <c r="J23" s="435"/>
      <c r="K23" s="435"/>
      <c r="L23" s="435"/>
      <c r="M23" s="373"/>
      <c r="N23" s="416"/>
    </row>
    <row r="24" spans="1:16" ht="14.25" customHeight="1">
      <c r="A24" s="290" t="s">
        <v>750</v>
      </c>
      <c r="B24" s="46"/>
      <c r="C24" s="436" t="s">
        <v>1</v>
      </c>
      <c r="D24" s="418" t="s">
        <v>2</v>
      </c>
      <c r="E24" s="415" t="s">
        <v>3</v>
      </c>
      <c r="F24" s="415" t="s">
        <v>4</v>
      </c>
      <c r="G24" s="419" t="s">
        <v>11</v>
      </c>
      <c r="H24" s="419" t="s">
        <v>12</v>
      </c>
      <c r="I24" s="419" t="s">
        <v>13</v>
      </c>
      <c r="J24" s="419" t="s">
        <v>44</v>
      </c>
      <c r="K24" s="419" t="s">
        <v>14</v>
      </c>
      <c r="L24" s="419" t="s">
        <v>8</v>
      </c>
      <c r="M24" s="55">
        <v>6</v>
      </c>
      <c r="N24" s="420" t="s">
        <v>16</v>
      </c>
      <c r="O24" s="378" t="s">
        <v>60</v>
      </c>
      <c r="P24" s="415" t="s">
        <v>7</v>
      </c>
    </row>
    <row r="25" spans="1:16" ht="14.25" customHeight="1">
      <c r="A25" s="407">
        <v>1</v>
      </c>
      <c r="B25" s="144">
        <v>101</v>
      </c>
      <c r="C25" s="437" t="s">
        <v>131</v>
      </c>
      <c r="D25" s="137" t="s">
        <v>488</v>
      </c>
      <c r="E25" s="138" t="s">
        <v>489</v>
      </c>
      <c r="F25" s="112" t="s">
        <v>48</v>
      </c>
      <c r="G25" s="438" t="s">
        <v>821</v>
      </c>
      <c r="H25" s="438">
        <v>6.27</v>
      </c>
      <c r="I25" s="438" t="s">
        <v>821</v>
      </c>
      <c r="J25" s="438"/>
      <c r="K25" s="438">
        <v>6.57</v>
      </c>
      <c r="L25" s="438" t="s">
        <v>821</v>
      </c>
      <c r="M25" s="210">
        <v>6.39</v>
      </c>
      <c r="N25" s="430">
        <v>6.57</v>
      </c>
      <c r="O25" s="541" t="str">
        <f>IF(ISBLANK(N25),"",IF(N25&gt;=7.2,"KSM",IF(N25&gt;=6.7,"I A",IF(N25&gt;=6.2,"II A",IF(N25&gt;=5.6,"III A",IF(N25&gt;=5,"I JA",IF(N25&gt;=4.45,"II JA",IF(N25&gt;=4,"III JA"))))))))</f>
        <v>II A</v>
      </c>
      <c r="P25" s="379" t="s">
        <v>490</v>
      </c>
    </row>
    <row r="26" spans="1:16" ht="13.5" customHeight="1">
      <c r="A26" s="408"/>
      <c r="B26" s="54"/>
      <c r="C26" s="395"/>
      <c r="D26" s="425"/>
      <c r="E26" s="400"/>
      <c r="F26" s="425"/>
      <c r="G26" s="427" t="s">
        <v>803</v>
      </c>
      <c r="H26" s="427" t="s">
        <v>806</v>
      </c>
      <c r="I26" s="427" t="s">
        <v>847</v>
      </c>
      <c r="J26" s="427"/>
      <c r="K26" s="427" t="s">
        <v>802</v>
      </c>
      <c r="L26" s="427" t="s">
        <v>807</v>
      </c>
      <c r="M26" s="427" t="s">
        <v>811</v>
      </c>
      <c r="N26" s="431"/>
      <c r="O26" s="542"/>
      <c r="P26" s="429"/>
    </row>
    <row r="27" spans="1:16" ht="17.25" customHeight="1">
      <c r="A27" s="407">
        <v>2</v>
      </c>
      <c r="B27" s="144">
        <v>87</v>
      </c>
      <c r="C27" s="437" t="s">
        <v>168</v>
      </c>
      <c r="D27" s="137" t="s">
        <v>462</v>
      </c>
      <c r="E27" s="138">
        <v>39127</v>
      </c>
      <c r="F27" s="112" t="s">
        <v>48</v>
      </c>
      <c r="G27" s="438">
        <v>5.88</v>
      </c>
      <c r="H27" s="438">
        <v>6.04</v>
      </c>
      <c r="I27" s="438">
        <v>5.87</v>
      </c>
      <c r="J27" s="438"/>
      <c r="K27" s="438">
        <v>5.94</v>
      </c>
      <c r="L27" s="438">
        <v>5.94</v>
      </c>
      <c r="M27" s="210" t="s">
        <v>821</v>
      </c>
      <c r="N27" s="430">
        <v>6.04</v>
      </c>
      <c r="O27" s="541" t="str">
        <f>IF(ISBLANK(N27),"",IF(N27&gt;=7.2,"KSM",IF(N27&gt;=6.7,"I A",IF(N27&gt;=6.2,"II A",IF(N27&gt;=5.6,"III A",IF(N27&gt;=5,"I JA",IF(N27&gt;=4.45,"II JA",IF(N27&gt;=4,"III JA"))))))))</f>
        <v>III A</v>
      </c>
      <c r="P27" s="379" t="s">
        <v>461</v>
      </c>
    </row>
    <row r="28" spans="1:16" ht="15">
      <c r="A28" s="408"/>
      <c r="B28" s="54"/>
      <c r="C28" s="395"/>
      <c r="D28" s="425"/>
      <c r="E28" s="400"/>
      <c r="F28" s="425"/>
      <c r="G28" s="427" t="s">
        <v>808</v>
      </c>
      <c r="H28" s="427" t="s">
        <v>808</v>
      </c>
      <c r="I28" s="427" t="s">
        <v>838</v>
      </c>
      <c r="J28" s="427"/>
      <c r="K28" s="427" t="s">
        <v>807</v>
      </c>
      <c r="L28" s="427" t="s">
        <v>802</v>
      </c>
      <c r="M28" s="427" t="s">
        <v>797</v>
      </c>
      <c r="N28" s="431"/>
      <c r="O28" s="542"/>
      <c r="P28" s="429"/>
    </row>
    <row r="29" spans="1:16" ht="15">
      <c r="A29" s="421">
        <v>3</v>
      </c>
      <c r="B29" s="144">
        <v>48</v>
      </c>
      <c r="C29" s="437" t="s">
        <v>446</v>
      </c>
      <c r="D29" s="137" t="s">
        <v>599</v>
      </c>
      <c r="E29" s="138" t="s">
        <v>600</v>
      </c>
      <c r="F29" s="112" t="s">
        <v>597</v>
      </c>
      <c r="G29" s="438">
        <v>5.9</v>
      </c>
      <c r="H29" s="438">
        <v>5.8</v>
      </c>
      <c r="I29" s="438" t="s">
        <v>821</v>
      </c>
      <c r="J29" s="438"/>
      <c r="K29" s="438" t="s">
        <v>821</v>
      </c>
      <c r="L29" s="438">
        <v>5.66</v>
      </c>
      <c r="M29" s="210">
        <v>5.89</v>
      </c>
      <c r="N29" s="430">
        <v>5.9</v>
      </c>
      <c r="O29" s="541" t="str">
        <f>IF(ISBLANK(N29),"",IF(N29&gt;=7.2,"KSM",IF(N29&gt;=6.7,"I A",IF(N29&gt;=6.2,"II A",IF(N29&gt;=5.6,"III A",IF(N29&gt;=5,"I JA",IF(N29&gt;=4.45,"II JA",IF(N29&gt;=4,"III JA"))))))))</f>
        <v>III A</v>
      </c>
      <c r="P29" s="379" t="s">
        <v>598</v>
      </c>
    </row>
    <row r="30" spans="1:16" ht="13.5" customHeight="1">
      <c r="A30" s="424"/>
      <c r="B30" s="54"/>
      <c r="C30" s="395"/>
      <c r="D30" s="425"/>
      <c r="E30" s="400"/>
      <c r="F30" s="425"/>
      <c r="G30" s="427" t="s">
        <v>848</v>
      </c>
      <c r="H30" s="427" t="s">
        <v>809</v>
      </c>
      <c r="I30" s="427" t="s">
        <v>797</v>
      </c>
      <c r="J30" s="427"/>
      <c r="K30" s="427" t="s">
        <v>816</v>
      </c>
      <c r="L30" s="427" t="s">
        <v>792</v>
      </c>
      <c r="M30" s="427" t="s">
        <v>838</v>
      </c>
      <c r="N30" s="431"/>
      <c r="O30" s="542"/>
      <c r="P30" s="429"/>
    </row>
    <row r="31" spans="1:16" ht="15">
      <c r="A31" s="407">
        <v>4</v>
      </c>
      <c r="B31" s="144">
        <v>94</v>
      </c>
      <c r="C31" s="437" t="s">
        <v>476</v>
      </c>
      <c r="D31" s="137" t="s">
        <v>477</v>
      </c>
      <c r="E31" s="138">
        <v>39639</v>
      </c>
      <c r="F31" s="112" t="s">
        <v>48</v>
      </c>
      <c r="G31" s="438">
        <v>5.17</v>
      </c>
      <c r="H31" s="438" t="s">
        <v>821</v>
      </c>
      <c r="I31" s="438">
        <v>5.54</v>
      </c>
      <c r="J31" s="438"/>
      <c r="K31" s="438" t="s">
        <v>821</v>
      </c>
      <c r="L31" s="438">
        <v>5.22</v>
      </c>
      <c r="M31" s="210">
        <v>5.64</v>
      </c>
      <c r="N31" s="430">
        <v>5.64</v>
      </c>
      <c r="O31" s="541" t="str">
        <f>IF(ISBLANK(N31),"",IF(N31&gt;=7.2,"KSM",IF(N31&gt;=6.7,"I A",IF(N31&gt;=6.2,"II A",IF(N31&gt;=5.6,"III A",IF(N31&gt;=5,"I JA",IF(N31&gt;=4.45,"II JA",IF(N31&gt;=4,"III JA"))))))))</f>
        <v>III A</v>
      </c>
      <c r="P31" s="379" t="s">
        <v>50</v>
      </c>
    </row>
    <row r="32" spans="1:16" ht="14.25" customHeight="1">
      <c r="A32" s="408"/>
      <c r="B32" s="54"/>
      <c r="C32" s="395"/>
      <c r="D32" s="425"/>
      <c r="E32" s="400"/>
      <c r="F32" s="425"/>
      <c r="G32" s="427" t="s">
        <v>797</v>
      </c>
      <c r="H32" s="427" t="s">
        <v>798</v>
      </c>
      <c r="I32" s="427" t="s">
        <v>849</v>
      </c>
      <c r="J32" s="427"/>
      <c r="K32" s="427" t="s">
        <v>790</v>
      </c>
      <c r="L32" s="427" t="s">
        <v>850</v>
      </c>
      <c r="M32" s="427" t="s">
        <v>797</v>
      </c>
      <c r="N32" s="431"/>
      <c r="O32" s="542"/>
      <c r="P32" s="429"/>
    </row>
    <row r="33" spans="1:16" ht="15">
      <c r="A33" s="407">
        <v>5</v>
      </c>
      <c r="B33" s="144">
        <v>134</v>
      </c>
      <c r="C33" s="437" t="s">
        <v>542</v>
      </c>
      <c r="D33" s="137" t="s">
        <v>543</v>
      </c>
      <c r="E33" s="138" t="s">
        <v>544</v>
      </c>
      <c r="F33" s="112" t="s">
        <v>1070</v>
      </c>
      <c r="G33" s="438">
        <v>5.4</v>
      </c>
      <c r="H33" s="438">
        <v>5.5</v>
      </c>
      <c r="I33" s="438">
        <v>5.47</v>
      </c>
      <c r="J33" s="438"/>
      <c r="K33" s="438">
        <v>5.2</v>
      </c>
      <c r="L33" s="438">
        <v>5.57</v>
      </c>
      <c r="M33" s="210">
        <v>5.6</v>
      </c>
      <c r="N33" s="430">
        <v>5.6</v>
      </c>
      <c r="O33" s="541" t="str">
        <f>IF(ISBLANK(N33),"",IF(N33&gt;=7.2,"KSM",IF(N33&gt;=6.7,"I A",IF(N33&gt;=6.2,"II A",IF(N33&gt;=5.6,"III A",IF(N33&gt;=5,"I JA",IF(N33&gt;=4.45,"II JA",IF(N33&gt;=4,"III JA"))))))))</f>
        <v>III A</v>
      </c>
      <c r="P33" s="379" t="s">
        <v>535</v>
      </c>
    </row>
    <row r="34" spans="1:16" ht="14.25" customHeight="1">
      <c r="A34" s="408"/>
      <c r="B34" s="54"/>
      <c r="C34" s="395"/>
      <c r="D34" s="425"/>
      <c r="E34" s="400"/>
      <c r="F34" s="425"/>
      <c r="G34" s="427" t="s">
        <v>799</v>
      </c>
      <c r="H34" s="427" t="s">
        <v>851</v>
      </c>
      <c r="I34" s="427" t="s">
        <v>797</v>
      </c>
      <c r="J34" s="427"/>
      <c r="K34" s="427" t="s">
        <v>852</v>
      </c>
      <c r="L34" s="427" t="s">
        <v>801</v>
      </c>
      <c r="M34" s="427" t="s">
        <v>797</v>
      </c>
      <c r="N34" s="431"/>
      <c r="O34" s="542"/>
      <c r="P34" s="429"/>
    </row>
    <row r="35" spans="1:16" ht="15">
      <c r="A35" s="421">
        <v>6</v>
      </c>
      <c r="B35" s="144">
        <v>44</v>
      </c>
      <c r="C35" s="437" t="s">
        <v>164</v>
      </c>
      <c r="D35" s="137" t="s">
        <v>165</v>
      </c>
      <c r="E35" s="138" t="s">
        <v>678</v>
      </c>
      <c r="F35" s="112" t="s">
        <v>150</v>
      </c>
      <c r="G35" s="438">
        <v>5.28</v>
      </c>
      <c r="H35" s="439">
        <v>5.52</v>
      </c>
      <c r="I35" s="439" t="s">
        <v>821</v>
      </c>
      <c r="J35" s="439"/>
      <c r="K35" s="439">
        <v>5.17</v>
      </c>
      <c r="L35" s="439">
        <v>5.02</v>
      </c>
      <c r="M35" s="276">
        <v>5.48</v>
      </c>
      <c r="N35" s="430">
        <v>5.52</v>
      </c>
      <c r="O35" s="541" t="str">
        <f>IF(ISBLANK(N35),"",IF(N35&gt;=7.2,"KSM",IF(N35&gt;=6.7,"I A",IF(N35&gt;=6.2,"II A",IF(N35&gt;=5.6,"III A",IF(N35&gt;=5,"I JA",IF(N35&gt;=4.45,"II JA",IF(N35&gt;=4,"III JA"))))))))</f>
        <v>I JA</v>
      </c>
      <c r="P35" s="379" t="s">
        <v>677</v>
      </c>
    </row>
    <row r="36" spans="1:16" ht="13.5" customHeight="1">
      <c r="A36" s="424"/>
      <c r="B36" s="54"/>
      <c r="C36" s="395"/>
      <c r="D36" s="425"/>
      <c r="E36" s="400"/>
      <c r="F36" s="425"/>
      <c r="G36" s="427" t="s">
        <v>838</v>
      </c>
      <c r="H36" s="427" t="s">
        <v>812</v>
      </c>
      <c r="I36" s="427" t="s">
        <v>799</v>
      </c>
      <c r="J36" s="427"/>
      <c r="K36" s="427" t="s">
        <v>816</v>
      </c>
      <c r="L36" s="427" t="s">
        <v>797</v>
      </c>
      <c r="M36" s="427" t="s">
        <v>797</v>
      </c>
      <c r="N36" s="431"/>
      <c r="O36" s="542"/>
      <c r="P36" s="429"/>
    </row>
    <row r="37" spans="1:16" ht="15">
      <c r="A37" s="407">
        <v>7</v>
      </c>
      <c r="B37" s="144">
        <v>102</v>
      </c>
      <c r="C37" s="437" t="s">
        <v>79</v>
      </c>
      <c r="D37" s="137" t="s">
        <v>473</v>
      </c>
      <c r="E37" s="138" t="s">
        <v>494</v>
      </c>
      <c r="F37" s="112" t="s">
        <v>48</v>
      </c>
      <c r="G37" s="439" t="s">
        <v>821</v>
      </c>
      <c r="H37" s="439">
        <v>5.3</v>
      </c>
      <c r="I37" s="439">
        <v>5.28</v>
      </c>
      <c r="J37" s="438"/>
      <c r="K37" s="438">
        <v>5.27</v>
      </c>
      <c r="L37" s="438">
        <v>5.19</v>
      </c>
      <c r="M37" s="210">
        <v>5.29</v>
      </c>
      <c r="N37" s="430">
        <v>5.3</v>
      </c>
      <c r="O37" s="541" t="str">
        <f>IF(ISBLANK(N37),"",IF(N37&gt;=7.2,"KSM",IF(N37&gt;=6.7,"I A",IF(N37&gt;=6.2,"II A",IF(N37&gt;=5.6,"III A",IF(N37&gt;=5,"I JA",IF(N37&gt;=4.45,"II JA",IF(N37&gt;=4,"III JA"))))))))</f>
        <v>I JA</v>
      </c>
      <c r="P37" s="379" t="s">
        <v>495</v>
      </c>
    </row>
    <row r="38" spans="1:16" ht="15" customHeight="1">
      <c r="A38" s="408"/>
      <c r="B38" s="54"/>
      <c r="C38" s="395"/>
      <c r="D38" s="425"/>
      <c r="E38" s="400"/>
      <c r="F38" s="425"/>
      <c r="G38" s="427" t="s">
        <v>797</v>
      </c>
      <c r="H38" s="427" t="s">
        <v>799</v>
      </c>
      <c r="I38" s="427" t="s">
        <v>853</v>
      </c>
      <c r="J38" s="427"/>
      <c r="K38" s="427" t="s">
        <v>800</v>
      </c>
      <c r="L38" s="427" t="s">
        <v>816</v>
      </c>
      <c r="M38" s="427" t="s">
        <v>790</v>
      </c>
      <c r="N38" s="431"/>
      <c r="O38" s="542"/>
      <c r="P38" s="429"/>
    </row>
    <row r="39" spans="1:16" ht="15">
      <c r="A39" s="407">
        <v>8</v>
      </c>
      <c r="B39" s="144">
        <v>7</v>
      </c>
      <c r="C39" s="437" t="s">
        <v>474</v>
      </c>
      <c r="D39" s="137" t="s">
        <v>552</v>
      </c>
      <c r="E39" s="138">
        <v>40322</v>
      </c>
      <c r="F39" s="112" t="s">
        <v>185</v>
      </c>
      <c r="G39" s="438">
        <v>4.92</v>
      </c>
      <c r="H39" s="438">
        <v>4.64</v>
      </c>
      <c r="I39" s="439">
        <v>4.87</v>
      </c>
      <c r="J39" s="439"/>
      <c r="K39" s="439">
        <v>4.49</v>
      </c>
      <c r="L39" s="439">
        <v>4.87</v>
      </c>
      <c r="M39" s="276">
        <v>4.48</v>
      </c>
      <c r="N39" s="430">
        <v>4.92</v>
      </c>
      <c r="O39" s="541" t="str">
        <f>IF(ISBLANK(N39),"",IF(N39&gt;=7.2,"KSM",IF(N39&gt;=6.7,"I A",IF(N39&gt;=6.2,"II A",IF(N39&gt;=5.6,"III A",IF(N39&gt;=5,"I JA",IF(N39&gt;=4.45,"II JA",IF(N39&gt;=4,"III JA"))))))))</f>
        <v>II JA</v>
      </c>
      <c r="P39" s="379" t="s">
        <v>549</v>
      </c>
    </row>
    <row r="40" spans="1:16" ht="14.25" customHeight="1">
      <c r="A40" s="408"/>
      <c r="B40" s="54"/>
      <c r="C40" s="395"/>
      <c r="D40" s="425"/>
      <c r="E40" s="400"/>
      <c r="F40" s="425"/>
      <c r="G40" s="427" t="s">
        <v>803</v>
      </c>
      <c r="H40" s="427" t="s">
        <v>854</v>
      </c>
      <c r="I40" s="427" t="s">
        <v>797</v>
      </c>
      <c r="J40" s="427"/>
      <c r="K40" s="427" t="s">
        <v>853</v>
      </c>
      <c r="L40" s="427" t="s">
        <v>795</v>
      </c>
      <c r="M40" s="427" t="s">
        <v>798</v>
      </c>
      <c r="N40" s="431"/>
      <c r="O40" s="542"/>
      <c r="P40" s="429"/>
    </row>
    <row r="41" spans="1:16" ht="15">
      <c r="A41" s="407">
        <v>9</v>
      </c>
      <c r="B41" s="144" t="s">
        <v>350</v>
      </c>
      <c r="C41" s="437" t="s">
        <v>124</v>
      </c>
      <c r="D41" s="137" t="s">
        <v>351</v>
      </c>
      <c r="E41" s="138" t="s">
        <v>352</v>
      </c>
      <c r="F41" s="112" t="s">
        <v>102</v>
      </c>
      <c r="G41" s="438">
        <v>4.72</v>
      </c>
      <c r="H41" s="438" t="s">
        <v>821</v>
      </c>
      <c r="I41" s="438">
        <v>4.71</v>
      </c>
      <c r="J41" s="438"/>
      <c r="K41" s="438"/>
      <c r="L41" s="438"/>
      <c r="M41" s="210"/>
      <c r="N41" s="430">
        <v>4.72</v>
      </c>
      <c r="O41" s="541" t="str">
        <f>IF(ISBLANK(N41),"",IF(N41&gt;=7.2,"KSM",IF(N41&gt;=6.7,"I A",IF(N41&gt;=6.2,"II A",IF(N41&gt;=5.6,"III A",IF(N41&gt;=5,"I JA",IF(N41&gt;=4.45,"II JA",IF(N41&gt;=4,"III JA"))))))))</f>
        <v>II JA</v>
      </c>
      <c r="P41" s="379" t="s">
        <v>349</v>
      </c>
    </row>
    <row r="42" spans="1:16" ht="15">
      <c r="A42" s="408"/>
      <c r="B42" s="54"/>
      <c r="C42" s="395"/>
      <c r="D42" s="425"/>
      <c r="E42" s="400"/>
      <c r="F42" s="425"/>
      <c r="G42" s="427" t="s">
        <v>807</v>
      </c>
      <c r="H42" s="427" t="s">
        <v>806</v>
      </c>
      <c r="I42" s="427" t="s">
        <v>811</v>
      </c>
      <c r="J42" s="440"/>
      <c r="K42" s="440"/>
      <c r="L42" s="440"/>
      <c r="M42" s="440"/>
      <c r="N42" s="431"/>
      <c r="O42" s="542"/>
      <c r="P42" s="429"/>
    </row>
    <row r="43" spans="1:16" ht="15">
      <c r="A43" s="421">
        <v>10</v>
      </c>
      <c r="B43" s="144">
        <v>6</v>
      </c>
      <c r="C43" s="437" t="s">
        <v>128</v>
      </c>
      <c r="D43" s="137" t="s">
        <v>551</v>
      </c>
      <c r="E43" s="138">
        <v>40510</v>
      </c>
      <c r="F43" s="112" t="s">
        <v>185</v>
      </c>
      <c r="G43" s="438" t="s">
        <v>821</v>
      </c>
      <c r="H43" s="438">
        <v>4.7</v>
      </c>
      <c r="I43" s="438">
        <v>4.57</v>
      </c>
      <c r="J43" s="438"/>
      <c r="K43" s="438"/>
      <c r="L43" s="438"/>
      <c r="M43" s="210"/>
      <c r="N43" s="430">
        <v>4.7</v>
      </c>
      <c r="O43" s="541" t="str">
        <f>IF(ISBLANK(N43),"",IF(N43&gt;=7.2,"KSM",IF(N43&gt;=6.7,"I A",IF(N43&gt;=6.2,"II A",IF(N43&gt;=5.6,"III A",IF(N43&gt;=5,"I JA",IF(N43&gt;=4.45,"II JA",IF(N43&gt;=4,"III JA"))))))))</f>
        <v>II JA</v>
      </c>
      <c r="P43" s="379" t="s">
        <v>549</v>
      </c>
    </row>
    <row r="44" spans="1:16" ht="15">
      <c r="A44" s="424"/>
      <c r="B44" s="54"/>
      <c r="C44" s="395"/>
      <c r="D44" s="425"/>
      <c r="E44" s="400"/>
      <c r="F44" s="425"/>
      <c r="G44" s="427" t="s">
        <v>815</v>
      </c>
      <c r="H44" s="427" t="s">
        <v>853</v>
      </c>
      <c r="I44" s="427" t="s">
        <v>801</v>
      </c>
      <c r="J44" s="440"/>
      <c r="K44" s="440"/>
      <c r="L44" s="440"/>
      <c r="M44" s="440"/>
      <c r="N44" s="431"/>
      <c r="O44" s="542"/>
      <c r="P44" s="429"/>
    </row>
    <row r="47" ht="14.25">
      <c r="O47" s="545"/>
    </row>
    <row r="48" ht="14.25">
      <c r="O48" s="545"/>
    </row>
    <row r="49" ht="14.25">
      <c r="O49" s="545"/>
    </row>
    <row r="50" ht="14.25">
      <c r="O50" s="545"/>
    </row>
    <row r="51" ht="14.25">
      <c r="O51" s="545"/>
    </row>
    <row r="52" ht="14.25">
      <c r="O52" s="441"/>
    </row>
    <row r="53" ht="14.25">
      <c r="O53" s="441"/>
    </row>
    <row r="54" ht="14.25">
      <c r="O54" s="441"/>
    </row>
    <row r="55" ht="14.25">
      <c r="O55" s="545"/>
    </row>
    <row r="56" ht="14.25">
      <c r="O56" s="545"/>
    </row>
    <row r="57" ht="14.25">
      <c r="O57" s="545"/>
    </row>
    <row r="58" ht="14.25">
      <c r="O58" s="545"/>
    </row>
    <row r="59" ht="14.25">
      <c r="O59" s="545"/>
    </row>
    <row r="60" ht="14.25">
      <c r="O60" s="441"/>
    </row>
    <row r="61" ht="14.25">
      <c r="O61" s="441"/>
    </row>
    <row r="62" ht="14.25">
      <c r="O62" s="441"/>
    </row>
    <row r="63" ht="14.25">
      <c r="O63" s="545"/>
    </row>
    <row r="64" ht="14.25">
      <c r="O64" s="545"/>
    </row>
    <row r="65" ht="14.25">
      <c r="O65" s="545"/>
    </row>
    <row r="66" ht="14.25">
      <c r="O66" s="545"/>
    </row>
    <row r="67" spans="1:15" ht="15">
      <c r="A67" s="432"/>
      <c r="H67" s="442"/>
      <c r="I67" s="442"/>
      <c r="J67" s="442"/>
      <c r="K67" s="442"/>
      <c r="L67" s="442"/>
      <c r="M67" s="113"/>
      <c r="N67" s="366"/>
      <c r="O67" s="545"/>
    </row>
    <row r="68" spans="1:15" ht="15">
      <c r="A68" s="432"/>
      <c r="H68" s="442"/>
      <c r="I68" s="442"/>
      <c r="J68" s="442"/>
      <c r="K68" s="442"/>
      <c r="L68" s="442"/>
      <c r="M68" s="113"/>
      <c r="N68" s="366"/>
      <c r="O68" s="441"/>
    </row>
    <row r="69" spans="1:15" ht="15">
      <c r="A69" s="432"/>
      <c r="H69" s="365"/>
      <c r="I69" s="365"/>
      <c r="J69" s="365"/>
      <c r="K69" s="365"/>
      <c r="L69" s="365"/>
      <c r="M69" s="249"/>
      <c r="N69" s="366"/>
      <c r="O69" s="367"/>
    </row>
    <row r="70" spans="1:15" ht="15">
      <c r="A70" s="432"/>
      <c r="H70" s="365"/>
      <c r="I70" s="365"/>
      <c r="J70" s="365"/>
      <c r="K70" s="365"/>
      <c r="L70" s="365"/>
      <c r="M70" s="249"/>
      <c r="N70" s="366"/>
      <c r="O70" s="367"/>
    </row>
  </sheetData>
  <sheetProtection/>
  <mergeCells count="19">
    <mergeCell ref="O63:O67"/>
    <mergeCell ref="O37:O38"/>
    <mergeCell ref="O39:O40"/>
    <mergeCell ref="O41:O42"/>
    <mergeCell ref="O43:O44"/>
    <mergeCell ref="O47:O51"/>
    <mergeCell ref="O55:O59"/>
    <mergeCell ref="O25:O26"/>
    <mergeCell ref="O27:O28"/>
    <mergeCell ref="O29:O30"/>
    <mergeCell ref="O31:O32"/>
    <mergeCell ref="O33:O34"/>
    <mergeCell ref="O35:O36"/>
    <mergeCell ref="O8:O9"/>
    <mergeCell ref="O10:O11"/>
    <mergeCell ref="O12:O13"/>
    <mergeCell ref="O14:O15"/>
    <mergeCell ref="O16:O17"/>
    <mergeCell ref="O18:O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9.57421875" style="0" customWidth="1"/>
    <col min="4" max="4" width="14.421875" style="0" bestFit="1" customWidth="1"/>
    <col min="5" max="5" width="11.8515625" style="0" customWidth="1"/>
    <col min="6" max="6" width="15.8515625" style="0" customWidth="1"/>
    <col min="7" max="7" width="5.7109375" style="0" customWidth="1"/>
    <col min="8" max="8" width="5.8515625" style="0" customWidth="1"/>
    <col min="9" max="9" width="5.7109375" style="0" customWidth="1"/>
    <col min="10" max="10" width="4.28125" style="0" hidden="1" customWidth="1"/>
    <col min="11" max="11" width="5.421875" style="0" customWidth="1"/>
    <col min="12" max="12" width="6.7109375" style="0" customWidth="1"/>
    <col min="13" max="13" width="5.8515625" style="0" customWidth="1"/>
    <col min="14" max="14" width="6.421875" style="0" customWidth="1"/>
    <col min="15" max="15" width="7.421875" style="0" customWidth="1"/>
    <col min="16" max="16" width="27.140625" style="0" bestFit="1" customWidth="1"/>
  </cols>
  <sheetData>
    <row r="1" ht="9.75" customHeight="1"/>
    <row r="2" spans="1:9" ht="17.25" customHeight="1">
      <c r="A2" s="254" t="s">
        <v>9</v>
      </c>
      <c r="B2" s="254"/>
      <c r="C2" s="24"/>
      <c r="D2" s="254"/>
      <c r="E2" s="255"/>
      <c r="F2" s="254"/>
      <c r="G2" s="277"/>
      <c r="H2" s="277"/>
      <c r="I2" s="277"/>
    </row>
    <row r="3" spans="1:14" ht="13.5" customHeight="1">
      <c r="A3" s="248"/>
      <c r="B3" s="256"/>
      <c r="C3" s="257"/>
      <c r="D3" s="258"/>
      <c r="E3" s="278"/>
      <c r="F3" s="258"/>
      <c r="G3" s="279"/>
      <c r="H3" s="279"/>
      <c r="I3" s="279"/>
      <c r="N3" s="13" t="s">
        <v>47</v>
      </c>
    </row>
    <row r="4" spans="1:14" ht="15" customHeight="1">
      <c r="A4" s="280"/>
      <c r="B4" s="281"/>
      <c r="C4" s="1"/>
      <c r="D4" s="1"/>
      <c r="E4" s="1"/>
      <c r="F4" s="1"/>
      <c r="G4" s="1"/>
      <c r="H4" s="1"/>
      <c r="I4" s="13"/>
      <c r="N4" s="13" t="s">
        <v>727</v>
      </c>
    </row>
    <row r="5" spans="1:9" ht="16.5" customHeight="1">
      <c r="A5" s="1"/>
      <c r="B5" s="259" t="s">
        <v>33</v>
      </c>
      <c r="C5" s="98"/>
      <c r="D5" s="98" t="s">
        <v>19</v>
      </c>
      <c r="E5" s="260"/>
      <c r="F5" s="22"/>
      <c r="G5" s="1"/>
      <c r="H5" s="1"/>
      <c r="I5" s="13"/>
    </row>
    <row r="6" ht="15.75" customHeight="1"/>
    <row r="7" spans="2:14" ht="14.25">
      <c r="B7" s="443"/>
      <c r="C7" s="443"/>
      <c r="D7" s="443"/>
      <c r="E7" s="444"/>
      <c r="F7" s="443"/>
      <c r="G7" s="445"/>
      <c r="H7" s="446"/>
      <c r="I7" s="446" t="s">
        <v>30</v>
      </c>
      <c r="J7" s="446" t="s">
        <v>30</v>
      </c>
      <c r="K7" s="446"/>
      <c r="L7" s="56"/>
      <c r="M7" s="447"/>
      <c r="N7" s="448"/>
    </row>
    <row r="8" spans="1:16" ht="18" customHeight="1">
      <c r="A8" s="290" t="s">
        <v>750</v>
      </c>
      <c r="B8" s="46" t="s">
        <v>27</v>
      </c>
      <c r="C8" s="449" t="s">
        <v>1</v>
      </c>
      <c r="D8" s="450" t="s">
        <v>2</v>
      </c>
      <c r="E8" s="451" t="s">
        <v>3</v>
      </c>
      <c r="F8" s="451" t="s">
        <v>4</v>
      </c>
      <c r="G8" s="452" t="s">
        <v>11</v>
      </c>
      <c r="H8" s="452" t="s">
        <v>12</v>
      </c>
      <c r="I8" s="452" t="s">
        <v>13</v>
      </c>
      <c r="J8" s="452" t="s">
        <v>44</v>
      </c>
      <c r="K8" s="452" t="s">
        <v>14</v>
      </c>
      <c r="L8" s="453" t="s">
        <v>8</v>
      </c>
      <c r="M8" s="52">
        <v>6</v>
      </c>
      <c r="N8" s="539" t="s">
        <v>16</v>
      </c>
      <c r="O8" s="455" t="s">
        <v>60</v>
      </c>
      <c r="P8" s="451" t="s">
        <v>7</v>
      </c>
    </row>
    <row r="9" spans="1:16" ht="15">
      <c r="A9" s="381">
        <v>1</v>
      </c>
      <c r="B9" s="169">
        <v>36</v>
      </c>
      <c r="C9" s="456" t="s">
        <v>399</v>
      </c>
      <c r="D9" s="209" t="s">
        <v>400</v>
      </c>
      <c r="E9" s="103" t="s">
        <v>114</v>
      </c>
      <c r="F9" s="99" t="s">
        <v>48</v>
      </c>
      <c r="G9" s="451" t="s">
        <v>805</v>
      </c>
      <c r="H9" s="451" t="s">
        <v>855</v>
      </c>
      <c r="I9" s="451" t="s">
        <v>856</v>
      </c>
      <c r="J9" s="451"/>
      <c r="K9" s="451" t="s">
        <v>857</v>
      </c>
      <c r="L9" s="451" t="s">
        <v>805</v>
      </c>
      <c r="M9" s="499" t="s">
        <v>858</v>
      </c>
      <c r="N9" s="540">
        <v>12.51</v>
      </c>
      <c r="O9" s="537" t="str">
        <f>IF(ISBLANK(N9),"",IF(N9&gt;=12.8,"KSM",IF(N9&gt;=12,"I A",IF(N9&gt;=11.2,"II A",IF(N9&gt;=10.4,"III A",IF(N9&gt;=9.65,"I JA",IF(N9&gt;=9,"II JA",IF(N9&gt;=8.5,"III JA"))))))))</f>
        <v>I A</v>
      </c>
      <c r="P9" s="102" t="s">
        <v>401</v>
      </c>
    </row>
    <row r="10" spans="1:16" ht="15" customHeight="1">
      <c r="A10" s="392"/>
      <c r="B10" s="170"/>
      <c r="C10" s="395"/>
      <c r="D10" s="458"/>
      <c r="E10" s="395"/>
      <c r="F10" s="459"/>
      <c r="G10" s="460">
        <v>2.6</v>
      </c>
      <c r="H10" s="460">
        <v>0.9</v>
      </c>
      <c r="I10" s="409" t="s">
        <v>859</v>
      </c>
      <c r="J10" s="409"/>
      <c r="K10" s="409" t="s">
        <v>860</v>
      </c>
      <c r="L10" s="409" t="s">
        <v>797</v>
      </c>
      <c r="M10" s="536" t="s">
        <v>859</v>
      </c>
      <c r="N10" s="461"/>
      <c r="O10" s="538"/>
      <c r="P10" s="533"/>
    </row>
    <row r="11" spans="1:16" ht="15">
      <c r="A11" s="381">
        <v>2</v>
      </c>
      <c r="B11" s="169">
        <v>72</v>
      </c>
      <c r="C11" s="456" t="s">
        <v>505</v>
      </c>
      <c r="D11" s="209" t="s">
        <v>506</v>
      </c>
      <c r="E11" s="103" t="s">
        <v>507</v>
      </c>
      <c r="F11" s="99" t="s">
        <v>48</v>
      </c>
      <c r="G11" s="462" t="s">
        <v>805</v>
      </c>
      <c r="H11" s="462">
        <v>11.45</v>
      </c>
      <c r="I11" s="462">
        <v>10.99</v>
      </c>
      <c r="J11" s="462"/>
      <c r="K11" s="462">
        <v>11.41</v>
      </c>
      <c r="L11" s="462" t="s">
        <v>805</v>
      </c>
      <c r="M11" s="462" t="s">
        <v>805</v>
      </c>
      <c r="N11" s="540">
        <v>11.45</v>
      </c>
      <c r="O11" s="534" t="str">
        <f>IF(ISBLANK(N11),"",IF(N11&gt;=12.8,"KSM",IF(N11&gt;=12,"I A",IF(N11&gt;=11.2,"II A",IF(N11&gt;=10.4,"III A",IF(N11&gt;=9.65,"I JA",IF(N11&gt;=9,"II JA",IF(N11&gt;=8.5,"III JA"))))))))</f>
        <v>II A</v>
      </c>
      <c r="P11" s="100" t="s">
        <v>508</v>
      </c>
    </row>
    <row r="12" spans="1:16" ht="13.5" customHeight="1">
      <c r="A12" s="392"/>
      <c r="B12" s="170"/>
      <c r="C12" s="395"/>
      <c r="D12" s="458"/>
      <c r="E12" s="395"/>
      <c r="F12" s="459"/>
      <c r="G12" s="460">
        <v>0</v>
      </c>
      <c r="H12" s="460">
        <v>1.7</v>
      </c>
      <c r="I12" s="460">
        <v>0.1</v>
      </c>
      <c r="J12" s="460"/>
      <c r="K12" s="460">
        <v>1.6</v>
      </c>
      <c r="L12" s="460">
        <v>0</v>
      </c>
      <c r="M12" s="463">
        <v>1.7</v>
      </c>
      <c r="N12" s="461"/>
      <c r="O12" s="535"/>
      <c r="P12" s="429"/>
    </row>
    <row r="13" spans="1:16" ht="15">
      <c r="A13" s="381">
        <v>3</v>
      </c>
      <c r="B13" s="169">
        <v>112</v>
      </c>
      <c r="C13" s="456" t="s">
        <v>536</v>
      </c>
      <c r="D13" s="209" t="s">
        <v>537</v>
      </c>
      <c r="E13" s="103" t="s">
        <v>65</v>
      </c>
      <c r="F13" s="99" t="s">
        <v>1070</v>
      </c>
      <c r="G13" s="451" t="s">
        <v>861</v>
      </c>
      <c r="H13" s="451" t="s">
        <v>862</v>
      </c>
      <c r="I13" s="451" t="s">
        <v>863</v>
      </c>
      <c r="J13" s="451"/>
      <c r="K13" s="451" t="s">
        <v>864</v>
      </c>
      <c r="L13" s="451" t="s">
        <v>865</v>
      </c>
      <c r="M13" s="451" t="s">
        <v>866</v>
      </c>
      <c r="N13" s="540">
        <v>11.05</v>
      </c>
      <c r="O13" s="534" t="str">
        <f>IF(ISBLANK(N13),"",IF(N13&gt;=12.8,"KSM",IF(N13&gt;=12,"I A",IF(N13&gt;=11.2,"II A",IF(N13&gt;=10.4,"III A",IF(N13&gt;=9.65,"I JA",IF(N13&gt;=9,"II JA",IF(N13&gt;=8.5,"III JA"))))))))</f>
        <v>III A</v>
      </c>
      <c r="P13" s="100" t="s">
        <v>535</v>
      </c>
    </row>
    <row r="14" spans="1:16" ht="13.5" customHeight="1">
      <c r="A14" s="392"/>
      <c r="B14" s="170"/>
      <c r="C14" s="395"/>
      <c r="D14" s="458"/>
      <c r="E14" s="395"/>
      <c r="F14" s="459"/>
      <c r="G14" s="460">
        <v>1</v>
      </c>
      <c r="H14" s="460">
        <v>1.5</v>
      </c>
      <c r="I14" s="409" t="s">
        <v>797</v>
      </c>
      <c r="J14" s="409"/>
      <c r="K14" s="409" t="s">
        <v>867</v>
      </c>
      <c r="L14" s="409" t="s">
        <v>797</v>
      </c>
      <c r="M14" s="410" t="s">
        <v>868</v>
      </c>
      <c r="N14" s="461"/>
      <c r="O14" s="535"/>
      <c r="P14" s="429"/>
    </row>
    <row r="15" spans="1:16" ht="15">
      <c r="A15" s="381">
        <v>4</v>
      </c>
      <c r="B15" s="169">
        <v>111</v>
      </c>
      <c r="C15" s="456" t="s">
        <v>169</v>
      </c>
      <c r="D15" s="209" t="s">
        <v>533</v>
      </c>
      <c r="E15" s="103" t="s">
        <v>534</v>
      </c>
      <c r="F15" s="99" t="s">
        <v>1070</v>
      </c>
      <c r="G15" s="451" t="s">
        <v>805</v>
      </c>
      <c r="H15" s="451" t="s">
        <v>869</v>
      </c>
      <c r="I15" s="451" t="s">
        <v>870</v>
      </c>
      <c r="J15" s="451"/>
      <c r="K15" s="451" t="s">
        <v>862</v>
      </c>
      <c r="L15" s="451" t="s">
        <v>871</v>
      </c>
      <c r="M15" s="451" t="s">
        <v>872</v>
      </c>
      <c r="N15" s="540">
        <v>11.04</v>
      </c>
      <c r="O15" s="534" t="str">
        <f>IF(ISBLANK(N15),"",IF(N15&gt;=12.8,"KSM",IF(N15&gt;=12,"I A",IF(N15&gt;=11.2,"II A",IF(N15&gt;=10.4,"III A",IF(N15&gt;=9.65,"I JA",IF(N15&gt;=9,"II JA",IF(N15&gt;=8.5,"III JA"))))))))</f>
        <v>III A</v>
      </c>
      <c r="P15" s="100" t="s">
        <v>535</v>
      </c>
    </row>
    <row r="16" spans="1:16" ht="13.5" customHeight="1">
      <c r="A16" s="392"/>
      <c r="B16" s="170"/>
      <c r="C16" s="395"/>
      <c r="D16" s="458"/>
      <c r="E16" s="395"/>
      <c r="F16" s="459"/>
      <c r="G16" s="460">
        <v>1.4</v>
      </c>
      <c r="H16" s="460">
        <v>0.9</v>
      </c>
      <c r="I16" s="409" t="s">
        <v>800</v>
      </c>
      <c r="J16" s="409"/>
      <c r="K16" s="409" t="s">
        <v>873</v>
      </c>
      <c r="L16" s="409" t="s">
        <v>817</v>
      </c>
      <c r="M16" s="410" t="s">
        <v>800</v>
      </c>
      <c r="N16" s="461"/>
      <c r="O16" s="535"/>
      <c r="P16" s="429"/>
    </row>
    <row r="17" spans="1:16" ht="15">
      <c r="A17" s="381">
        <v>5</v>
      </c>
      <c r="B17" s="169" t="s">
        <v>371</v>
      </c>
      <c r="C17" s="456" t="s">
        <v>141</v>
      </c>
      <c r="D17" s="209" t="s">
        <v>142</v>
      </c>
      <c r="E17" s="103" t="s">
        <v>143</v>
      </c>
      <c r="F17" s="99" t="s">
        <v>102</v>
      </c>
      <c r="G17" s="451" t="s">
        <v>874</v>
      </c>
      <c r="H17" s="451" t="s">
        <v>875</v>
      </c>
      <c r="I17" s="451" t="s">
        <v>876</v>
      </c>
      <c r="J17" s="451"/>
      <c r="K17" s="451" t="s">
        <v>58</v>
      </c>
      <c r="L17" s="451" t="s">
        <v>58</v>
      </c>
      <c r="M17" s="451" t="s">
        <v>58</v>
      </c>
      <c r="N17" s="540">
        <v>10.02</v>
      </c>
      <c r="O17" s="534"/>
      <c r="P17" s="100" t="s">
        <v>349</v>
      </c>
    </row>
    <row r="18" spans="1:16" ht="14.25" customHeight="1">
      <c r="A18" s="392"/>
      <c r="B18" s="170"/>
      <c r="C18" s="395"/>
      <c r="D18" s="458"/>
      <c r="E18" s="395"/>
      <c r="F18" s="459"/>
      <c r="G18" s="460">
        <v>0</v>
      </c>
      <c r="H18" s="460">
        <v>1.1</v>
      </c>
      <c r="I18" s="409" t="s">
        <v>811</v>
      </c>
      <c r="J18" s="464"/>
      <c r="K18" s="464"/>
      <c r="L18" s="464"/>
      <c r="M18" s="451"/>
      <c r="N18" s="461"/>
      <c r="O18" s="535"/>
      <c r="P18" s="429"/>
    </row>
    <row r="19" spans="1:16" ht="15">
      <c r="A19" s="381"/>
      <c r="B19" s="169"/>
      <c r="C19" s="456" t="s">
        <v>402</v>
      </c>
      <c r="D19" s="209" t="s">
        <v>403</v>
      </c>
      <c r="E19" s="103" t="s">
        <v>112</v>
      </c>
      <c r="F19" s="99" t="s">
        <v>48</v>
      </c>
      <c r="G19" s="451" t="s">
        <v>805</v>
      </c>
      <c r="H19" s="451" t="s">
        <v>805</v>
      </c>
      <c r="I19" s="451" t="s">
        <v>805</v>
      </c>
      <c r="J19" s="451"/>
      <c r="K19" s="451" t="s">
        <v>805</v>
      </c>
      <c r="L19" s="451" t="s">
        <v>805</v>
      </c>
      <c r="M19" s="451" t="s">
        <v>805</v>
      </c>
      <c r="N19" s="457" t="s">
        <v>877</v>
      </c>
      <c r="O19" s="534"/>
      <c r="P19" s="100" t="s">
        <v>396</v>
      </c>
    </row>
    <row r="20" spans="1:16" ht="14.25" customHeight="1">
      <c r="A20" s="392"/>
      <c r="B20" s="170"/>
      <c r="C20" s="395"/>
      <c r="D20" s="458"/>
      <c r="E20" s="395"/>
      <c r="F20" s="459"/>
      <c r="G20" s="460">
        <v>0.9</v>
      </c>
      <c r="H20" s="460">
        <v>0</v>
      </c>
      <c r="I20" s="409" t="s">
        <v>797</v>
      </c>
      <c r="J20" s="409"/>
      <c r="K20" s="409" t="s">
        <v>868</v>
      </c>
      <c r="L20" s="409" t="s">
        <v>846</v>
      </c>
      <c r="M20" s="410" t="s">
        <v>878</v>
      </c>
      <c r="N20" s="461"/>
      <c r="O20" s="535"/>
      <c r="P20" s="429"/>
    </row>
    <row r="21" spans="1:16" ht="15">
      <c r="A21" s="381"/>
      <c r="B21" s="169"/>
      <c r="C21" s="456" t="s">
        <v>658</v>
      </c>
      <c r="D21" s="209" t="s">
        <v>659</v>
      </c>
      <c r="E21" s="103" t="s">
        <v>660</v>
      </c>
      <c r="F21" s="99" t="s">
        <v>724</v>
      </c>
      <c r="G21" s="462" t="s">
        <v>805</v>
      </c>
      <c r="H21" s="462" t="s">
        <v>805</v>
      </c>
      <c r="I21" s="462" t="s">
        <v>805</v>
      </c>
      <c r="J21" s="462"/>
      <c r="K21" s="462" t="s">
        <v>805</v>
      </c>
      <c r="L21" s="462" t="s">
        <v>805</v>
      </c>
      <c r="M21" s="462" t="s">
        <v>805</v>
      </c>
      <c r="N21" s="430" t="s">
        <v>877</v>
      </c>
      <c r="O21" s="534"/>
      <c r="P21" s="100" t="s">
        <v>661</v>
      </c>
    </row>
    <row r="22" spans="1:16" ht="13.5" customHeight="1">
      <c r="A22" s="392"/>
      <c r="B22" s="170"/>
      <c r="C22" s="395"/>
      <c r="D22" s="458"/>
      <c r="E22" s="395"/>
      <c r="F22" s="459"/>
      <c r="G22" s="460">
        <v>0</v>
      </c>
      <c r="H22" s="460">
        <v>2.5</v>
      </c>
      <c r="I22" s="460">
        <v>1.6</v>
      </c>
      <c r="J22" s="460"/>
      <c r="K22" s="460">
        <v>2.1</v>
      </c>
      <c r="L22" s="460">
        <v>0.8</v>
      </c>
      <c r="M22" s="463">
        <v>0.6</v>
      </c>
      <c r="N22" s="431"/>
      <c r="O22" s="535"/>
      <c r="P22" s="429"/>
    </row>
    <row r="24" spans="2:4" ht="13.5" customHeight="1">
      <c r="B24" s="259" t="s">
        <v>33</v>
      </c>
      <c r="C24" s="98"/>
      <c r="D24" s="98" t="s">
        <v>739</v>
      </c>
    </row>
    <row r="25" ht="12.75" customHeight="1"/>
    <row r="26" spans="1:14" ht="14.25">
      <c r="A26" s="443"/>
      <c r="C26" s="443"/>
      <c r="D26" s="443"/>
      <c r="E26" s="444"/>
      <c r="F26" s="443"/>
      <c r="G26" s="445"/>
      <c r="H26" s="446"/>
      <c r="I26" s="465" t="s">
        <v>30</v>
      </c>
      <c r="J26" s="446" t="s">
        <v>30</v>
      </c>
      <c r="K26" s="446"/>
      <c r="L26" s="446"/>
      <c r="M26" s="447"/>
      <c r="N26" s="448"/>
    </row>
    <row r="27" spans="1:16" ht="12.75" customHeight="1">
      <c r="A27" s="290" t="s">
        <v>750</v>
      </c>
      <c r="B27" s="53"/>
      <c r="C27" s="466" t="s">
        <v>1</v>
      </c>
      <c r="D27" s="467" t="s">
        <v>2</v>
      </c>
      <c r="E27" s="451" t="s">
        <v>3</v>
      </c>
      <c r="F27" s="451" t="s">
        <v>4</v>
      </c>
      <c r="G27" s="452" t="s">
        <v>11</v>
      </c>
      <c r="H27" s="452" t="s">
        <v>12</v>
      </c>
      <c r="I27" s="452" t="s">
        <v>13</v>
      </c>
      <c r="J27" s="452" t="s">
        <v>44</v>
      </c>
      <c r="K27" s="452" t="s">
        <v>14</v>
      </c>
      <c r="L27" s="452" t="s">
        <v>8</v>
      </c>
      <c r="M27" s="52">
        <v>6</v>
      </c>
      <c r="N27" s="468" t="s">
        <v>16</v>
      </c>
      <c r="O27" s="469" t="s">
        <v>60</v>
      </c>
      <c r="P27" s="451" t="s">
        <v>7</v>
      </c>
    </row>
    <row r="28" spans="1:16" ht="15">
      <c r="A28" s="381">
        <v>1</v>
      </c>
      <c r="B28" s="169">
        <v>68</v>
      </c>
      <c r="C28" s="101" t="s">
        <v>491</v>
      </c>
      <c r="D28" s="209" t="s">
        <v>492</v>
      </c>
      <c r="E28" s="103" t="s">
        <v>493</v>
      </c>
      <c r="F28" s="99" t="s">
        <v>48</v>
      </c>
      <c r="G28" s="308" t="s">
        <v>805</v>
      </c>
      <c r="H28" s="462">
        <v>10.65</v>
      </c>
      <c r="I28" s="462">
        <v>9.64</v>
      </c>
      <c r="J28" s="462"/>
      <c r="K28" s="462" t="s">
        <v>805</v>
      </c>
      <c r="L28" s="462">
        <v>10.49</v>
      </c>
      <c r="M28" s="197">
        <v>10.41</v>
      </c>
      <c r="N28" s="540">
        <v>10.65</v>
      </c>
      <c r="O28" s="534" t="str">
        <f aca="true" t="shared" si="0" ref="O28:O36">IF(ISBLANK(N28),"",IF(N28&gt;=12.8,"KSM",IF(N28&gt;=12,"I A",IF(N28&gt;=11.2,"II A",IF(N28&gt;=10.4,"III A",IF(N28&gt;=9.65,"I JA",IF(N28&gt;=9,"II JA",IF(N28&gt;=8.5,"III JA"))))))))</f>
        <v>III A</v>
      </c>
      <c r="P28" s="100" t="s">
        <v>490</v>
      </c>
    </row>
    <row r="29" spans="1:16" ht="15">
      <c r="A29" s="392"/>
      <c r="B29" s="170"/>
      <c r="C29" s="393"/>
      <c r="D29" s="458"/>
      <c r="E29" s="395"/>
      <c r="F29" s="459"/>
      <c r="G29" s="470">
        <v>0.8</v>
      </c>
      <c r="H29" s="460">
        <v>0.4</v>
      </c>
      <c r="I29" s="460">
        <v>0.4</v>
      </c>
      <c r="J29" s="460"/>
      <c r="K29" s="460">
        <v>1.7</v>
      </c>
      <c r="L29" s="460">
        <v>0</v>
      </c>
      <c r="M29" s="471">
        <v>2.6</v>
      </c>
      <c r="N29" s="461"/>
      <c r="O29" s="535"/>
      <c r="P29" s="429"/>
    </row>
    <row r="30" spans="1:16" ht="15">
      <c r="A30" s="381">
        <v>2</v>
      </c>
      <c r="B30" s="169">
        <v>27</v>
      </c>
      <c r="C30" s="101" t="s">
        <v>160</v>
      </c>
      <c r="D30" s="209" t="s">
        <v>161</v>
      </c>
      <c r="E30" s="103" t="s">
        <v>162</v>
      </c>
      <c r="F30" s="99" t="s">
        <v>150</v>
      </c>
      <c r="G30" s="462">
        <v>10.12</v>
      </c>
      <c r="H30" s="462">
        <v>10.31</v>
      </c>
      <c r="I30" s="308">
        <v>10.22</v>
      </c>
      <c r="J30" s="462"/>
      <c r="K30" s="462">
        <v>10.12</v>
      </c>
      <c r="L30" s="462">
        <v>10.13</v>
      </c>
      <c r="M30" s="472" t="s">
        <v>805</v>
      </c>
      <c r="N30" s="540">
        <v>10.31</v>
      </c>
      <c r="O30" s="534" t="str">
        <f t="shared" si="0"/>
        <v>I JA</v>
      </c>
      <c r="P30" s="100" t="s">
        <v>665</v>
      </c>
    </row>
    <row r="31" spans="1:16" ht="15">
      <c r="A31" s="392"/>
      <c r="B31" s="170"/>
      <c r="C31" s="393"/>
      <c r="D31" s="458"/>
      <c r="E31" s="395"/>
      <c r="F31" s="459"/>
      <c r="G31" s="473">
        <v>-0.6</v>
      </c>
      <c r="H31" s="460">
        <v>0.9</v>
      </c>
      <c r="I31" s="460">
        <v>1.3</v>
      </c>
      <c r="J31" s="460"/>
      <c r="K31" s="460">
        <v>1.3</v>
      </c>
      <c r="L31" s="460">
        <v>0</v>
      </c>
      <c r="M31" s="474">
        <v>0</v>
      </c>
      <c r="N31" s="461"/>
      <c r="O31" s="535"/>
      <c r="P31" s="429"/>
    </row>
    <row r="32" spans="1:16" ht="15">
      <c r="A32" s="207">
        <v>3</v>
      </c>
      <c r="B32" s="169">
        <v>5</v>
      </c>
      <c r="C32" s="101" t="s">
        <v>113</v>
      </c>
      <c r="D32" s="209" t="s">
        <v>187</v>
      </c>
      <c r="E32" s="103">
        <v>39617</v>
      </c>
      <c r="F32" s="99" t="s">
        <v>185</v>
      </c>
      <c r="G32" s="462">
        <v>9.77</v>
      </c>
      <c r="H32" s="462">
        <v>9.93</v>
      </c>
      <c r="I32" s="308">
        <v>9.99</v>
      </c>
      <c r="J32" s="462"/>
      <c r="K32" s="462">
        <v>10.06</v>
      </c>
      <c r="L32" s="462">
        <v>10.25</v>
      </c>
      <c r="M32" s="472" t="s">
        <v>805</v>
      </c>
      <c r="N32" s="540">
        <v>10.25</v>
      </c>
      <c r="O32" s="534" t="str">
        <f t="shared" si="0"/>
        <v>I JA</v>
      </c>
      <c r="P32" s="100" t="s">
        <v>549</v>
      </c>
    </row>
    <row r="33" spans="1:16" ht="15">
      <c r="A33" s="208"/>
      <c r="B33" s="170"/>
      <c r="C33" s="393"/>
      <c r="D33" s="458"/>
      <c r="E33" s="395"/>
      <c r="F33" s="459"/>
      <c r="G33" s="475" t="s">
        <v>827</v>
      </c>
      <c r="H33" s="409" t="s">
        <v>868</v>
      </c>
      <c r="I33" s="409" t="s">
        <v>848</v>
      </c>
      <c r="J33" s="409"/>
      <c r="K33" s="409" t="s">
        <v>879</v>
      </c>
      <c r="L33" s="409" t="s">
        <v>797</v>
      </c>
      <c r="M33" s="476" t="s">
        <v>800</v>
      </c>
      <c r="N33" s="461"/>
      <c r="O33" s="535"/>
      <c r="P33" s="429"/>
    </row>
    <row r="34" spans="1:16" ht="15">
      <c r="A34" s="381">
        <v>4</v>
      </c>
      <c r="B34" s="169">
        <v>71</v>
      </c>
      <c r="C34" s="101" t="s">
        <v>502</v>
      </c>
      <c r="D34" s="209" t="s">
        <v>503</v>
      </c>
      <c r="E34" s="103" t="s">
        <v>504</v>
      </c>
      <c r="F34" s="99" t="s">
        <v>48</v>
      </c>
      <c r="G34" s="477" t="s">
        <v>805</v>
      </c>
      <c r="H34" s="464" t="s">
        <v>805</v>
      </c>
      <c r="I34" s="464" t="s">
        <v>880</v>
      </c>
      <c r="J34" s="464"/>
      <c r="K34" s="464" t="s">
        <v>805</v>
      </c>
      <c r="L34" s="464" t="s">
        <v>881</v>
      </c>
      <c r="M34" s="41" t="s">
        <v>805</v>
      </c>
      <c r="N34" s="540">
        <v>10.03</v>
      </c>
      <c r="O34" s="534" t="str">
        <f t="shared" si="0"/>
        <v>I JA</v>
      </c>
      <c r="P34" s="100" t="s">
        <v>490</v>
      </c>
    </row>
    <row r="35" spans="1:16" ht="15">
      <c r="A35" s="392"/>
      <c r="B35" s="170"/>
      <c r="C35" s="393"/>
      <c r="D35" s="458"/>
      <c r="E35" s="395"/>
      <c r="F35" s="459"/>
      <c r="G35" s="478" t="s">
        <v>850</v>
      </c>
      <c r="H35" s="409" t="s">
        <v>808</v>
      </c>
      <c r="I35" s="409" t="s">
        <v>801</v>
      </c>
      <c r="J35" s="409"/>
      <c r="K35" s="409" t="s">
        <v>873</v>
      </c>
      <c r="L35" s="409" t="s">
        <v>797</v>
      </c>
      <c r="M35" s="471">
        <v>1.1</v>
      </c>
      <c r="N35" s="461"/>
      <c r="O35" s="535"/>
      <c r="P35" s="429"/>
    </row>
    <row r="36" spans="1:16" ht="15">
      <c r="A36" s="207">
        <v>5</v>
      </c>
      <c r="B36" s="169">
        <v>70</v>
      </c>
      <c r="C36" s="101" t="s">
        <v>499</v>
      </c>
      <c r="D36" s="209" t="s">
        <v>500</v>
      </c>
      <c r="E36" s="103" t="s">
        <v>501</v>
      </c>
      <c r="F36" s="99" t="s">
        <v>48</v>
      </c>
      <c r="G36" s="479">
        <v>9.79</v>
      </c>
      <c r="H36" s="479">
        <v>9.64</v>
      </c>
      <c r="I36" s="385">
        <v>9.37</v>
      </c>
      <c r="J36" s="479"/>
      <c r="K36" s="385">
        <v>9.73</v>
      </c>
      <c r="L36" s="385" t="s">
        <v>805</v>
      </c>
      <c r="M36" s="385" t="s">
        <v>805</v>
      </c>
      <c r="N36" s="540">
        <v>9.79</v>
      </c>
      <c r="O36" s="534" t="str">
        <f t="shared" si="0"/>
        <v>I JA</v>
      </c>
      <c r="P36" s="100" t="s">
        <v>490</v>
      </c>
    </row>
    <row r="37" spans="1:16" ht="15">
      <c r="A37" s="208"/>
      <c r="B37" s="170"/>
      <c r="C37" s="393"/>
      <c r="D37" s="458"/>
      <c r="E37" s="395"/>
      <c r="F37" s="459"/>
      <c r="G37" s="460">
        <v>-0.9</v>
      </c>
      <c r="H37" s="460">
        <v>1.8</v>
      </c>
      <c r="I37" s="480">
        <v>0.9</v>
      </c>
      <c r="J37" s="480"/>
      <c r="K37" s="480">
        <v>0</v>
      </c>
      <c r="L37" s="480">
        <v>1.4</v>
      </c>
      <c r="M37" s="481">
        <v>2</v>
      </c>
      <c r="N37" s="461"/>
      <c r="O37" s="535"/>
      <c r="P37" s="429"/>
    </row>
    <row r="67" spans="1:16" ht="15">
      <c r="A67" s="482"/>
      <c r="H67" s="483"/>
      <c r="I67" s="483"/>
      <c r="J67" s="484"/>
      <c r="K67" s="483"/>
      <c r="L67" s="483"/>
      <c r="M67" s="483"/>
      <c r="N67" s="546"/>
      <c r="O67" s="545"/>
      <c r="P67" s="71"/>
    </row>
    <row r="68" spans="1:16" ht="15">
      <c r="A68" s="482"/>
      <c r="H68" s="483"/>
      <c r="I68" s="483"/>
      <c r="J68" s="484"/>
      <c r="K68" s="483"/>
      <c r="L68" s="483"/>
      <c r="M68" s="483"/>
      <c r="N68" s="546"/>
      <c r="O68" s="545"/>
      <c r="P68" s="71"/>
    </row>
    <row r="69" spans="1:16" ht="15">
      <c r="A69" s="482"/>
      <c r="H69" s="486"/>
      <c r="I69" s="486"/>
      <c r="J69" s="486"/>
      <c r="K69" s="486"/>
      <c r="L69" s="486"/>
      <c r="M69" s="486"/>
      <c r="N69" s="546"/>
      <c r="O69" s="545"/>
      <c r="P69" s="367"/>
    </row>
    <row r="70" spans="1:16" ht="15">
      <c r="A70" s="482"/>
      <c r="H70" s="486"/>
      <c r="I70" s="486"/>
      <c r="J70" s="486"/>
      <c r="K70" s="486"/>
      <c r="L70" s="486"/>
      <c r="M70" s="486"/>
      <c r="N70" s="485"/>
      <c r="O70" s="441"/>
      <c r="P70" s="367"/>
    </row>
  </sheetData>
  <sheetProtection/>
  <mergeCells count="2">
    <mergeCell ref="N67:N69"/>
    <mergeCell ref="O67:O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5.57421875" style="0" customWidth="1"/>
    <col min="4" max="4" width="13.140625" style="0" customWidth="1"/>
    <col min="5" max="5" width="12.421875" style="0" customWidth="1"/>
    <col min="6" max="6" width="14.57421875" style="0" customWidth="1"/>
    <col min="7" max="7" width="10.57421875" style="0" customWidth="1"/>
    <col min="10" max="12" width="8.8515625" style="0" hidden="1" customWidth="1"/>
    <col min="13" max="13" width="23.57421875" style="0" bestFit="1" customWidth="1"/>
    <col min="18" max="18" width="11.140625" style="0" customWidth="1"/>
    <col min="19" max="19" width="14.7109375" style="0" customWidth="1"/>
    <col min="20" max="20" width="13.00390625" style="0" customWidth="1"/>
    <col min="21" max="21" width="15.28125" style="0" customWidth="1"/>
    <col min="22" max="22" width="6.7109375" style="0" customWidth="1"/>
    <col min="23" max="23" width="5.421875" style="0" customWidth="1"/>
    <col min="24" max="24" width="5.140625" style="0" customWidth="1"/>
    <col min="25" max="25" width="5.421875" style="0" customWidth="1"/>
    <col min="26" max="26" width="15.8515625" style="0" customWidth="1"/>
  </cols>
  <sheetData>
    <row r="2" spans="1:13" ht="17.25">
      <c r="A2" s="10"/>
      <c r="B2" s="10"/>
      <c r="C2" s="19" t="s">
        <v>9</v>
      </c>
      <c r="D2" s="19"/>
      <c r="E2" s="20"/>
      <c r="F2" s="19"/>
      <c r="G2" s="21"/>
      <c r="H2" s="19"/>
      <c r="I2" s="19"/>
      <c r="J2" s="11"/>
      <c r="K2" s="11"/>
      <c r="L2" s="11"/>
      <c r="M2" s="11"/>
    </row>
    <row r="3" spans="1:13" ht="21">
      <c r="A3" s="2"/>
      <c r="B3" s="2"/>
      <c r="C3" s="2"/>
      <c r="D3" s="15"/>
      <c r="E3" s="3"/>
      <c r="F3" s="4"/>
      <c r="G3" s="5"/>
      <c r="H3" s="4"/>
      <c r="I3" s="4"/>
      <c r="J3" s="6"/>
      <c r="K3" s="6"/>
      <c r="L3" s="6"/>
      <c r="M3" s="6"/>
    </row>
    <row r="4" spans="1:12" ht="20.25">
      <c r="A4" s="7"/>
      <c r="B4" s="7"/>
      <c r="C4" s="7"/>
      <c r="D4" s="16"/>
      <c r="E4" s="1"/>
      <c r="F4" s="1"/>
      <c r="G4" s="1"/>
      <c r="H4" s="1"/>
      <c r="I4" s="13" t="s">
        <v>47</v>
      </c>
      <c r="L4" s="13"/>
    </row>
    <row r="5" spans="1:12" ht="18">
      <c r="A5" s="1"/>
      <c r="B5" s="76" t="s">
        <v>34</v>
      </c>
      <c r="C5" s="76"/>
      <c r="D5" s="76" t="s">
        <v>19</v>
      </c>
      <c r="E5" s="14"/>
      <c r="F5" s="1"/>
      <c r="G5" s="8"/>
      <c r="H5" s="22"/>
      <c r="I5" s="13" t="s">
        <v>726</v>
      </c>
      <c r="L5" s="13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ht="14.25">
      <c r="A7" s="1"/>
      <c r="B7" s="1"/>
      <c r="C7" s="1"/>
      <c r="D7" s="9"/>
      <c r="E7" s="9"/>
      <c r="F7" s="17">
        <v>1</v>
      </c>
      <c r="G7" s="12" t="s">
        <v>24</v>
      </c>
      <c r="H7" s="18"/>
      <c r="I7" s="18"/>
      <c r="J7" s="1"/>
      <c r="K7" s="1"/>
      <c r="L7" s="1"/>
      <c r="M7" s="1"/>
      <c r="Q7" s="111"/>
    </row>
    <row r="8" spans="1:27" ht="14.25">
      <c r="A8" s="28" t="s">
        <v>0</v>
      </c>
      <c r="B8" s="46"/>
      <c r="C8" s="115" t="s">
        <v>1</v>
      </c>
      <c r="D8" s="116" t="s">
        <v>2</v>
      </c>
      <c r="E8" s="27" t="s">
        <v>3</v>
      </c>
      <c r="F8" s="27" t="s">
        <v>4</v>
      </c>
      <c r="G8" s="36" t="s">
        <v>5</v>
      </c>
      <c r="H8" s="36" t="s">
        <v>6</v>
      </c>
      <c r="I8" s="117" t="s">
        <v>60</v>
      </c>
      <c r="J8" s="117" t="s">
        <v>25</v>
      </c>
      <c r="K8" s="117" t="s">
        <v>6</v>
      </c>
      <c r="L8" s="117" t="s">
        <v>60</v>
      </c>
      <c r="M8" s="26" t="s">
        <v>7</v>
      </c>
      <c r="AA8" s="133"/>
    </row>
    <row r="9" spans="1:27" ht="15">
      <c r="A9" s="29">
        <v>1</v>
      </c>
      <c r="B9" s="47"/>
      <c r="C9" s="154"/>
      <c r="D9" s="155"/>
      <c r="E9" s="149"/>
      <c r="F9" s="146"/>
      <c r="G9" s="229"/>
      <c r="H9" s="230"/>
      <c r="I9" s="246">
        <f aca="true" t="shared" si="0" ref="I9:I14">IF(ISBLANK(G9),"",IF(G9&gt;14.94,"",IF(G9&lt;=11.4,"TSM",IF(G9&lt;=11.84,"SM",IF(G9&lt;=12.4,"KSM",IF(G9&lt;=13.04,"I A",IF(G9&lt;=13.84,"II A",IF(G9&lt;=14.94,"III A"))))))))</f>
      </c>
      <c r="J9" s="153"/>
      <c r="K9" s="230"/>
      <c r="L9" s="245">
        <f>IF(ISBLANK(J9),"",IF(J9&gt;14.94,"",IF(J9&lt;=11.4,"TSM",IF(J9&lt;=11.84,"SM",IF(J9&lt;=12.4,"KSM",IF(J9&lt;=13.04,"I A",IF(J9&lt;=13.84,"II A",IF(J9&lt;=14.94,"III A"))))))))</f>
      </c>
      <c r="M9" s="146"/>
      <c r="AA9" s="112"/>
    </row>
    <row r="10" spans="1:27" ht="15">
      <c r="A10" s="29">
        <v>2</v>
      </c>
      <c r="B10" s="324">
        <v>53</v>
      </c>
      <c r="C10" s="49" t="s">
        <v>455</v>
      </c>
      <c r="D10" s="50" t="s">
        <v>456</v>
      </c>
      <c r="E10" s="323">
        <v>36756</v>
      </c>
      <c r="F10" s="46" t="s">
        <v>48</v>
      </c>
      <c r="G10" s="229">
        <v>12.25</v>
      </c>
      <c r="H10" s="230">
        <v>1.3</v>
      </c>
      <c r="I10" s="245" t="str">
        <f t="shared" si="0"/>
        <v>KSM</v>
      </c>
      <c r="J10" s="153"/>
      <c r="K10" s="230"/>
      <c r="L10" s="245"/>
      <c r="M10" s="46" t="s">
        <v>457</v>
      </c>
      <c r="AA10" s="133"/>
    </row>
    <row r="11" spans="1:27" ht="15">
      <c r="A11" s="29">
        <v>3</v>
      </c>
      <c r="B11" s="324">
        <v>44</v>
      </c>
      <c r="C11" s="49" t="s">
        <v>416</v>
      </c>
      <c r="D11" s="50" t="s">
        <v>426</v>
      </c>
      <c r="E11" s="323">
        <v>38336</v>
      </c>
      <c r="F11" s="46" t="s">
        <v>48</v>
      </c>
      <c r="G11" s="229">
        <v>12.55</v>
      </c>
      <c r="H11" s="230">
        <v>1.3</v>
      </c>
      <c r="I11" s="245" t="str">
        <f t="shared" si="0"/>
        <v>I A</v>
      </c>
      <c r="J11" s="153"/>
      <c r="K11" s="230"/>
      <c r="L11" s="245"/>
      <c r="M11" s="46" t="s">
        <v>424</v>
      </c>
      <c r="AA11" s="112"/>
    </row>
    <row r="12" spans="1:27" ht="15">
      <c r="A12" s="29">
        <v>4</v>
      </c>
      <c r="B12" s="324">
        <v>112</v>
      </c>
      <c r="C12" s="49" t="s">
        <v>536</v>
      </c>
      <c r="D12" s="50" t="s">
        <v>537</v>
      </c>
      <c r="E12" s="323" t="s">
        <v>65</v>
      </c>
      <c r="F12" s="46" t="s">
        <v>1070</v>
      </c>
      <c r="G12" s="229">
        <v>13.6</v>
      </c>
      <c r="H12" s="230">
        <v>1.3</v>
      </c>
      <c r="I12" s="245" t="str">
        <f t="shared" si="0"/>
        <v>II A</v>
      </c>
      <c r="J12" s="153"/>
      <c r="K12" s="230"/>
      <c r="L12" s="245"/>
      <c r="M12" s="46" t="s">
        <v>535</v>
      </c>
      <c r="AA12" s="112"/>
    </row>
    <row r="13" spans="1:27" ht="15">
      <c r="A13" s="29">
        <v>5</v>
      </c>
      <c r="B13" s="324">
        <v>18</v>
      </c>
      <c r="C13" s="49" t="s">
        <v>49</v>
      </c>
      <c r="D13" s="50" t="s">
        <v>228</v>
      </c>
      <c r="E13" s="323" t="s">
        <v>229</v>
      </c>
      <c r="F13" s="46" t="s">
        <v>241</v>
      </c>
      <c r="G13" s="229">
        <v>13.32</v>
      </c>
      <c r="H13" s="230">
        <v>1.3</v>
      </c>
      <c r="I13" s="245" t="str">
        <f t="shared" si="0"/>
        <v>II A</v>
      </c>
      <c r="J13" s="153"/>
      <c r="K13" s="230"/>
      <c r="L13" s="245"/>
      <c r="M13" s="46" t="s">
        <v>230</v>
      </c>
      <c r="AA13" s="112"/>
    </row>
    <row r="14" spans="1:27" ht="15">
      <c r="A14" s="29">
        <v>6</v>
      </c>
      <c r="B14" s="324">
        <v>55</v>
      </c>
      <c r="C14" s="49" t="s">
        <v>459</v>
      </c>
      <c r="D14" s="50" t="s">
        <v>460</v>
      </c>
      <c r="E14" s="323">
        <v>38297</v>
      </c>
      <c r="F14" s="46" t="s">
        <v>48</v>
      </c>
      <c r="G14" s="229">
        <v>12.53</v>
      </c>
      <c r="H14" s="230">
        <v>1.3</v>
      </c>
      <c r="I14" s="245" t="str">
        <f t="shared" si="0"/>
        <v>I A</v>
      </c>
      <c r="J14" s="153"/>
      <c r="K14" s="230"/>
      <c r="L14" s="245"/>
      <c r="M14" s="46" t="s">
        <v>445</v>
      </c>
      <c r="AA14" s="112"/>
    </row>
    <row r="15" spans="1:27" ht="14.25">
      <c r="A15" s="1"/>
      <c r="B15" s="150"/>
      <c r="C15" s="1"/>
      <c r="D15" s="9"/>
      <c r="E15" s="9"/>
      <c r="F15" s="17">
        <v>2</v>
      </c>
      <c r="G15" s="121" t="s">
        <v>24</v>
      </c>
      <c r="H15" s="122"/>
      <c r="I15" s="122"/>
      <c r="J15" s="1"/>
      <c r="K15" s="1"/>
      <c r="L15" s="1"/>
      <c r="M15" s="1"/>
      <c r="AA15" s="112"/>
    </row>
    <row r="16" spans="1:17" ht="14.25">
      <c r="A16" s="28" t="s">
        <v>0</v>
      </c>
      <c r="B16" s="53"/>
      <c r="C16" s="25" t="s">
        <v>1</v>
      </c>
      <c r="D16" s="30" t="s">
        <v>2</v>
      </c>
      <c r="E16" s="27" t="s">
        <v>3</v>
      </c>
      <c r="F16" s="27" t="s">
        <v>4</v>
      </c>
      <c r="G16" s="36" t="s">
        <v>5</v>
      </c>
      <c r="H16" s="36" t="s">
        <v>6</v>
      </c>
      <c r="I16" s="117" t="s">
        <v>60</v>
      </c>
      <c r="J16" s="117" t="s">
        <v>25</v>
      </c>
      <c r="K16" s="117" t="s">
        <v>6</v>
      </c>
      <c r="L16" s="117" t="s">
        <v>60</v>
      </c>
      <c r="M16" s="26" t="s">
        <v>7</v>
      </c>
      <c r="Q16" s="96"/>
    </row>
    <row r="17" spans="1:17" ht="15">
      <c r="A17" s="29">
        <v>1</v>
      </c>
      <c r="B17" s="47"/>
      <c r="C17" s="154"/>
      <c r="D17" s="155"/>
      <c r="E17" s="149"/>
      <c r="F17" s="146"/>
      <c r="G17" s="229"/>
      <c r="H17" s="230"/>
      <c r="I17" s="246">
        <f aca="true" t="shared" si="1" ref="I17:I22">IF(ISBLANK(G17),"",IF(G17&gt;14.94,"",IF(G17&lt;=11.4,"TSM",IF(G17&lt;=11.84,"SM",IF(G17&lt;=12.4,"KSM",IF(G17&lt;=13.04,"I A",IF(G17&lt;=13.84,"II A",IF(G17&lt;=14.94,"III A"))))))))</f>
      </c>
      <c r="J17" s="153"/>
      <c r="K17" s="230"/>
      <c r="L17" s="245">
        <f>IF(ISBLANK(J17),"",IF(J17&gt;14.94,"",IF(J17&lt;=11.4,"TSM",IF(J17&lt;=11.84,"SM",IF(J17&lt;=12.4,"KSM",IF(J17&lt;=13.04,"I A",IF(J17&lt;=13.84,"II A",IF(J17&lt;=14.94,"III A"))))))))</f>
      </c>
      <c r="M17" s="146"/>
      <c r="Q17" s="96"/>
    </row>
    <row r="18" spans="1:17" ht="15">
      <c r="A18" s="29">
        <v>2</v>
      </c>
      <c r="B18" s="324">
        <v>97</v>
      </c>
      <c r="C18" s="49" t="s">
        <v>147</v>
      </c>
      <c r="D18" s="50" t="s">
        <v>148</v>
      </c>
      <c r="E18" s="323" t="s">
        <v>375</v>
      </c>
      <c r="F18" s="46" t="s">
        <v>102</v>
      </c>
      <c r="G18" s="229">
        <v>14.72</v>
      </c>
      <c r="H18" s="230">
        <v>0.5</v>
      </c>
      <c r="I18" s="245" t="str">
        <f t="shared" si="1"/>
        <v>III A</v>
      </c>
      <c r="J18" s="153"/>
      <c r="K18" s="230"/>
      <c r="L18" s="245"/>
      <c r="M18" s="46" t="s">
        <v>346</v>
      </c>
      <c r="Q18" s="111"/>
    </row>
    <row r="19" spans="1:17" ht="15">
      <c r="A19" s="29">
        <v>3</v>
      </c>
      <c r="B19" s="324"/>
      <c r="C19" s="49"/>
      <c r="D19" s="50"/>
      <c r="E19" s="323"/>
      <c r="F19" s="46"/>
      <c r="G19" s="229"/>
      <c r="H19" s="230"/>
      <c r="I19" s="245"/>
      <c r="J19" s="153"/>
      <c r="K19" s="230"/>
      <c r="L19" s="245"/>
      <c r="M19" s="46"/>
      <c r="Q19" s="111"/>
    </row>
    <row r="20" spans="1:17" ht="15">
      <c r="A20" s="29">
        <v>4</v>
      </c>
      <c r="B20" s="324">
        <v>95</v>
      </c>
      <c r="C20" s="49" t="s">
        <v>105</v>
      </c>
      <c r="D20" s="50" t="s">
        <v>106</v>
      </c>
      <c r="E20" s="323" t="s">
        <v>370</v>
      </c>
      <c r="F20" s="46" t="s">
        <v>102</v>
      </c>
      <c r="G20" s="229" t="s">
        <v>751</v>
      </c>
      <c r="H20" s="230"/>
      <c r="I20" s="245">
        <f t="shared" si="1"/>
      </c>
      <c r="J20" s="153"/>
      <c r="K20" s="230"/>
      <c r="L20" s="245"/>
      <c r="M20" s="46" t="s">
        <v>276</v>
      </c>
      <c r="N20" s="71"/>
      <c r="Q20" s="96"/>
    </row>
    <row r="21" spans="1:26" ht="15">
      <c r="A21" s="29">
        <v>5</v>
      </c>
      <c r="B21" s="324"/>
      <c r="C21" s="49"/>
      <c r="D21" s="50"/>
      <c r="E21" s="323"/>
      <c r="F21" s="46"/>
      <c r="G21" s="229"/>
      <c r="H21" s="230"/>
      <c r="I21" s="245"/>
      <c r="J21" s="153"/>
      <c r="K21" s="230"/>
      <c r="L21" s="245"/>
      <c r="M21" s="46"/>
      <c r="Q21" s="96"/>
      <c r="R21" s="70"/>
      <c r="S21" s="70"/>
      <c r="T21" s="70"/>
      <c r="U21" s="70"/>
      <c r="V21" s="140"/>
      <c r="W21" s="140"/>
      <c r="X21" s="139"/>
      <c r="Y21" s="139"/>
      <c r="Z21" s="139"/>
    </row>
    <row r="22" spans="1:26" ht="15">
      <c r="A22" s="29">
        <v>6</v>
      </c>
      <c r="B22" s="324">
        <v>42</v>
      </c>
      <c r="C22" s="49" t="s">
        <v>73</v>
      </c>
      <c r="D22" s="50" t="s">
        <v>425</v>
      </c>
      <c r="E22" s="323">
        <v>39035</v>
      </c>
      <c r="F22" s="46" t="s">
        <v>48</v>
      </c>
      <c r="G22" s="229">
        <v>13.35</v>
      </c>
      <c r="H22" s="230">
        <v>0.5</v>
      </c>
      <c r="I22" s="245" t="str">
        <f t="shared" si="1"/>
        <v>II A</v>
      </c>
      <c r="J22" s="153"/>
      <c r="K22" s="230"/>
      <c r="L22" s="245"/>
      <c r="M22" s="46" t="s">
        <v>424</v>
      </c>
      <c r="Q22" s="96"/>
      <c r="R22" s="140"/>
      <c r="S22" s="140"/>
      <c r="T22" s="134"/>
      <c r="U22" s="140"/>
      <c r="V22" s="140"/>
      <c r="W22" s="140"/>
      <c r="X22" s="139"/>
      <c r="Y22" s="139"/>
      <c r="Z22" s="1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B1" sqref="B1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9.57421875" style="0" customWidth="1"/>
    <col min="4" max="4" width="14.421875" style="0" bestFit="1" customWidth="1"/>
    <col min="5" max="5" width="11.8515625" style="0" customWidth="1"/>
    <col min="6" max="6" width="16.7109375" style="0" bestFit="1" customWidth="1"/>
    <col min="7" max="7" width="5.7109375" style="0" customWidth="1"/>
    <col min="8" max="8" width="5.8515625" style="0" customWidth="1"/>
    <col min="9" max="9" width="5.7109375" style="0" customWidth="1"/>
    <col min="10" max="10" width="4.28125" style="0" hidden="1" customWidth="1"/>
    <col min="11" max="11" width="5.421875" style="0" customWidth="1"/>
    <col min="12" max="12" width="6.7109375" style="0" customWidth="1"/>
    <col min="13" max="13" width="5.8515625" style="0" customWidth="1"/>
    <col min="14" max="14" width="6.421875" style="0" customWidth="1"/>
    <col min="15" max="15" width="7.421875" style="0" customWidth="1"/>
    <col min="16" max="16" width="22.7109375" style="0" customWidth="1"/>
  </cols>
  <sheetData>
    <row r="1" spans="1:9" ht="17.25" customHeight="1">
      <c r="A1" s="254" t="s">
        <v>9</v>
      </c>
      <c r="B1" s="254"/>
      <c r="C1" s="24"/>
      <c r="D1" s="254"/>
      <c r="E1" s="255"/>
      <c r="F1" s="254"/>
      <c r="G1" s="277"/>
      <c r="H1" s="277"/>
      <c r="I1" s="277"/>
    </row>
    <row r="2" spans="1:14" ht="13.5" customHeight="1">
      <c r="A2" s="248"/>
      <c r="B2" s="256"/>
      <c r="C2" s="257"/>
      <c r="D2" s="258"/>
      <c r="E2" s="278"/>
      <c r="F2" s="258"/>
      <c r="G2" s="279"/>
      <c r="H2" s="279"/>
      <c r="I2" s="279"/>
      <c r="N2" s="13" t="s">
        <v>47</v>
      </c>
    </row>
    <row r="3" spans="1:14" ht="15" customHeight="1">
      <c r="A3" s="280"/>
      <c r="B3" s="281"/>
      <c r="C3" s="1"/>
      <c r="D3" s="1"/>
      <c r="E3" s="1"/>
      <c r="F3" s="1"/>
      <c r="G3" s="1"/>
      <c r="H3" s="1"/>
      <c r="I3" s="13"/>
      <c r="N3" s="13" t="s">
        <v>727</v>
      </c>
    </row>
    <row r="4" spans="1:9" ht="16.5" customHeight="1">
      <c r="A4" s="1"/>
      <c r="B4" s="259" t="s">
        <v>33</v>
      </c>
      <c r="C4" s="98"/>
      <c r="D4" s="98" t="s">
        <v>738</v>
      </c>
      <c r="E4" s="260"/>
      <c r="F4" s="22"/>
      <c r="G4" s="1"/>
      <c r="H4" s="1"/>
      <c r="I4" s="13"/>
    </row>
    <row r="5" ht="15.75" customHeight="1"/>
    <row r="6" spans="2:14" ht="14.25">
      <c r="B6" s="443"/>
      <c r="C6" s="443"/>
      <c r="D6" s="443"/>
      <c r="E6" s="444"/>
      <c r="F6" s="443"/>
      <c r="G6" s="445"/>
      <c r="H6" s="446"/>
      <c r="I6" s="446" t="s">
        <v>30</v>
      </c>
      <c r="J6" s="446" t="s">
        <v>30</v>
      </c>
      <c r="K6" s="446"/>
      <c r="L6" s="56"/>
      <c r="M6" s="447"/>
      <c r="N6" s="448"/>
    </row>
    <row r="7" spans="1:16" ht="18" customHeight="1">
      <c r="A7" s="290" t="s">
        <v>750</v>
      </c>
      <c r="B7" s="46" t="s">
        <v>27</v>
      </c>
      <c r="C7" s="449" t="s">
        <v>1</v>
      </c>
      <c r="D7" s="450" t="s">
        <v>2</v>
      </c>
      <c r="E7" s="451" t="s">
        <v>3</v>
      </c>
      <c r="F7" s="451" t="s">
        <v>4</v>
      </c>
      <c r="G7" s="452" t="s">
        <v>11</v>
      </c>
      <c r="H7" s="452" t="s">
        <v>12</v>
      </c>
      <c r="I7" s="452" t="s">
        <v>13</v>
      </c>
      <c r="J7" s="452" t="s">
        <v>44</v>
      </c>
      <c r="K7" s="452" t="s">
        <v>14</v>
      </c>
      <c r="L7" s="453" t="s">
        <v>8</v>
      </c>
      <c r="M7" s="52">
        <v>6</v>
      </c>
      <c r="N7" s="454" t="s">
        <v>16</v>
      </c>
      <c r="O7" s="455" t="s">
        <v>60</v>
      </c>
      <c r="P7" s="451" t="s">
        <v>7</v>
      </c>
    </row>
    <row r="8" spans="1:16" ht="15">
      <c r="A8" s="381">
        <v>1</v>
      </c>
      <c r="B8" s="144">
        <v>62</v>
      </c>
      <c r="C8" s="487" t="s">
        <v>66</v>
      </c>
      <c r="D8" s="488" t="s">
        <v>67</v>
      </c>
      <c r="E8" s="487" t="s">
        <v>646</v>
      </c>
      <c r="F8" s="99" t="s">
        <v>724</v>
      </c>
      <c r="G8" s="462">
        <v>12.81</v>
      </c>
      <c r="H8" s="462">
        <v>12.7</v>
      </c>
      <c r="I8" s="462">
        <v>13.2</v>
      </c>
      <c r="J8" s="462"/>
      <c r="K8" s="462">
        <v>13.26</v>
      </c>
      <c r="L8" s="462">
        <v>12.67</v>
      </c>
      <c r="M8" s="451" t="s">
        <v>58</v>
      </c>
      <c r="N8" s="540">
        <v>13.26</v>
      </c>
      <c r="O8" s="312" t="str">
        <f>IF(ISBLANK(N8),"",IF(N8&gt;=15.2,"KSM",IF(N8&gt;=14.2,"I A",IF(N8&gt;=13.2,"II A",IF(N8&gt;=12.2,"III A",IF(N8&gt;=11.2,"I JA",IF(N8&gt;=10.3,"II JA",IF(N8&gt;=9.7,"III JA"))))))))</f>
        <v>II A</v>
      </c>
      <c r="P8" s="489" t="s">
        <v>63</v>
      </c>
    </row>
    <row r="9" spans="1:16" ht="14.25" customHeight="1">
      <c r="A9" s="392"/>
      <c r="B9" s="54"/>
      <c r="C9" s="395"/>
      <c r="D9" s="394"/>
      <c r="E9" s="395"/>
      <c r="F9" s="459"/>
      <c r="G9" s="460">
        <v>2.2</v>
      </c>
      <c r="H9" s="460">
        <v>1.3</v>
      </c>
      <c r="I9" s="460">
        <v>0.8</v>
      </c>
      <c r="J9" s="460"/>
      <c r="K9" s="460">
        <v>1.6</v>
      </c>
      <c r="L9" s="460">
        <v>2.2</v>
      </c>
      <c r="M9" s="490"/>
      <c r="N9" s="461"/>
      <c r="O9" s="313"/>
      <c r="P9" s="395"/>
    </row>
    <row r="10" spans="1:16" ht="15">
      <c r="A10" s="381">
        <v>2</v>
      </c>
      <c r="B10" s="144">
        <v>5</v>
      </c>
      <c r="C10" s="487" t="s">
        <v>108</v>
      </c>
      <c r="D10" s="488" t="s">
        <v>189</v>
      </c>
      <c r="E10" s="487" t="s">
        <v>882</v>
      </c>
      <c r="F10" s="99" t="s">
        <v>185</v>
      </c>
      <c r="G10" s="462" t="s">
        <v>805</v>
      </c>
      <c r="H10" s="462" t="s">
        <v>805</v>
      </c>
      <c r="I10" s="462" t="s">
        <v>805</v>
      </c>
      <c r="J10" s="462"/>
      <c r="K10" s="462" t="s">
        <v>805</v>
      </c>
      <c r="L10" s="462">
        <v>12.51</v>
      </c>
      <c r="M10" s="462">
        <v>12.47</v>
      </c>
      <c r="N10" s="540">
        <v>12.51</v>
      </c>
      <c r="O10" s="312" t="str">
        <f>IF(ISBLANK(N10),"",IF(N10&gt;=15.2,"KSM",IF(N10&gt;=14.2,"I A",IF(N10&gt;=13.2,"II A",IF(N10&gt;=12.2,"III A",IF(N10&gt;=11.2,"I JA",IF(N10&gt;=10.3,"II JA",IF(N10&gt;=9.7,"III JA"))))))))</f>
        <v>III A</v>
      </c>
      <c r="P10" s="489" t="s">
        <v>549</v>
      </c>
    </row>
    <row r="11" spans="1:16" ht="14.25" customHeight="1">
      <c r="A11" s="392"/>
      <c r="B11" s="54"/>
      <c r="C11" s="395"/>
      <c r="D11" s="394"/>
      <c r="E11" s="395"/>
      <c r="F11" s="459"/>
      <c r="G11" s="460">
        <v>2.2</v>
      </c>
      <c r="H11" s="460">
        <v>1.9</v>
      </c>
      <c r="I11" s="460">
        <v>2.4</v>
      </c>
      <c r="J11" s="460"/>
      <c r="K11" s="460">
        <v>0.9</v>
      </c>
      <c r="L11" s="460">
        <v>1.5</v>
      </c>
      <c r="M11" s="463">
        <v>1.8</v>
      </c>
      <c r="N11" s="461"/>
      <c r="O11" s="313"/>
      <c r="P11" s="395"/>
    </row>
    <row r="12" spans="1:16" ht="15">
      <c r="A12" s="114">
        <v>3</v>
      </c>
      <c r="B12" s="144">
        <v>102</v>
      </c>
      <c r="C12" s="487" t="s">
        <v>79</v>
      </c>
      <c r="D12" s="488" t="s">
        <v>473</v>
      </c>
      <c r="E12" s="487" t="s">
        <v>494</v>
      </c>
      <c r="F12" s="99" t="s">
        <v>48</v>
      </c>
      <c r="G12" s="462" t="s">
        <v>805</v>
      </c>
      <c r="H12" s="462">
        <v>12.47</v>
      </c>
      <c r="I12" s="462">
        <v>12.39</v>
      </c>
      <c r="J12" s="462"/>
      <c r="K12" s="462">
        <v>12.32</v>
      </c>
      <c r="L12" s="462" t="s">
        <v>805</v>
      </c>
      <c r="M12" s="462">
        <v>12.35</v>
      </c>
      <c r="N12" s="540">
        <v>12.35</v>
      </c>
      <c r="O12" s="312" t="str">
        <f>IF(ISBLANK(N12),"",IF(N12&gt;=15.2,"KSM",IF(N12&gt;=14.2,"I A",IF(N12&gt;=13.2,"II A",IF(N12&gt;=12.2,"III A",IF(N12&gt;=11.2,"I JA",IF(N12&gt;=10.3,"II JA",IF(N12&gt;=9.7,"III JA"))))))))</f>
        <v>III A</v>
      </c>
      <c r="P12" s="489" t="s">
        <v>495</v>
      </c>
    </row>
    <row r="13" spans="1:16" ht="14.25" customHeight="1">
      <c r="A13" s="58"/>
      <c r="B13" s="54"/>
      <c r="C13" s="395"/>
      <c r="D13" s="394"/>
      <c r="E13" s="395"/>
      <c r="F13" s="459"/>
      <c r="G13" s="460">
        <v>2</v>
      </c>
      <c r="H13" s="460">
        <v>1.8</v>
      </c>
      <c r="I13" s="460">
        <v>1.1</v>
      </c>
      <c r="J13" s="460"/>
      <c r="K13" s="460">
        <v>0.5</v>
      </c>
      <c r="L13" s="460">
        <v>0.4</v>
      </c>
      <c r="M13" s="463">
        <v>1.8</v>
      </c>
      <c r="N13" s="461"/>
      <c r="O13" s="313"/>
      <c r="P13" s="395"/>
    </row>
    <row r="14" spans="1:16" ht="15">
      <c r="A14" s="381">
        <v>4</v>
      </c>
      <c r="B14" s="144">
        <v>134</v>
      </c>
      <c r="C14" s="487" t="s">
        <v>542</v>
      </c>
      <c r="D14" s="488" t="s">
        <v>543</v>
      </c>
      <c r="E14" s="487" t="s">
        <v>544</v>
      </c>
      <c r="F14" s="99" t="s">
        <v>1070</v>
      </c>
      <c r="G14" s="462">
        <v>11.85</v>
      </c>
      <c r="H14" s="462">
        <v>11.66</v>
      </c>
      <c r="I14" s="462" t="s">
        <v>805</v>
      </c>
      <c r="J14" s="462"/>
      <c r="K14" s="462">
        <v>11.81</v>
      </c>
      <c r="L14" s="462">
        <v>11.66</v>
      </c>
      <c r="M14" s="462">
        <v>12.07</v>
      </c>
      <c r="N14" s="540">
        <v>12.07</v>
      </c>
      <c r="O14" s="312" t="str">
        <f>IF(ISBLANK(N14),"",IF(N14&gt;=15.2,"KSM",IF(N14&gt;=14.2,"I A",IF(N14&gt;=13.2,"II A",IF(N14&gt;=12.2,"III A",IF(N14&gt;=11.2,"I JA",IF(N14&gt;=10.3,"II JA",IF(N14&gt;=9.7,"III JA"))))))))</f>
        <v>I JA</v>
      </c>
      <c r="P14" s="489" t="s">
        <v>535</v>
      </c>
    </row>
    <row r="15" spans="1:16" ht="14.25" customHeight="1">
      <c r="A15" s="392"/>
      <c r="B15" s="54"/>
      <c r="C15" s="395"/>
      <c r="D15" s="394"/>
      <c r="E15" s="395"/>
      <c r="F15" s="459"/>
      <c r="G15" s="460">
        <v>1.5</v>
      </c>
      <c r="H15" s="460">
        <v>2.4</v>
      </c>
      <c r="I15" s="460">
        <v>0</v>
      </c>
      <c r="J15" s="460"/>
      <c r="K15" s="460">
        <v>0.8</v>
      </c>
      <c r="L15" s="460">
        <v>0</v>
      </c>
      <c r="M15" s="463">
        <v>-1.3</v>
      </c>
      <c r="N15" s="461"/>
      <c r="O15" s="313"/>
      <c r="P15" s="395"/>
    </row>
    <row r="16" spans="1:16" ht="15">
      <c r="A16" s="381">
        <v>5</v>
      </c>
      <c r="B16" s="144">
        <v>44</v>
      </c>
      <c r="C16" s="487" t="s">
        <v>164</v>
      </c>
      <c r="D16" s="488" t="s">
        <v>165</v>
      </c>
      <c r="E16" s="487" t="s">
        <v>678</v>
      </c>
      <c r="F16" s="99" t="s">
        <v>150</v>
      </c>
      <c r="G16" s="462" t="s">
        <v>805</v>
      </c>
      <c r="H16" s="462">
        <v>11.43</v>
      </c>
      <c r="I16" s="462" t="s">
        <v>805</v>
      </c>
      <c r="J16" s="462"/>
      <c r="K16" s="462">
        <v>11.42</v>
      </c>
      <c r="L16" s="462">
        <v>11.63</v>
      </c>
      <c r="M16" s="462">
        <v>10.78</v>
      </c>
      <c r="N16" s="540">
        <v>11.63</v>
      </c>
      <c r="O16" s="312" t="str">
        <f>IF(ISBLANK(N16),"",IF(N16&gt;=15.2,"KSM",IF(N16&gt;=14.2,"I A",IF(N16&gt;=13.2,"II A",IF(N16&gt;=12.2,"III A",IF(N16&gt;=11.2,"I JA",IF(N16&gt;=10.3,"II JA",IF(N16&gt;=9.7,"III JA"))))))))</f>
        <v>I JA</v>
      </c>
      <c r="P16" s="489" t="s">
        <v>677</v>
      </c>
    </row>
    <row r="17" spans="1:16" ht="14.25" customHeight="1">
      <c r="A17" s="392"/>
      <c r="B17" s="54"/>
      <c r="C17" s="395"/>
      <c r="D17" s="394"/>
      <c r="E17" s="395"/>
      <c r="F17" s="459"/>
      <c r="G17" s="460">
        <v>0.9</v>
      </c>
      <c r="H17" s="460">
        <v>0</v>
      </c>
      <c r="I17" s="460">
        <v>1.7</v>
      </c>
      <c r="J17" s="460"/>
      <c r="K17" s="460">
        <v>3.2</v>
      </c>
      <c r="L17" s="460">
        <v>0.1</v>
      </c>
      <c r="M17" s="463">
        <v>2.7</v>
      </c>
      <c r="N17" s="461"/>
      <c r="O17" s="313"/>
      <c r="P17" s="395"/>
    </row>
    <row r="18" spans="1:16" ht="15">
      <c r="A18" s="381">
        <v>6</v>
      </c>
      <c r="B18" s="144">
        <v>7</v>
      </c>
      <c r="C18" s="487" t="s">
        <v>474</v>
      </c>
      <c r="D18" s="488" t="s">
        <v>552</v>
      </c>
      <c r="E18" s="487" t="s">
        <v>883</v>
      </c>
      <c r="F18" s="99" t="s">
        <v>185</v>
      </c>
      <c r="G18" s="462">
        <v>11.13</v>
      </c>
      <c r="H18" s="462">
        <v>10.79</v>
      </c>
      <c r="I18" s="462">
        <v>10.31</v>
      </c>
      <c r="J18" s="462"/>
      <c r="K18" s="462">
        <v>10.46</v>
      </c>
      <c r="L18" s="462">
        <v>10.63</v>
      </c>
      <c r="M18" s="462">
        <v>10.36</v>
      </c>
      <c r="N18" s="540">
        <v>11.13</v>
      </c>
      <c r="O18" s="312" t="str">
        <f>IF(ISBLANK(N18),"",IF(N18&gt;=15.2,"KSM",IF(N18&gt;=14.2,"I A",IF(N18&gt;=13.2,"II A",IF(N18&gt;=12.2,"III A",IF(N18&gt;=11.2,"I JA",IF(N18&gt;=10.3,"II JA",IF(N18&gt;=9.7,"III JA"))))))))</f>
        <v>II JA</v>
      </c>
      <c r="P18" s="489" t="s">
        <v>549</v>
      </c>
    </row>
    <row r="19" spans="1:16" ht="14.25" customHeight="1">
      <c r="A19" s="392"/>
      <c r="B19" s="54"/>
      <c r="C19" s="395"/>
      <c r="D19" s="394"/>
      <c r="E19" s="395"/>
      <c r="F19" s="459"/>
      <c r="G19" s="460">
        <v>0</v>
      </c>
      <c r="H19" s="460">
        <v>1.9</v>
      </c>
      <c r="I19" s="460">
        <v>1.3</v>
      </c>
      <c r="J19" s="460"/>
      <c r="K19" s="460">
        <v>2.3</v>
      </c>
      <c r="L19" s="460">
        <v>2.4</v>
      </c>
      <c r="M19" s="463">
        <v>3.2</v>
      </c>
      <c r="N19" s="461"/>
      <c r="O19" s="313"/>
      <c r="P19" s="395"/>
    </row>
    <row r="20" spans="1:16" ht="15">
      <c r="A20" s="381">
        <v>7</v>
      </c>
      <c r="B20" s="144">
        <v>6</v>
      </c>
      <c r="C20" s="487" t="s">
        <v>128</v>
      </c>
      <c r="D20" s="488" t="s">
        <v>551</v>
      </c>
      <c r="E20" s="487" t="s">
        <v>884</v>
      </c>
      <c r="F20" s="99" t="s">
        <v>185</v>
      </c>
      <c r="G20" s="462">
        <v>9.6</v>
      </c>
      <c r="H20" s="462">
        <v>9.98</v>
      </c>
      <c r="I20" s="462">
        <v>10.23</v>
      </c>
      <c r="J20" s="462"/>
      <c r="K20" s="462">
        <v>9.9</v>
      </c>
      <c r="L20" s="462">
        <v>9.93</v>
      </c>
      <c r="M20" s="462">
        <v>9.94</v>
      </c>
      <c r="N20" s="540">
        <v>10.23</v>
      </c>
      <c r="O20" s="312" t="str">
        <f>IF(ISBLANK(N20),"",IF(N20&gt;=15.2,"KSM",IF(N20&gt;=14.2,"I A",IF(N20&gt;=13.2,"II A",IF(N20&gt;=12.2,"III A",IF(N20&gt;=11.2,"I JA",IF(N20&gt;=10.3,"II JA",IF(N20&gt;=9.7,"III JA"))))))))</f>
        <v>III JA</v>
      </c>
      <c r="P20" s="489" t="s">
        <v>549</v>
      </c>
    </row>
    <row r="21" spans="1:16" ht="14.25" customHeight="1">
      <c r="A21" s="392"/>
      <c r="B21" s="54"/>
      <c r="C21" s="395"/>
      <c r="D21" s="394"/>
      <c r="E21" s="395"/>
      <c r="F21" s="459"/>
      <c r="G21" s="460">
        <v>0.1</v>
      </c>
      <c r="H21" s="460">
        <v>3.6</v>
      </c>
      <c r="I21" s="460">
        <v>1.8</v>
      </c>
      <c r="J21" s="460"/>
      <c r="K21" s="460">
        <v>2.6</v>
      </c>
      <c r="L21" s="460">
        <v>2.1</v>
      </c>
      <c r="M21" s="463">
        <v>2.2</v>
      </c>
      <c r="N21" s="461"/>
      <c r="O21" s="313"/>
      <c r="P21" s="395"/>
    </row>
    <row r="23" spans="2:4" ht="14.25" customHeight="1">
      <c r="B23" s="259" t="s">
        <v>33</v>
      </c>
      <c r="C23" s="98"/>
      <c r="D23" s="98" t="s">
        <v>18</v>
      </c>
    </row>
    <row r="25" spans="1:14" ht="14.25" customHeight="1">
      <c r="A25" s="443"/>
      <c r="C25" s="443"/>
      <c r="D25" s="443"/>
      <c r="E25" s="444"/>
      <c r="F25" s="443"/>
      <c r="G25" s="445"/>
      <c r="H25" s="446"/>
      <c r="I25" s="465" t="s">
        <v>30</v>
      </c>
      <c r="J25" s="446" t="s">
        <v>30</v>
      </c>
      <c r="K25" s="446"/>
      <c r="L25" s="446"/>
      <c r="M25" s="447"/>
      <c r="N25" s="448"/>
    </row>
    <row r="26" spans="1:16" ht="15">
      <c r="A26" s="290" t="s">
        <v>750</v>
      </c>
      <c r="B26" s="53"/>
      <c r="C26" s="491" t="s">
        <v>1</v>
      </c>
      <c r="D26" s="467" t="s">
        <v>2</v>
      </c>
      <c r="E26" s="451" t="s">
        <v>3</v>
      </c>
      <c r="F26" s="451" t="s">
        <v>4</v>
      </c>
      <c r="G26" s="452" t="s">
        <v>11</v>
      </c>
      <c r="H26" s="452" t="s">
        <v>12</v>
      </c>
      <c r="I26" s="452" t="s">
        <v>13</v>
      </c>
      <c r="J26" s="452" t="s">
        <v>44</v>
      </c>
      <c r="K26" s="452" t="s">
        <v>14</v>
      </c>
      <c r="L26" s="452" t="s">
        <v>8</v>
      </c>
      <c r="M26" s="52">
        <v>6</v>
      </c>
      <c r="N26" s="468" t="s">
        <v>16</v>
      </c>
      <c r="O26" s="469" t="s">
        <v>60</v>
      </c>
      <c r="P26" s="451" t="s">
        <v>7</v>
      </c>
    </row>
    <row r="27" spans="1:16" ht="12.75" customHeight="1">
      <c r="A27" s="381">
        <v>1</v>
      </c>
      <c r="B27" s="167">
        <v>31</v>
      </c>
      <c r="C27" s="100" t="s">
        <v>71</v>
      </c>
      <c r="D27" s="102" t="s">
        <v>72</v>
      </c>
      <c r="E27" s="141">
        <v>38297</v>
      </c>
      <c r="F27" s="99" t="s">
        <v>722</v>
      </c>
      <c r="G27" s="462">
        <v>10.33</v>
      </c>
      <c r="H27" s="462">
        <v>10.28</v>
      </c>
      <c r="I27" s="308">
        <v>10.38</v>
      </c>
      <c r="J27" s="462"/>
      <c r="K27" s="462" t="s">
        <v>805</v>
      </c>
      <c r="L27" s="462">
        <v>10.16</v>
      </c>
      <c r="M27" s="472" t="s">
        <v>805</v>
      </c>
      <c r="N27" s="540">
        <v>10.38</v>
      </c>
      <c r="O27" s="312" t="str">
        <f>IF(ISBLANK(N27),"",IF(N27&gt;=15.2,"KSM",IF(N27&gt;=14.2,"I A",IF(N27&gt;=13.2,"II A",IF(N27&gt;=12.2,"III A",IF(N27&gt;=11.2,"I JA",IF(N27&gt;=10.3,"II JA",IF(N27&gt;=9.7,"III JA"))))))))</f>
        <v>II JA</v>
      </c>
      <c r="P27" s="100" t="s">
        <v>529</v>
      </c>
    </row>
    <row r="28" spans="1:16" ht="15">
      <c r="A28" s="392"/>
      <c r="B28" s="168"/>
      <c r="C28" s="170"/>
      <c r="D28" s="394"/>
      <c r="E28" s="425"/>
      <c r="F28" s="459"/>
      <c r="G28" s="475" t="s">
        <v>797</v>
      </c>
      <c r="H28" s="409" t="s">
        <v>794</v>
      </c>
      <c r="I28" s="409" t="s">
        <v>796</v>
      </c>
      <c r="J28" s="409"/>
      <c r="K28" s="409" t="s">
        <v>797</v>
      </c>
      <c r="L28" s="409" t="s">
        <v>885</v>
      </c>
      <c r="M28" s="476" t="s">
        <v>846</v>
      </c>
      <c r="N28" s="461"/>
      <c r="O28" s="313"/>
      <c r="P28" s="429"/>
    </row>
    <row r="29" ht="12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zoomScalePageLayoutView="0" workbookViewId="0" topLeftCell="A7">
      <selection activeCell="N9" sqref="N9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13.140625" style="0" bestFit="1" customWidth="1"/>
    <col min="4" max="4" width="14.8515625" style="0" bestFit="1" customWidth="1"/>
    <col min="5" max="5" width="12.57421875" style="0" customWidth="1"/>
    <col min="6" max="6" width="14.7109375" style="0" customWidth="1"/>
    <col min="7" max="7" width="6.00390625" style="0" customWidth="1"/>
    <col min="8" max="9" width="5.8515625" style="0" customWidth="1"/>
    <col min="10" max="10" width="4.28125" style="0" hidden="1" customWidth="1"/>
    <col min="11" max="11" width="6.00390625" style="0" customWidth="1"/>
    <col min="12" max="13" width="6.28125" style="0" customWidth="1"/>
    <col min="14" max="14" width="9.28125" style="0" customWidth="1"/>
    <col min="15" max="15" width="8.7109375" style="0" customWidth="1"/>
    <col min="16" max="16" width="16.140625" style="0" customWidth="1"/>
  </cols>
  <sheetData>
    <row r="2" spans="1:8" ht="17.25">
      <c r="A2" s="254" t="s">
        <v>9</v>
      </c>
      <c r="B2" s="254"/>
      <c r="C2" s="254"/>
      <c r="D2" s="255"/>
      <c r="E2" s="254"/>
      <c r="F2" s="277"/>
      <c r="G2" s="277"/>
      <c r="H2" s="277"/>
    </row>
    <row r="3" spans="1:12" ht="21">
      <c r="A3" s="248"/>
      <c r="B3" s="256"/>
      <c r="C3" s="256"/>
      <c r="D3" s="278"/>
      <c r="E3" s="258"/>
      <c r="F3" s="279"/>
      <c r="G3" s="279"/>
      <c r="H3" s="279"/>
      <c r="L3" s="13" t="s">
        <v>47</v>
      </c>
    </row>
    <row r="4" spans="1:12" ht="20.25">
      <c r="A4" s="280"/>
      <c r="B4" s="281"/>
      <c r="C4" s="281"/>
      <c r="D4" s="1"/>
      <c r="E4" s="1"/>
      <c r="F4" s="1"/>
      <c r="G4" s="1"/>
      <c r="H4" s="13"/>
      <c r="L4" s="13" t="s">
        <v>726</v>
      </c>
    </row>
    <row r="5" spans="1:8" ht="15">
      <c r="A5" s="1"/>
      <c r="B5" s="259" t="s">
        <v>23</v>
      </c>
      <c r="C5" s="259"/>
      <c r="F5" s="1"/>
      <c r="G5" s="1"/>
      <c r="H5" s="13"/>
    </row>
    <row r="6" spans="4:5" ht="14.25">
      <c r="D6" s="120" t="s">
        <v>46</v>
      </c>
      <c r="E6" s="120"/>
    </row>
    <row r="7" spans="4:14" ht="16.5" customHeight="1">
      <c r="D7" s="368"/>
      <c r="E7" s="369"/>
      <c r="F7" s="368"/>
      <c r="G7" s="49"/>
      <c r="H7" s="446"/>
      <c r="I7" s="446" t="s">
        <v>30</v>
      </c>
      <c r="J7" s="446" t="s">
        <v>30</v>
      </c>
      <c r="K7" s="446"/>
      <c r="L7" s="371"/>
      <c r="M7" s="373"/>
      <c r="N7" s="416"/>
    </row>
    <row r="8" spans="1:16" ht="24" customHeight="1">
      <c r="A8" s="290" t="s">
        <v>750</v>
      </c>
      <c r="B8" s="451"/>
      <c r="C8" s="492" t="s">
        <v>1</v>
      </c>
      <c r="D8" s="467" t="s">
        <v>2</v>
      </c>
      <c r="E8" s="492" t="s">
        <v>3</v>
      </c>
      <c r="F8" s="492" t="s">
        <v>4</v>
      </c>
      <c r="G8" s="452" t="s">
        <v>11</v>
      </c>
      <c r="H8" s="452" t="s">
        <v>12</v>
      </c>
      <c r="I8" s="452" t="s">
        <v>13</v>
      </c>
      <c r="J8" s="452" t="s">
        <v>44</v>
      </c>
      <c r="K8" s="452" t="s">
        <v>14</v>
      </c>
      <c r="L8" s="453" t="s">
        <v>8</v>
      </c>
      <c r="M8" s="52">
        <v>6</v>
      </c>
      <c r="N8" s="493" t="s">
        <v>16</v>
      </c>
      <c r="O8" s="201" t="s">
        <v>60</v>
      </c>
      <c r="P8" s="451" t="s">
        <v>7</v>
      </c>
    </row>
    <row r="9" spans="1:16" ht="20.25" customHeight="1">
      <c r="A9" s="41">
        <v>1</v>
      </c>
      <c r="B9" s="494">
        <v>33</v>
      </c>
      <c r="C9" s="494" t="s">
        <v>617</v>
      </c>
      <c r="D9" s="334" t="s">
        <v>618</v>
      </c>
      <c r="E9" s="333" t="s">
        <v>619</v>
      </c>
      <c r="F9" s="331" t="s">
        <v>597</v>
      </c>
      <c r="G9" s="329" t="s">
        <v>821</v>
      </c>
      <c r="H9" s="329" t="s">
        <v>886</v>
      </c>
      <c r="I9" s="329" t="s">
        <v>887</v>
      </c>
      <c r="J9" s="329"/>
      <c r="K9" s="329" t="s">
        <v>888</v>
      </c>
      <c r="L9" s="329" t="s">
        <v>886</v>
      </c>
      <c r="M9" s="329" t="s">
        <v>889</v>
      </c>
      <c r="N9" s="532">
        <v>7.06</v>
      </c>
      <c r="O9" s="298">
        <f>IF(ISBLANK(N9),"",IF(N9&lt;8.5,"",IF(N9&gt;=17.2,"TSM",IF(N9&gt;=15.8,"SM",IF(N9&gt;=14,"KSM",IF(N9&gt;=12,"I A",IF(N9&gt;=10,"II A",IF(N9&gt;=8.5,"III A"))))))))</f>
      </c>
      <c r="P9" s="332" t="s">
        <v>620</v>
      </c>
    </row>
    <row r="11" spans="4:5" ht="14.25">
      <c r="D11" s="120" t="s">
        <v>223</v>
      </c>
      <c r="E11" s="120" t="s">
        <v>59</v>
      </c>
    </row>
    <row r="12" spans="4:17" ht="20.25" customHeight="1">
      <c r="D12" s="368"/>
      <c r="E12" s="369"/>
      <c r="F12" s="368"/>
      <c r="G12" s="49"/>
      <c r="H12" s="446"/>
      <c r="I12" s="446" t="s">
        <v>30</v>
      </c>
      <c r="J12" s="446" t="s">
        <v>30</v>
      </c>
      <c r="K12" s="446"/>
      <c r="L12" s="371"/>
      <c r="M12" s="373"/>
      <c r="N12" s="416"/>
      <c r="Q12" s="416"/>
    </row>
    <row r="13" spans="1:17" ht="24" customHeight="1">
      <c r="A13" s="290" t="s">
        <v>750</v>
      </c>
      <c r="B13" s="451"/>
      <c r="C13" s="451" t="s">
        <v>1</v>
      </c>
      <c r="D13" s="467" t="s">
        <v>2</v>
      </c>
      <c r="E13" s="492" t="s">
        <v>3</v>
      </c>
      <c r="F13" s="492" t="s">
        <v>4</v>
      </c>
      <c r="G13" s="452" t="s">
        <v>11</v>
      </c>
      <c r="H13" s="452" t="s">
        <v>12</v>
      </c>
      <c r="I13" s="452" t="s">
        <v>13</v>
      </c>
      <c r="J13" s="452" t="s">
        <v>44</v>
      </c>
      <c r="K13" s="452" t="s">
        <v>14</v>
      </c>
      <c r="L13" s="453" t="s">
        <v>8</v>
      </c>
      <c r="M13" s="52">
        <v>6</v>
      </c>
      <c r="N13" s="493" t="s">
        <v>16</v>
      </c>
      <c r="O13" s="201" t="s">
        <v>60</v>
      </c>
      <c r="P13" s="451" t="s">
        <v>7</v>
      </c>
      <c r="Q13" s="416"/>
    </row>
    <row r="14" spans="1:17" ht="20.25" customHeight="1">
      <c r="A14" s="41">
        <v>1</v>
      </c>
      <c r="B14" s="495">
        <v>63</v>
      </c>
      <c r="C14" s="494" t="s">
        <v>471</v>
      </c>
      <c r="D14" s="334" t="s">
        <v>472</v>
      </c>
      <c r="E14" s="330">
        <v>40168</v>
      </c>
      <c r="F14" s="331" t="s">
        <v>48</v>
      </c>
      <c r="G14" s="329" t="s">
        <v>890</v>
      </c>
      <c r="H14" s="329" t="s">
        <v>891</v>
      </c>
      <c r="I14" s="329" t="s">
        <v>892</v>
      </c>
      <c r="J14" s="329"/>
      <c r="K14" s="329" t="s">
        <v>893</v>
      </c>
      <c r="L14" s="329" t="s">
        <v>821</v>
      </c>
      <c r="M14" s="329" t="s">
        <v>894</v>
      </c>
      <c r="N14" s="532">
        <v>12.23</v>
      </c>
      <c r="O14" s="298" t="str">
        <f>IF(ISBLANK(N14),"",IF(N14&gt;=15.2,"KSM",IF(N14&gt;=13.2,"I A",IF(N14&gt;=11,"II A",IF(N14&gt;=9.5,"III A",IF(N14&gt;=8,"I JA",IF(N14&gt;=7.2,"II JA",IF(N14&gt;=6.5,"III JA"))))))))</f>
        <v>II A</v>
      </c>
      <c r="P14" s="332" t="s">
        <v>50</v>
      </c>
      <c r="Q14" s="416"/>
    </row>
    <row r="15" spans="1:17" ht="21" customHeight="1">
      <c r="A15" s="41">
        <v>2</v>
      </c>
      <c r="B15" s="495">
        <v>62</v>
      </c>
      <c r="C15" s="494" t="s">
        <v>469</v>
      </c>
      <c r="D15" s="334" t="s">
        <v>470</v>
      </c>
      <c r="E15" s="330" t="s">
        <v>895</v>
      </c>
      <c r="F15" s="331" t="s">
        <v>48</v>
      </c>
      <c r="G15" s="329" t="s">
        <v>896</v>
      </c>
      <c r="H15" s="329" t="s">
        <v>897</v>
      </c>
      <c r="I15" s="329" t="s">
        <v>898</v>
      </c>
      <c r="J15" s="329"/>
      <c r="K15" s="329" t="s">
        <v>899</v>
      </c>
      <c r="L15" s="329" t="s">
        <v>900</v>
      </c>
      <c r="M15" s="329" t="s">
        <v>821</v>
      </c>
      <c r="N15" s="532">
        <v>11.47</v>
      </c>
      <c r="O15" s="298" t="str">
        <f>IF(ISBLANK(N15),"",IF(N15&gt;=15.2,"KSM",IF(N15&gt;=13.2,"I A",IF(N15&gt;=11,"II A",IF(N15&gt;=9.5,"III A",IF(N15&gt;=8,"I JA",IF(N15&gt;=7.2,"II JA",IF(N15&gt;=6.5,"III JA"))))))))</f>
        <v>II A</v>
      </c>
      <c r="P15" s="332" t="s">
        <v>50</v>
      </c>
      <c r="Q15" s="416"/>
    </row>
    <row r="16" spans="1:17" ht="21" customHeight="1">
      <c r="A16" s="41">
        <v>3</v>
      </c>
      <c r="B16" s="495">
        <v>114</v>
      </c>
      <c r="C16" s="494" t="s">
        <v>538</v>
      </c>
      <c r="D16" s="334" t="s">
        <v>539</v>
      </c>
      <c r="E16" s="330" t="s">
        <v>540</v>
      </c>
      <c r="F16" s="331" t="s">
        <v>1070</v>
      </c>
      <c r="G16" s="329" t="s">
        <v>901</v>
      </c>
      <c r="H16" s="329" t="s">
        <v>821</v>
      </c>
      <c r="I16" s="329" t="s">
        <v>902</v>
      </c>
      <c r="J16" s="329"/>
      <c r="K16" s="329" t="s">
        <v>903</v>
      </c>
      <c r="L16" s="329" t="s">
        <v>904</v>
      </c>
      <c r="M16" s="329" t="s">
        <v>905</v>
      </c>
      <c r="N16" s="532">
        <v>10.97</v>
      </c>
      <c r="O16" s="298" t="str">
        <f>IF(ISBLANK(N16),"",IF(N16&gt;=15.2,"KSM",IF(N16&gt;=13.2,"I A",IF(N16&gt;=11,"II A",IF(N16&gt;=9.5,"III A",IF(N16&gt;=8,"I JA",IF(N16&gt;=7.2,"II JA",IF(N16&gt;=6.5,"III JA"))))))))</f>
        <v>III A</v>
      </c>
      <c r="P16" s="496" t="s">
        <v>906</v>
      </c>
      <c r="Q16" s="416"/>
    </row>
    <row r="17" spans="1:17" ht="15" customHeight="1">
      <c r="A17" s="161"/>
      <c r="Q17" s="416"/>
    </row>
    <row r="18" spans="1:5" ht="15" customHeight="1">
      <c r="A18" s="161"/>
      <c r="D18" s="497" t="s">
        <v>222</v>
      </c>
      <c r="E18" s="497" t="s">
        <v>61</v>
      </c>
    </row>
    <row r="19" spans="1:17" ht="14.25">
      <c r="A19" s="161"/>
      <c r="B19" s="368"/>
      <c r="C19" s="368"/>
      <c r="D19" s="368"/>
      <c r="E19" s="369"/>
      <c r="F19" s="368"/>
      <c r="G19" s="445"/>
      <c r="H19" s="446"/>
      <c r="I19" s="446" t="s">
        <v>10</v>
      </c>
      <c r="J19" s="446"/>
      <c r="K19" s="446"/>
      <c r="L19" s="446"/>
      <c r="M19" s="498"/>
      <c r="N19" s="416"/>
      <c r="Q19" s="416"/>
    </row>
    <row r="20" spans="1:17" ht="15.75" customHeight="1">
      <c r="A20" s="290" t="s">
        <v>750</v>
      </c>
      <c r="B20" s="499"/>
      <c r="C20" s="499" t="s">
        <v>1</v>
      </c>
      <c r="D20" s="450" t="s">
        <v>2</v>
      </c>
      <c r="E20" s="451" t="s">
        <v>3</v>
      </c>
      <c r="F20" s="451" t="s">
        <v>4</v>
      </c>
      <c r="G20" s="452" t="s">
        <v>11</v>
      </c>
      <c r="H20" s="452" t="s">
        <v>12</v>
      </c>
      <c r="I20" s="452" t="s">
        <v>13</v>
      </c>
      <c r="J20" s="452" t="s">
        <v>31</v>
      </c>
      <c r="K20" s="452" t="s">
        <v>14</v>
      </c>
      <c r="L20" s="453" t="s">
        <v>8</v>
      </c>
      <c r="M20" s="52">
        <v>6</v>
      </c>
      <c r="N20" s="493" t="s">
        <v>16</v>
      </c>
      <c r="O20" s="201" t="s">
        <v>60</v>
      </c>
      <c r="P20" s="451" t="s">
        <v>7</v>
      </c>
      <c r="Q20" s="416"/>
    </row>
    <row r="21" spans="1:17" ht="18.75" customHeight="1">
      <c r="A21" s="41">
        <v>1</v>
      </c>
      <c r="B21" s="41">
        <v>93</v>
      </c>
      <c r="C21" s="41" t="s">
        <v>475</v>
      </c>
      <c r="D21" s="500" t="s">
        <v>84</v>
      </c>
      <c r="E21" s="149">
        <v>39225</v>
      </c>
      <c r="F21" s="84" t="s">
        <v>48</v>
      </c>
      <c r="G21" s="41" t="s">
        <v>907</v>
      </c>
      <c r="H21" s="41" t="s">
        <v>908</v>
      </c>
      <c r="I21" s="41" t="s">
        <v>821</v>
      </c>
      <c r="J21" s="41"/>
      <c r="K21" s="41" t="s">
        <v>909</v>
      </c>
      <c r="L21" s="41" t="s">
        <v>910</v>
      </c>
      <c r="M21" s="41" t="s">
        <v>911</v>
      </c>
      <c r="N21" s="532">
        <v>14.75</v>
      </c>
      <c r="O21" s="298" t="str">
        <f>IF(ISBLANK(N21),"",IF(N21&lt;9.5,"",IF(N21&gt;=18.2,"KSM",IF(N21&gt;=16.5,"I A",IF(N21&gt;=14.4,"II A",IF(N21&gt;=12.3,"III A",IF(N21&gt;=10.7,"I JA",IF(N21&gt;=9.5,"II JA"))))))))</f>
        <v>II A</v>
      </c>
      <c r="P21" s="81" t="s">
        <v>50</v>
      </c>
      <c r="Q21" s="416"/>
    </row>
    <row r="22" spans="1:17" ht="19.5" customHeight="1">
      <c r="A22" s="495">
        <v>2</v>
      </c>
      <c r="B22" s="41" t="s">
        <v>366</v>
      </c>
      <c r="C22" s="41" t="s">
        <v>367</v>
      </c>
      <c r="D22" s="500" t="s">
        <v>368</v>
      </c>
      <c r="E22" s="149" t="s">
        <v>369</v>
      </c>
      <c r="F22" s="84" t="s">
        <v>102</v>
      </c>
      <c r="G22" s="41" t="s">
        <v>912</v>
      </c>
      <c r="H22" s="41" t="s">
        <v>913</v>
      </c>
      <c r="I22" s="41" t="s">
        <v>821</v>
      </c>
      <c r="J22" s="41"/>
      <c r="K22" s="41" t="s">
        <v>821</v>
      </c>
      <c r="L22" s="41" t="s">
        <v>821</v>
      </c>
      <c r="M22" s="41" t="s">
        <v>821</v>
      </c>
      <c r="N22" s="532">
        <v>13.7</v>
      </c>
      <c r="O22" s="298" t="str">
        <f>IF(ISBLANK(N22),"",IF(N22&lt;9.5,"",IF(N22&gt;=18.2,"KSM",IF(N22&gt;=16.5,"I A",IF(N22&gt;=14.4,"II A",IF(N22&gt;=12.3,"III A",IF(N22&gt;=10.7,"I JA",IF(N22&gt;=9.5,"II JA"))))))))</f>
        <v>III A</v>
      </c>
      <c r="P22" s="81" t="s">
        <v>363</v>
      </c>
      <c r="Q22" s="416"/>
    </row>
    <row r="23" spans="1:17" ht="21" customHeight="1">
      <c r="A23" s="495">
        <v>3</v>
      </c>
      <c r="B23" s="41" t="s">
        <v>364</v>
      </c>
      <c r="C23" s="41" t="s">
        <v>70</v>
      </c>
      <c r="D23" s="500" t="s">
        <v>133</v>
      </c>
      <c r="E23" s="149" t="s">
        <v>365</v>
      </c>
      <c r="F23" s="84" t="s">
        <v>102</v>
      </c>
      <c r="G23" s="41" t="s">
        <v>914</v>
      </c>
      <c r="H23" s="41" t="s">
        <v>915</v>
      </c>
      <c r="I23" s="41" t="s">
        <v>916</v>
      </c>
      <c r="J23" s="41"/>
      <c r="K23" s="41" t="s">
        <v>821</v>
      </c>
      <c r="L23" s="41" t="s">
        <v>917</v>
      </c>
      <c r="M23" s="41" t="s">
        <v>915</v>
      </c>
      <c r="N23" s="532">
        <v>12.5</v>
      </c>
      <c r="O23" s="298" t="str">
        <f>IF(ISBLANK(N23),"",IF(N23&lt;9.5,"",IF(N23&gt;=18.2,"KSM",IF(N23&gt;=16.5,"I A",IF(N23&gt;=14.4,"II A",IF(N23&gt;=12.3,"III A",IF(N23&gt;=10.7,"I JA",IF(N23&gt;=9.5,"II JA"))))))))</f>
        <v>III A</v>
      </c>
      <c r="P23" s="81" t="s">
        <v>363</v>
      </c>
      <c r="Q23" s="416"/>
    </row>
    <row r="24" spans="1:17" ht="21.75" customHeight="1">
      <c r="A24" s="41">
        <v>4</v>
      </c>
      <c r="B24" s="41" t="s">
        <v>359</v>
      </c>
      <c r="C24" s="41" t="s">
        <v>360</v>
      </c>
      <c r="D24" s="500" t="s">
        <v>361</v>
      </c>
      <c r="E24" s="149" t="s">
        <v>362</v>
      </c>
      <c r="F24" s="84" t="s">
        <v>102</v>
      </c>
      <c r="G24" s="41" t="s">
        <v>900</v>
      </c>
      <c r="H24" s="41" t="s">
        <v>918</v>
      </c>
      <c r="I24" s="41" t="s">
        <v>919</v>
      </c>
      <c r="J24" s="41"/>
      <c r="K24" s="41" t="s">
        <v>920</v>
      </c>
      <c r="L24" s="41" t="s">
        <v>921</v>
      </c>
      <c r="M24" s="41" t="s">
        <v>922</v>
      </c>
      <c r="N24" s="532">
        <v>11.99</v>
      </c>
      <c r="O24" s="298" t="str">
        <f>IF(ISBLANK(N24),"",IF(N24&lt;9.5,"",IF(N24&gt;=18.2,"KSM",IF(N24&gt;=16.5,"I A",IF(N24&gt;=14.4,"II A",IF(N24&gt;=12.3,"III A",IF(N24&gt;=10.7,"I JA",IF(N24&gt;=9.5,"II JA"))))))))</f>
        <v>I JA</v>
      </c>
      <c r="P24" s="81" t="s">
        <v>363</v>
      </c>
      <c r="Q24" s="416"/>
    </row>
    <row r="25" spans="1:17" ht="16.5" customHeight="1">
      <c r="A25" s="362"/>
      <c r="B25" s="161"/>
      <c r="C25" s="161"/>
      <c r="D25" s="501"/>
      <c r="E25" s="502"/>
      <c r="F25" s="69"/>
      <c r="G25" s="161"/>
      <c r="H25" s="161"/>
      <c r="I25" s="161"/>
      <c r="J25" s="161"/>
      <c r="K25" s="161"/>
      <c r="L25" s="161"/>
      <c r="M25" s="161"/>
      <c r="N25" s="188"/>
      <c r="O25" s="188"/>
      <c r="P25" s="133"/>
      <c r="Q25" s="416"/>
    </row>
    <row r="26" ht="15" customHeight="1">
      <c r="Q26" s="416"/>
    </row>
    <row r="28" ht="15.75" customHeight="1"/>
    <row r="29" ht="21.75" customHeight="1"/>
    <row r="30" ht="21.75" customHeight="1"/>
    <row r="31" ht="21.75" customHeight="1"/>
    <row r="32" ht="21" customHeight="1">
      <c r="A32" s="161"/>
    </row>
    <row r="33" ht="21" customHeight="1">
      <c r="A33" s="161"/>
    </row>
    <row r="34" ht="21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22">
      <selection activeCell="P35" sqref="P35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9.7109375" style="0" bestFit="1" customWidth="1"/>
    <col min="4" max="4" width="13.28125" style="0" bestFit="1" customWidth="1"/>
    <col min="5" max="5" width="13.421875" style="0" customWidth="1"/>
    <col min="6" max="6" width="15.421875" style="0" customWidth="1"/>
    <col min="7" max="7" width="6.7109375" style="0" customWidth="1"/>
    <col min="8" max="9" width="6.421875" style="0" customWidth="1"/>
    <col min="10" max="10" width="5.00390625" style="0" customWidth="1"/>
    <col min="11" max="12" width="6.140625" style="0" customWidth="1"/>
    <col min="13" max="13" width="6.421875" style="0" customWidth="1"/>
    <col min="14" max="14" width="7.421875" style="0" customWidth="1"/>
    <col min="15" max="15" width="8.00390625" style="0" customWidth="1"/>
    <col min="16" max="16" width="25.7109375" style="0" customWidth="1"/>
  </cols>
  <sheetData>
    <row r="2" spans="1:9" ht="17.25">
      <c r="A2" s="254" t="s">
        <v>9</v>
      </c>
      <c r="B2" s="254"/>
      <c r="C2" s="24"/>
      <c r="D2" s="254"/>
      <c r="E2" s="255"/>
      <c r="F2" s="254"/>
      <c r="G2" s="277"/>
      <c r="H2" s="277"/>
      <c r="I2" s="277"/>
    </row>
    <row r="3" spans="1:15" ht="21">
      <c r="A3" s="248"/>
      <c r="B3" s="256"/>
      <c r="C3" s="257"/>
      <c r="D3" s="258"/>
      <c r="E3" s="278"/>
      <c r="F3" s="258"/>
      <c r="G3" s="279"/>
      <c r="H3" s="279"/>
      <c r="I3" s="279"/>
      <c r="O3" s="13" t="s">
        <v>47</v>
      </c>
    </row>
    <row r="4" spans="1:15" ht="20.25">
      <c r="A4" s="280"/>
      <c r="B4" s="281"/>
      <c r="C4" s="503" t="s">
        <v>235</v>
      </c>
      <c r="D4" s="1"/>
      <c r="E4" s="1"/>
      <c r="F4" s="1"/>
      <c r="G4" s="1"/>
      <c r="H4" s="1"/>
      <c r="I4" s="13"/>
      <c r="O4" s="13" t="s">
        <v>726</v>
      </c>
    </row>
    <row r="5" spans="1:9" ht="15">
      <c r="A5" s="1"/>
      <c r="B5" s="259"/>
      <c r="C5" s="98"/>
      <c r="D5" s="75"/>
      <c r="E5" s="75"/>
      <c r="H5" s="1"/>
      <c r="I5" s="13"/>
    </row>
    <row r="6" spans="1:16" ht="14.25">
      <c r="A6" s="111"/>
      <c r="B6" s="111"/>
      <c r="C6" s="504"/>
      <c r="D6" s="497" t="s">
        <v>19</v>
      </c>
      <c r="E6" s="497" t="s">
        <v>55</v>
      </c>
      <c r="F6" s="501"/>
      <c r="G6" s="505"/>
      <c r="H6" s="505"/>
      <c r="I6" s="505"/>
      <c r="J6" s="505"/>
      <c r="K6" s="505"/>
      <c r="L6" s="505"/>
      <c r="M6" s="161"/>
      <c r="N6" s="506"/>
      <c r="P6" s="507"/>
    </row>
    <row r="7" spans="1:16" ht="14.25">
      <c r="A7" s="362"/>
      <c r="B7" s="111"/>
      <c r="C7" s="504"/>
      <c r="D7" s="501"/>
      <c r="E7" s="501"/>
      <c r="F7" s="501"/>
      <c r="G7" s="505"/>
      <c r="H7" s="505"/>
      <c r="I7" s="505"/>
      <c r="J7" s="505"/>
      <c r="K7" s="505"/>
      <c r="L7" s="505"/>
      <c r="M7" s="161"/>
      <c r="N7" s="506"/>
      <c r="P7" s="507"/>
    </row>
    <row r="8" spans="2:14" ht="14.25">
      <c r="B8" s="368"/>
      <c r="C8" s="368"/>
      <c r="D8" s="368"/>
      <c r="E8" s="369"/>
      <c r="F8" s="368"/>
      <c r="G8" s="49"/>
      <c r="H8" s="56"/>
      <c r="I8" s="371" t="s">
        <v>30</v>
      </c>
      <c r="J8" s="371" t="s">
        <v>30</v>
      </c>
      <c r="K8" s="371"/>
      <c r="L8" s="371"/>
      <c r="M8" s="373"/>
      <c r="N8" s="416"/>
    </row>
    <row r="9" spans="1:16" ht="24" customHeight="1">
      <c r="A9" s="290" t="s">
        <v>750</v>
      </c>
      <c r="B9" s="46"/>
      <c r="C9" s="449" t="s">
        <v>1</v>
      </c>
      <c r="D9" s="450" t="s">
        <v>2</v>
      </c>
      <c r="E9" s="451" t="s">
        <v>3</v>
      </c>
      <c r="F9" s="451" t="s">
        <v>4</v>
      </c>
      <c r="G9" s="452" t="s">
        <v>11</v>
      </c>
      <c r="H9" s="452" t="s">
        <v>12</v>
      </c>
      <c r="I9" s="452" t="s">
        <v>13</v>
      </c>
      <c r="J9" s="452" t="s">
        <v>44</v>
      </c>
      <c r="K9" s="452" t="s">
        <v>14</v>
      </c>
      <c r="L9" s="452" t="s">
        <v>8</v>
      </c>
      <c r="M9" s="52">
        <v>6</v>
      </c>
      <c r="N9" s="493" t="s">
        <v>16</v>
      </c>
      <c r="O9" s="201" t="s">
        <v>60</v>
      </c>
      <c r="P9" s="451" t="s">
        <v>7</v>
      </c>
    </row>
    <row r="10" spans="1:16" ht="20.25" customHeight="1">
      <c r="A10" s="381">
        <v>1</v>
      </c>
      <c r="B10" s="108">
        <v>24</v>
      </c>
      <c r="C10" s="380" t="s">
        <v>632</v>
      </c>
      <c r="D10" s="508" t="s">
        <v>633</v>
      </c>
      <c r="E10" s="509" t="s">
        <v>634</v>
      </c>
      <c r="F10" s="510" t="s">
        <v>635</v>
      </c>
      <c r="G10" s="451" t="s">
        <v>923</v>
      </c>
      <c r="H10" s="451" t="s">
        <v>924</v>
      </c>
      <c r="I10" s="451" t="s">
        <v>821</v>
      </c>
      <c r="J10" s="451"/>
      <c r="K10" s="451" t="s">
        <v>925</v>
      </c>
      <c r="L10" s="451" t="s">
        <v>926</v>
      </c>
      <c r="M10" s="41" t="s">
        <v>927</v>
      </c>
      <c r="N10" s="532">
        <v>45.94</v>
      </c>
      <c r="O10" s="328" t="s">
        <v>1064</v>
      </c>
      <c r="P10" s="377" t="s">
        <v>636</v>
      </c>
    </row>
    <row r="11" spans="1:16" ht="18" customHeight="1">
      <c r="A11" s="381">
        <v>2</v>
      </c>
      <c r="B11" s="108">
        <v>41</v>
      </c>
      <c r="C11" s="489" t="s">
        <v>167</v>
      </c>
      <c r="D11" s="511" t="s">
        <v>423</v>
      </c>
      <c r="E11" s="512">
        <v>38988</v>
      </c>
      <c r="F11" s="513" t="s">
        <v>48</v>
      </c>
      <c r="G11" s="451" t="s">
        <v>928</v>
      </c>
      <c r="H11" s="451" t="s">
        <v>929</v>
      </c>
      <c r="I11" s="451" t="s">
        <v>930</v>
      </c>
      <c r="J11" s="451"/>
      <c r="K11" s="451" t="s">
        <v>821</v>
      </c>
      <c r="L11" s="451" t="s">
        <v>821</v>
      </c>
      <c r="M11" s="41" t="s">
        <v>931</v>
      </c>
      <c r="N11" s="532">
        <v>43.35</v>
      </c>
      <c r="O11" s="328" t="s">
        <v>1064</v>
      </c>
      <c r="P11" s="379" t="s">
        <v>424</v>
      </c>
    </row>
    <row r="12" spans="1:16" ht="18" customHeight="1">
      <c r="A12" s="381">
        <v>3</v>
      </c>
      <c r="B12" s="108">
        <v>23</v>
      </c>
      <c r="C12" s="489" t="s">
        <v>530</v>
      </c>
      <c r="D12" s="511" t="s">
        <v>531</v>
      </c>
      <c r="E12" s="512" t="s">
        <v>532</v>
      </c>
      <c r="F12" s="513" t="s">
        <v>722</v>
      </c>
      <c r="G12" s="451" t="s">
        <v>932</v>
      </c>
      <c r="H12" s="451" t="s">
        <v>933</v>
      </c>
      <c r="I12" s="451" t="s">
        <v>934</v>
      </c>
      <c r="J12" s="451"/>
      <c r="K12" s="451" t="s">
        <v>935</v>
      </c>
      <c r="L12" s="451" t="s">
        <v>936</v>
      </c>
      <c r="M12" s="41" t="s">
        <v>937</v>
      </c>
      <c r="N12" s="532">
        <v>35.6</v>
      </c>
      <c r="O12" s="313" t="s">
        <v>1065</v>
      </c>
      <c r="P12" s="379" t="s">
        <v>227</v>
      </c>
    </row>
    <row r="13" spans="1:16" ht="18" customHeight="1">
      <c r="A13" s="495">
        <v>4</v>
      </c>
      <c r="B13" s="108">
        <v>22</v>
      </c>
      <c r="C13" s="380" t="s">
        <v>592</v>
      </c>
      <c r="D13" s="508" t="s">
        <v>593</v>
      </c>
      <c r="E13" s="509">
        <v>28425</v>
      </c>
      <c r="F13" s="510" t="s">
        <v>241</v>
      </c>
      <c r="G13" s="451" t="s">
        <v>821</v>
      </c>
      <c r="H13" s="451" t="s">
        <v>821</v>
      </c>
      <c r="I13" s="451" t="s">
        <v>938</v>
      </c>
      <c r="J13" s="451"/>
      <c r="K13" s="451" t="s">
        <v>821</v>
      </c>
      <c r="L13" s="451" t="s">
        <v>821</v>
      </c>
      <c r="M13" s="41" t="s">
        <v>939</v>
      </c>
      <c r="N13" s="532">
        <v>34.76</v>
      </c>
      <c r="O13" s="328" t="s">
        <v>1066</v>
      </c>
      <c r="P13" s="46"/>
    </row>
    <row r="14" spans="1:16" ht="18" customHeight="1">
      <c r="A14" s="362"/>
      <c r="B14" s="113"/>
      <c r="C14" s="363"/>
      <c r="D14" s="401"/>
      <c r="E14" s="514"/>
      <c r="F14" s="401"/>
      <c r="G14" s="505"/>
      <c r="H14" s="505"/>
      <c r="I14" s="505"/>
      <c r="J14" s="505"/>
      <c r="K14" s="505"/>
      <c r="L14" s="505"/>
      <c r="M14" s="161"/>
      <c r="N14" s="506"/>
      <c r="O14" s="506"/>
      <c r="P14" s="506"/>
    </row>
    <row r="15" spans="1:16" ht="18" customHeight="1">
      <c r="A15" s="111"/>
      <c r="B15" s="111"/>
      <c r="C15" s="504"/>
      <c r="D15" s="497" t="s">
        <v>736</v>
      </c>
      <c r="E15" s="497" t="s">
        <v>737</v>
      </c>
      <c r="F15" s="501"/>
      <c r="G15" s="505"/>
      <c r="H15" s="505"/>
      <c r="I15" s="505"/>
      <c r="J15" s="505"/>
      <c r="K15" s="505"/>
      <c r="L15" s="505"/>
      <c r="M15" s="161"/>
      <c r="N15" s="506"/>
      <c r="P15" s="507"/>
    </row>
    <row r="16" spans="1:16" ht="18" customHeight="1">
      <c r="A16" s="362"/>
      <c r="B16" s="111"/>
      <c r="C16" s="504"/>
      <c r="D16" s="501"/>
      <c r="E16" s="501"/>
      <c r="F16" s="501"/>
      <c r="G16" s="505"/>
      <c r="H16" s="505"/>
      <c r="I16" s="505"/>
      <c r="J16" s="505"/>
      <c r="K16" s="505"/>
      <c r="L16" s="505"/>
      <c r="M16" s="161"/>
      <c r="N16" s="506"/>
      <c r="P16" s="507"/>
    </row>
    <row r="17" spans="2:14" ht="14.25">
      <c r="B17" s="368"/>
      <c r="C17" s="368"/>
      <c r="D17" s="368"/>
      <c r="E17" s="369"/>
      <c r="F17" s="368"/>
      <c r="G17" s="49"/>
      <c r="H17" s="56"/>
      <c r="I17" s="371" t="s">
        <v>30</v>
      </c>
      <c r="J17" s="371" t="s">
        <v>30</v>
      </c>
      <c r="K17" s="371"/>
      <c r="L17" s="371"/>
      <c r="M17" s="373"/>
      <c r="N17" s="416"/>
    </row>
    <row r="18" spans="1:16" ht="14.25">
      <c r="A18" s="290" t="s">
        <v>750</v>
      </c>
      <c r="B18" s="46"/>
      <c r="C18" s="515" t="s">
        <v>1</v>
      </c>
      <c r="D18" s="450" t="s">
        <v>2</v>
      </c>
      <c r="E18" s="451" t="s">
        <v>3</v>
      </c>
      <c r="F18" s="451" t="s">
        <v>4</v>
      </c>
      <c r="G18" s="452" t="s">
        <v>11</v>
      </c>
      <c r="H18" s="452" t="s">
        <v>12</v>
      </c>
      <c r="I18" s="452" t="s">
        <v>13</v>
      </c>
      <c r="J18" s="452" t="s">
        <v>44</v>
      </c>
      <c r="K18" s="452" t="s">
        <v>14</v>
      </c>
      <c r="L18" s="452" t="s">
        <v>8</v>
      </c>
      <c r="M18" s="52">
        <v>6</v>
      </c>
      <c r="N18" s="493" t="s">
        <v>16</v>
      </c>
      <c r="O18" s="201" t="s">
        <v>60</v>
      </c>
      <c r="P18" s="451" t="s">
        <v>7</v>
      </c>
    </row>
    <row r="19" spans="1:16" ht="18" customHeight="1">
      <c r="A19" s="381">
        <v>1</v>
      </c>
      <c r="B19" s="49">
        <v>32</v>
      </c>
      <c r="C19" s="516" t="s">
        <v>167</v>
      </c>
      <c r="D19" s="500" t="s">
        <v>595</v>
      </c>
      <c r="E19" s="337" t="s">
        <v>596</v>
      </c>
      <c r="F19" s="517" t="s">
        <v>597</v>
      </c>
      <c r="G19" s="197" t="s">
        <v>924</v>
      </c>
      <c r="H19" s="197" t="s">
        <v>940</v>
      </c>
      <c r="I19" s="197" t="s">
        <v>941</v>
      </c>
      <c r="J19" s="197"/>
      <c r="K19" s="197" t="s">
        <v>942</v>
      </c>
      <c r="L19" s="197" t="s">
        <v>943</v>
      </c>
      <c r="M19" s="197" t="s">
        <v>944</v>
      </c>
      <c r="N19" s="532">
        <v>44.66</v>
      </c>
      <c r="O19" s="313" t="s">
        <v>1065</v>
      </c>
      <c r="P19" s="518" t="s">
        <v>598</v>
      </c>
    </row>
    <row r="20" spans="1:16" ht="20.25" customHeight="1">
      <c r="A20" s="495">
        <v>2</v>
      </c>
      <c r="B20" s="49">
        <v>25</v>
      </c>
      <c r="C20" s="516" t="s">
        <v>640</v>
      </c>
      <c r="D20" s="500" t="s">
        <v>641</v>
      </c>
      <c r="E20" s="337" t="s">
        <v>642</v>
      </c>
      <c r="F20" s="517" t="s">
        <v>635</v>
      </c>
      <c r="G20" s="197" t="s">
        <v>936</v>
      </c>
      <c r="H20" s="197" t="s">
        <v>945</v>
      </c>
      <c r="I20" s="197" t="s">
        <v>946</v>
      </c>
      <c r="J20" s="197"/>
      <c r="K20" s="197" t="s">
        <v>821</v>
      </c>
      <c r="L20" s="197" t="s">
        <v>947</v>
      </c>
      <c r="M20" s="197" t="s">
        <v>948</v>
      </c>
      <c r="N20" s="532">
        <v>41.4</v>
      </c>
      <c r="O20" s="313" t="s">
        <v>1065</v>
      </c>
      <c r="P20" s="518" t="s">
        <v>636</v>
      </c>
    </row>
    <row r="21" spans="1:16" ht="20.25" customHeight="1">
      <c r="A21" s="495">
        <v>3</v>
      </c>
      <c r="B21" s="49">
        <v>21</v>
      </c>
      <c r="C21" s="516" t="s">
        <v>590</v>
      </c>
      <c r="D21" s="500" t="s">
        <v>591</v>
      </c>
      <c r="E21" s="337">
        <v>39891</v>
      </c>
      <c r="F21" s="517" t="s">
        <v>241</v>
      </c>
      <c r="G21" s="197" t="s">
        <v>949</v>
      </c>
      <c r="H21" s="197" t="s">
        <v>950</v>
      </c>
      <c r="I21" s="197" t="s">
        <v>951</v>
      </c>
      <c r="J21" s="197"/>
      <c r="K21" s="197" t="s">
        <v>952</v>
      </c>
      <c r="L21" s="197" t="s">
        <v>953</v>
      </c>
      <c r="M21" s="197" t="s">
        <v>954</v>
      </c>
      <c r="N21" s="532">
        <v>35.95</v>
      </c>
      <c r="O21" s="313" t="s">
        <v>1066</v>
      </c>
      <c r="P21" s="518" t="s">
        <v>424</v>
      </c>
    </row>
    <row r="22" spans="1:16" ht="18" customHeight="1">
      <c r="A22" s="111"/>
      <c r="B22" s="111"/>
      <c r="C22" s="504"/>
      <c r="D22" s="501"/>
      <c r="E22" s="501"/>
      <c r="F22" s="501"/>
      <c r="G22" s="505"/>
      <c r="H22" s="505"/>
      <c r="I22" s="505"/>
      <c r="J22" s="505"/>
      <c r="K22" s="505"/>
      <c r="L22" s="505"/>
      <c r="M22" s="161"/>
      <c r="N22" s="506"/>
      <c r="O22" s="161"/>
      <c r="P22" s="507"/>
    </row>
    <row r="23" spans="1:9" ht="18" customHeight="1">
      <c r="A23" s="1"/>
      <c r="B23" s="259"/>
      <c r="C23" s="98"/>
      <c r="D23" s="98" t="s">
        <v>18</v>
      </c>
      <c r="E23" s="182" t="s">
        <v>29</v>
      </c>
      <c r="F23" s="22"/>
      <c r="G23" s="1"/>
      <c r="H23" s="1"/>
      <c r="I23" s="13"/>
    </row>
    <row r="24" spans="2:14" ht="18" customHeight="1">
      <c r="B24" s="368"/>
      <c r="C24" s="368"/>
      <c r="D24" s="368"/>
      <c r="E24" s="369"/>
      <c r="F24" s="368"/>
      <c r="G24" s="370"/>
      <c r="H24" s="371"/>
      <c r="I24" s="371" t="s">
        <v>30</v>
      </c>
      <c r="J24" s="371"/>
      <c r="K24" s="371"/>
      <c r="L24" s="371"/>
      <c r="M24" s="373"/>
      <c r="N24" s="416"/>
    </row>
    <row r="25" spans="1:16" ht="17.25" customHeight="1">
      <c r="A25" s="290" t="s">
        <v>750</v>
      </c>
      <c r="B25" s="46"/>
      <c r="C25" s="417" t="s">
        <v>1</v>
      </c>
      <c r="D25" s="418" t="s">
        <v>2</v>
      </c>
      <c r="E25" s="415" t="s">
        <v>3</v>
      </c>
      <c r="F25" s="415" t="s">
        <v>4</v>
      </c>
      <c r="G25" s="419" t="s">
        <v>11</v>
      </c>
      <c r="H25" s="419" t="s">
        <v>12</v>
      </c>
      <c r="I25" s="419" t="s">
        <v>13</v>
      </c>
      <c r="J25" s="419" t="s">
        <v>44</v>
      </c>
      <c r="K25" s="419" t="s">
        <v>32</v>
      </c>
      <c r="L25" s="519" t="s">
        <v>8</v>
      </c>
      <c r="M25" s="52">
        <v>6</v>
      </c>
      <c r="N25" s="420" t="s">
        <v>16</v>
      </c>
      <c r="O25" s="201" t="s">
        <v>60</v>
      </c>
      <c r="P25" s="415" t="s">
        <v>7</v>
      </c>
    </row>
    <row r="26" spans="1:16" ht="18.75" customHeight="1">
      <c r="A26" s="495">
        <v>1</v>
      </c>
      <c r="B26" s="41">
        <v>28</v>
      </c>
      <c r="C26" s="156" t="s">
        <v>95</v>
      </c>
      <c r="D26" s="500" t="s">
        <v>594</v>
      </c>
      <c r="E26" s="158">
        <v>22733</v>
      </c>
      <c r="F26" s="517" t="s">
        <v>241</v>
      </c>
      <c r="G26" s="464" t="s">
        <v>955</v>
      </c>
      <c r="H26" s="464" t="s">
        <v>956</v>
      </c>
      <c r="I26" s="464" t="s">
        <v>957</v>
      </c>
      <c r="J26" s="464"/>
      <c r="K26" s="464" t="s">
        <v>958</v>
      </c>
      <c r="L26" s="464" t="s">
        <v>959</v>
      </c>
      <c r="M26" s="451" t="s">
        <v>960</v>
      </c>
      <c r="N26" s="532">
        <v>44.62</v>
      </c>
      <c r="O26" s="313" t="s">
        <v>1066</v>
      </c>
      <c r="P26" s="518"/>
    </row>
    <row r="27" spans="1:16" ht="18.75" customHeight="1">
      <c r="A27" s="495">
        <v>2</v>
      </c>
      <c r="B27" s="41">
        <v>21</v>
      </c>
      <c r="C27" s="156" t="s">
        <v>125</v>
      </c>
      <c r="D27" s="500" t="s">
        <v>236</v>
      </c>
      <c r="E27" s="158" t="s">
        <v>237</v>
      </c>
      <c r="F27" s="517" t="s">
        <v>719</v>
      </c>
      <c r="G27" s="464" t="s">
        <v>821</v>
      </c>
      <c r="H27" s="464" t="s">
        <v>961</v>
      </c>
      <c r="I27" s="464" t="s">
        <v>821</v>
      </c>
      <c r="J27" s="464"/>
      <c r="K27" s="464" t="s">
        <v>962</v>
      </c>
      <c r="L27" s="464" t="s">
        <v>963</v>
      </c>
      <c r="M27" s="451" t="s">
        <v>964</v>
      </c>
      <c r="N27" s="532">
        <v>42.69</v>
      </c>
      <c r="O27" s="313" t="s">
        <v>1066</v>
      </c>
      <c r="P27" s="518" t="s">
        <v>238</v>
      </c>
    </row>
    <row r="28" spans="1:16" ht="18" customHeight="1">
      <c r="A28" s="495">
        <v>3</v>
      </c>
      <c r="B28" s="41">
        <v>16</v>
      </c>
      <c r="C28" s="156" t="s">
        <v>192</v>
      </c>
      <c r="D28" s="500" t="s">
        <v>203</v>
      </c>
      <c r="E28" s="158">
        <v>39029</v>
      </c>
      <c r="F28" s="517" t="s">
        <v>185</v>
      </c>
      <c r="G28" s="464" t="s">
        <v>965</v>
      </c>
      <c r="H28" s="464" t="s">
        <v>966</v>
      </c>
      <c r="I28" s="464" t="s">
        <v>967</v>
      </c>
      <c r="J28" s="464"/>
      <c r="K28" s="464" t="s">
        <v>968</v>
      </c>
      <c r="L28" s="464" t="s">
        <v>969</v>
      </c>
      <c r="M28" s="451" t="s">
        <v>821</v>
      </c>
      <c r="N28" s="532">
        <v>39.5</v>
      </c>
      <c r="O28" s="313" t="s">
        <v>1066</v>
      </c>
      <c r="P28" s="518" t="s">
        <v>579</v>
      </c>
    </row>
    <row r="29" spans="1:16" ht="18.75" customHeight="1">
      <c r="A29" s="495">
        <v>4</v>
      </c>
      <c r="B29" s="41">
        <v>15</v>
      </c>
      <c r="C29" s="156" t="s">
        <v>131</v>
      </c>
      <c r="D29" s="500" t="s">
        <v>202</v>
      </c>
      <c r="E29" s="158">
        <v>38874</v>
      </c>
      <c r="F29" s="517" t="s">
        <v>185</v>
      </c>
      <c r="G29" s="464" t="s">
        <v>970</v>
      </c>
      <c r="H29" s="464" t="s">
        <v>971</v>
      </c>
      <c r="I29" s="464" t="s">
        <v>972</v>
      </c>
      <c r="J29" s="464"/>
      <c r="K29" s="464" t="s">
        <v>973</v>
      </c>
      <c r="L29" s="464" t="s">
        <v>974</v>
      </c>
      <c r="M29" s="451" t="s">
        <v>975</v>
      </c>
      <c r="N29" s="532">
        <v>38.85</v>
      </c>
      <c r="O29" s="313"/>
      <c r="P29" s="518" t="s">
        <v>579</v>
      </c>
    </row>
    <row r="30" ht="18.75" customHeight="1"/>
    <row r="31" spans="1:5" ht="18.75" customHeight="1">
      <c r="A31" s="362"/>
      <c r="D31" s="98" t="s">
        <v>222</v>
      </c>
      <c r="E31" s="497" t="s">
        <v>56</v>
      </c>
    </row>
    <row r="32" ht="18.75" customHeight="1">
      <c r="A32" s="362"/>
    </row>
    <row r="33" spans="2:14" ht="18.75" customHeight="1">
      <c r="B33" s="368"/>
      <c r="C33" s="368"/>
      <c r="D33" s="368"/>
      <c r="E33" s="369"/>
      <c r="F33" s="368"/>
      <c r="G33" s="370"/>
      <c r="H33" s="371"/>
      <c r="I33" s="371" t="s">
        <v>30</v>
      </c>
      <c r="J33" s="371"/>
      <c r="K33" s="371"/>
      <c r="L33" s="371"/>
      <c r="M33" s="373"/>
      <c r="N33" s="416"/>
    </row>
    <row r="34" spans="1:16" ht="18.75" customHeight="1">
      <c r="A34" s="290" t="s">
        <v>976</v>
      </c>
      <c r="B34" s="46"/>
      <c r="C34" s="417" t="s">
        <v>1</v>
      </c>
      <c r="D34" s="418" t="s">
        <v>2</v>
      </c>
      <c r="E34" s="415" t="s">
        <v>3</v>
      </c>
      <c r="F34" s="415" t="s">
        <v>4</v>
      </c>
      <c r="G34" s="419" t="s">
        <v>11</v>
      </c>
      <c r="H34" s="419" t="s">
        <v>12</v>
      </c>
      <c r="I34" s="419" t="s">
        <v>13</v>
      </c>
      <c r="J34" s="419" t="s">
        <v>44</v>
      </c>
      <c r="K34" s="419" t="s">
        <v>32</v>
      </c>
      <c r="L34" s="519" t="s">
        <v>8</v>
      </c>
      <c r="M34" s="52">
        <v>6</v>
      </c>
      <c r="N34" s="420" t="s">
        <v>16</v>
      </c>
      <c r="O34" s="201" t="s">
        <v>60</v>
      </c>
      <c r="P34" s="415" t="s">
        <v>7</v>
      </c>
    </row>
    <row r="35" spans="1:16" ht="18.75" customHeight="1">
      <c r="A35" s="495">
        <v>1</v>
      </c>
      <c r="B35" s="41">
        <v>32</v>
      </c>
      <c r="C35" s="516" t="s">
        <v>637</v>
      </c>
      <c r="D35" s="500" t="s">
        <v>638</v>
      </c>
      <c r="E35" s="520" t="s">
        <v>639</v>
      </c>
      <c r="F35" s="517" t="s">
        <v>635</v>
      </c>
      <c r="G35" s="197" t="s">
        <v>977</v>
      </c>
      <c r="H35" s="197" t="s">
        <v>978</v>
      </c>
      <c r="I35" s="197" t="s">
        <v>979</v>
      </c>
      <c r="J35" s="197"/>
      <c r="K35" s="197" t="s">
        <v>980</v>
      </c>
      <c r="L35" s="197" t="s">
        <v>821</v>
      </c>
      <c r="M35" s="197" t="s">
        <v>981</v>
      </c>
      <c r="N35" s="532">
        <v>56.07</v>
      </c>
      <c r="O35" s="313" t="s">
        <v>1065</v>
      </c>
      <c r="P35" s="518" t="s">
        <v>636</v>
      </c>
    </row>
    <row r="36" spans="1:16" ht="18.75" customHeight="1">
      <c r="A36" s="495">
        <v>2</v>
      </c>
      <c r="B36" s="41">
        <v>79</v>
      </c>
      <c r="C36" s="516" t="s">
        <v>91</v>
      </c>
      <c r="D36" s="500" t="s">
        <v>92</v>
      </c>
      <c r="E36" s="520">
        <v>39456</v>
      </c>
      <c r="F36" s="517" t="s">
        <v>48</v>
      </c>
      <c r="G36" s="464" t="s">
        <v>821</v>
      </c>
      <c r="H36" s="464" t="s">
        <v>982</v>
      </c>
      <c r="I36" s="464" t="s">
        <v>983</v>
      </c>
      <c r="J36" s="464"/>
      <c r="K36" s="464" t="s">
        <v>984</v>
      </c>
      <c r="L36" s="464" t="s">
        <v>985</v>
      </c>
      <c r="M36" s="451" t="s">
        <v>986</v>
      </c>
      <c r="N36" s="532">
        <v>43.83</v>
      </c>
      <c r="O36" s="313" t="s">
        <v>1067</v>
      </c>
      <c r="P36" s="518" t="s">
        <v>427</v>
      </c>
    </row>
    <row r="37" spans="1:16" ht="19.5" customHeight="1">
      <c r="A37" s="495">
        <v>3</v>
      </c>
      <c r="B37" s="41">
        <v>12</v>
      </c>
      <c r="C37" s="516" t="s">
        <v>79</v>
      </c>
      <c r="D37" s="500" t="s">
        <v>580</v>
      </c>
      <c r="E37" s="520">
        <v>39513</v>
      </c>
      <c r="F37" s="517" t="s">
        <v>185</v>
      </c>
      <c r="G37" s="464" t="s">
        <v>987</v>
      </c>
      <c r="H37" s="464" t="s">
        <v>821</v>
      </c>
      <c r="I37" s="464" t="s">
        <v>821</v>
      </c>
      <c r="J37" s="464"/>
      <c r="K37" s="464" t="s">
        <v>925</v>
      </c>
      <c r="L37" s="464" t="s">
        <v>988</v>
      </c>
      <c r="M37" s="451" t="s">
        <v>989</v>
      </c>
      <c r="N37" s="532">
        <v>41.15</v>
      </c>
      <c r="O37" s="313" t="s">
        <v>1067</v>
      </c>
      <c r="P37" s="518" t="s">
        <v>579</v>
      </c>
    </row>
    <row r="38" spans="1:16" ht="20.25" customHeight="1">
      <c r="A38" s="495">
        <v>4</v>
      </c>
      <c r="B38" s="41">
        <v>11</v>
      </c>
      <c r="C38" s="516" t="s">
        <v>128</v>
      </c>
      <c r="D38" s="500" t="s">
        <v>201</v>
      </c>
      <c r="E38" s="520">
        <v>39104</v>
      </c>
      <c r="F38" s="517" t="s">
        <v>185</v>
      </c>
      <c r="G38" s="464" t="s">
        <v>990</v>
      </c>
      <c r="H38" s="464" t="s">
        <v>991</v>
      </c>
      <c r="I38" s="464" t="s">
        <v>821</v>
      </c>
      <c r="J38" s="464"/>
      <c r="K38" s="464" t="s">
        <v>992</v>
      </c>
      <c r="L38" s="464" t="s">
        <v>821</v>
      </c>
      <c r="M38" s="451" t="s">
        <v>821</v>
      </c>
      <c r="N38" s="532">
        <v>32.5</v>
      </c>
      <c r="O38" s="313" t="s">
        <v>1068</v>
      </c>
      <c r="P38" s="518" t="s">
        <v>579</v>
      </c>
    </row>
    <row r="39" spans="1:16" ht="15">
      <c r="A39" s="495">
        <v>5</v>
      </c>
      <c r="B39" s="41">
        <v>10</v>
      </c>
      <c r="C39" s="516" t="s">
        <v>577</v>
      </c>
      <c r="D39" s="500" t="s">
        <v>578</v>
      </c>
      <c r="E39" s="520">
        <v>39602</v>
      </c>
      <c r="F39" s="517" t="s">
        <v>185</v>
      </c>
      <c r="G39" s="197" t="s">
        <v>993</v>
      </c>
      <c r="H39" s="197" t="s">
        <v>821</v>
      </c>
      <c r="I39" s="197" t="s">
        <v>821</v>
      </c>
      <c r="J39" s="197"/>
      <c r="K39" s="197" t="s">
        <v>821</v>
      </c>
      <c r="L39" s="197" t="s">
        <v>821</v>
      </c>
      <c r="M39" s="197" t="s">
        <v>821</v>
      </c>
      <c r="N39" s="532">
        <v>32.4</v>
      </c>
      <c r="O39" s="313" t="s">
        <v>1068</v>
      </c>
      <c r="P39" s="518" t="s">
        <v>579</v>
      </c>
    </row>
    <row r="40" spans="1:17" ht="15">
      <c r="A40" s="495" t="s">
        <v>994</v>
      </c>
      <c r="B40" s="41">
        <v>14</v>
      </c>
      <c r="C40" s="516" t="s">
        <v>199</v>
      </c>
      <c r="D40" s="500" t="s">
        <v>200</v>
      </c>
      <c r="E40" s="520">
        <v>40128</v>
      </c>
      <c r="F40" s="517" t="s">
        <v>185</v>
      </c>
      <c r="G40" s="197" t="s">
        <v>995</v>
      </c>
      <c r="H40" s="197" t="s">
        <v>996</v>
      </c>
      <c r="I40" s="197" t="s">
        <v>997</v>
      </c>
      <c r="J40" s="197"/>
      <c r="K40" s="197"/>
      <c r="L40" s="197"/>
      <c r="M40" s="197"/>
      <c r="N40" s="532">
        <v>38.2</v>
      </c>
      <c r="O40" s="328" t="s">
        <v>1067</v>
      </c>
      <c r="P40" s="518" t="s">
        <v>579</v>
      </c>
      <c r="Q40" s="203" t="s">
        <v>998</v>
      </c>
    </row>
    <row r="42" spans="3:4" ht="17.25" customHeight="1">
      <c r="C42" s="521"/>
      <c r="D42" s="521"/>
    </row>
    <row r="43" ht="17.25" customHeight="1"/>
    <row r="44" ht="14.25">
      <c r="Q44" s="120"/>
    </row>
    <row r="45" ht="14.25">
      <c r="Q45" s="120"/>
    </row>
    <row r="46" ht="14.25">
      <c r="Q46" s="120"/>
    </row>
    <row r="47" ht="14.25">
      <c r="Q47" s="120"/>
    </row>
    <row r="48" ht="14.25">
      <c r="Q48" s="120"/>
    </row>
    <row r="49" ht="14.25">
      <c r="Q49" s="1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26" sqref="A26"/>
    </sheetView>
  </sheetViews>
  <sheetFormatPr defaultColWidth="9.140625" defaultRowHeight="15"/>
  <cols>
    <col min="1" max="1" width="6.28125" style="0" customWidth="1"/>
    <col min="2" max="2" width="7.28125" style="0" customWidth="1"/>
    <col min="3" max="3" width="9.00390625" style="0" customWidth="1"/>
    <col min="4" max="4" width="12.7109375" style="0" customWidth="1"/>
    <col min="5" max="5" width="13.421875" style="0" customWidth="1"/>
    <col min="6" max="6" width="15.7109375" style="0" bestFit="1" customWidth="1"/>
    <col min="7" max="7" width="7.00390625" style="0" customWidth="1"/>
    <col min="8" max="8" width="6.7109375" style="0" customWidth="1"/>
    <col min="9" max="11" width="6.00390625" style="0" customWidth="1"/>
    <col min="12" max="12" width="6.8515625" style="0" customWidth="1"/>
    <col min="13" max="13" width="7.7109375" style="0" customWidth="1"/>
    <col min="14" max="14" width="8.140625" style="0" customWidth="1"/>
    <col min="15" max="15" width="7.57421875" style="0" customWidth="1"/>
    <col min="16" max="16" width="21.28125" style="0" bestFit="1" customWidth="1"/>
  </cols>
  <sheetData>
    <row r="1" spans="1:11" ht="17.25">
      <c r="A1" s="254" t="s">
        <v>9</v>
      </c>
      <c r="B1" s="254"/>
      <c r="C1" s="24"/>
      <c r="D1" s="254"/>
      <c r="E1" s="255"/>
      <c r="F1" s="254"/>
      <c r="G1" s="277"/>
      <c r="H1" s="277"/>
      <c r="I1" s="277"/>
      <c r="J1" s="277"/>
      <c r="K1" s="277"/>
    </row>
    <row r="2" spans="1:14" ht="21">
      <c r="A2" s="248"/>
      <c r="B2" s="256"/>
      <c r="C2" s="257"/>
      <c r="D2" s="258"/>
      <c r="E2" s="278"/>
      <c r="F2" s="258"/>
      <c r="G2" s="279"/>
      <c r="H2" s="279"/>
      <c r="I2" s="279"/>
      <c r="J2" s="279"/>
      <c r="K2" s="279"/>
      <c r="N2" s="13" t="s">
        <v>47</v>
      </c>
    </row>
    <row r="3" spans="1:14" ht="20.25">
      <c r="A3" s="280"/>
      <c r="B3" s="281"/>
      <c r="C3" s="1"/>
      <c r="D3" s="1"/>
      <c r="E3" s="1"/>
      <c r="F3" s="1"/>
      <c r="G3" s="1"/>
      <c r="H3" s="1"/>
      <c r="I3" s="13"/>
      <c r="J3" s="13"/>
      <c r="K3" s="13"/>
      <c r="N3" s="13" t="s">
        <v>726</v>
      </c>
    </row>
    <row r="5" spans="1:11" ht="15">
      <c r="A5" s="1"/>
      <c r="B5" s="259" t="s">
        <v>22</v>
      </c>
      <c r="C5" s="98"/>
      <c r="D5" s="75" t="s">
        <v>19</v>
      </c>
      <c r="E5" s="75" t="s">
        <v>28</v>
      </c>
      <c r="F5" s="1"/>
      <c r="H5" s="1"/>
      <c r="I5" s="13"/>
      <c r="J5" s="13"/>
      <c r="K5" s="13"/>
    </row>
    <row r="7" spans="2:14" ht="14.25">
      <c r="B7" s="368"/>
      <c r="C7" s="368"/>
      <c r="D7" s="368"/>
      <c r="E7" s="369"/>
      <c r="F7" s="368"/>
      <c r="G7" s="49"/>
      <c r="H7" s="371"/>
      <c r="I7" s="371" t="s">
        <v>30</v>
      </c>
      <c r="J7" s="371" t="s">
        <v>30</v>
      </c>
      <c r="K7" s="371"/>
      <c r="L7" s="371"/>
      <c r="M7" s="373"/>
      <c r="N7" s="416"/>
    </row>
    <row r="8" spans="1:16" ht="14.25">
      <c r="A8" s="290" t="s">
        <v>750</v>
      </c>
      <c r="B8" s="46"/>
      <c r="C8" s="522" t="s">
        <v>1</v>
      </c>
      <c r="D8" s="523" t="s">
        <v>2</v>
      </c>
      <c r="E8" s="415" t="s">
        <v>3</v>
      </c>
      <c r="F8" s="415" t="s">
        <v>4</v>
      </c>
      <c r="G8" s="419" t="s">
        <v>11</v>
      </c>
      <c r="H8" s="419" t="s">
        <v>12</v>
      </c>
      <c r="I8" s="419" t="s">
        <v>13</v>
      </c>
      <c r="J8" s="419" t="s">
        <v>44</v>
      </c>
      <c r="K8" s="419" t="s">
        <v>14</v>
      </c>
      <c r="L8" s="519" t="s">
        <v>8</v>
      </c>
      <c r="M8" s="54">
        <v>6</v>
      </c>
      <c r="N8" s="420" t="s">
        <v>16</v>
      </c>
      <c r="O8" s="201" t="s">
        <v>60</v>
      </c>
      <c r="P8" s="415" t="s">
        <v>7</v>
      </c>
    </row>
    <row r="9" spans="1:16" ht="22.5" customHeight="1">
      <c r="A9" s="41">
        <v>1</v>
      </c>
      <c r="B9" s="108">
        <v>67</v>
      </c>
      <c r="C9" s="91" t="s">
        <v>85</v>
      </c>
      <c r="D9" s="92" t="s">
        <v>86</v>
      </c>
      <c r="E9" s="126">
        <v>38753</v>
      </c>
      <c r="F9" s="84" t="s">
        <v>48</v>
      </c>
      <c r="G9" s="310" t="s">
        <v>999</v>
      </c>
      <c r="H9" s="309" t="s">
        <v>1000</v>
      </c>
      <c r="I9" s="309" t="s">
        <v>1001</v>
      </c>
      <c r="J9" s="309"/>
      <c r="K9" s="309" t="s">
        <v>821</v>
      </c>
      <c r="L9" s="479" t="s">
        <v>1002</v>
      </c>
      <c r="M9" s="309" t="s">
        <v>1003</v>
      </c>
      <c r="N9" s="528">
        <v>47.67</v>
      </c>
      <c r="O9" s="313" t="str">
        <f aca="true" t="shared" si="0" ref="O9:O14">IF(ISBLANK(N9),"",IF(N9&lt;27,"",IF(N9&gt;=59,"TSM",IF(N9&gt;=54,"SM",IF(N9&gt;=48,"KSM",IF(N9&gt;=41,"I A",IF(N9&gt;=33,"II A",IF(N9&gt;=27,"III A"))))))))</f>
        <v>I A</v>
      </c>
      <c r="P9" s="85" t="s">
        <v>485</v>
      </c>
    </row>
    <row r="10" spans="1:16" ht="18.75" customHeight="1">
      <c r="A10" s="495">
        <v>2</v>
      </c>
      <c r="B10" s="108">
        <v>65</v>
      </c>
      <c r="C10" s="91" t="s">
        <v>51</v>
      </c>
      <c r="D10" s="92" t="s">
        <v>52</v>
      </c>
      <c r="E10" s="126">
        <v>38979</v>
      </c>
      <c r="F10" s="84" t="s">
        <v>48</v>
      </c>
      <c r="G10" s="310" t="s">
        <v>1004</v>
      </c>
      <c r="H10" s="309" t="s">
        <v>1005</v>
      </c>
      <c r="I10" s="309" t="s">
        <v>821</v>
      </c>
      <c r="J10" s="309"/>
      <c r="K10" s="309" t="s">
        <v>821</v>
      </c>
      <c r="L10" s="479" t="s">
        <v>821</v>
      </c>
      <c r="M10" s="309" t="s">
        <v>1006</v>
      </c>
      <c r="N10" s="528">
        <v>43.43</v>
      </c>
      <c r="O10" s="313" t="str">
        <f t="shared" si="0"/>
        <v>I A</v>
      </c>
      <c r="P10" s="85" t="s">
        <v>50</v>
      </c>
    </row>
    <row r="11" spans="1:16" ht="18.75" customHeight="1">
      <c r="A11" s="41">
        <v>3</v>
      </c>
      <c r="B11" s="108">
        <v>49</v>
      </c>
      <c r="C11" s="91" t="s">
        <v>437</v>
      </c>
      <c r="D11" s="92" t="s">
        <v>438</v>
      </c>
      <c r="E11" s="126">
        <v>35785</v>
      </c>
      <c r="F11" s="84" t="s">
        <v>439</v>
      </c>
      <c r="G11" s="310" t="s">
        <v>1007</v>
      </c>
      <c r="H11" s="309" t="s">
        <v>1008</v>
      </c>
      <c r="I11" s="309" t="s">
        <v>1009</v>
      </c>
      <c r="J11" s="309"/>
      <c r="K11" s="309" t="s">
        <v>1010</v>
      </c>
      <c r="L11" s="479" t="s">
        <v>1011</v>
      </c>
      <c r="M11" s="309" t="s">
        <v>1012</v>
      </c>
      <c r="N11" s="528">
        <v>34.24</v>
      </c>
      <c r="O11" s="313" t="str">
        <f t="shared" si="0"/>
        <v>II A</v>
      </c>
      <c r="P11" s="85" t="s">
        <v>54</v>
      </c>
    </row>
    <row r="12" spans="1:16" ht="18.75" customHeight="1">
      <c r="A12" s="41">
        <v>4</v>
      </c>
      <c r="B12" s="108">
        <v>47</v>
      </c>
      <c r="C12" s="91" t="s">
        <v>432</v>
      </c>
      <c r="D12" s="92" t="s">
        <v>433</v>
      </c>
      <c r="E12" s="126">
        <v>39059</v>
      </c>
      <c r="F12" s="84" t="s">
        <v>48</v>
      </c>
      <c r="G12" s="310" t="s">
        <v>821</v>
      </c>
      <c r="H12" s="309" t="s">
        <v>821</v>
      </c>
      <c r="I12" s="309" t="s">
        <v>821</v>
      </c>
      <c r="J12" s="309"/>
      <c r="K12" s="309" t="s">
        <v>1013</v>
      </c>
      <c r="L12" s="479" t="s">
        <v>821</v>
      </c>
      <c r="M12" s="309" t="s">
        <v>969</v>
      </c>
      <c r="N12" s="528">
        <v>34.12</v>
      </c>
      <c r="O12" s="313" t="str">
        <f t="shared" si="0"/>
        <v>II A</v>
      </c>
      <c r="P12" s="85" t="s">
        <v>54</v>
      </c>
    </row>
    <row r="13" spans="1:16" ht="18.75" customHeight="1">
      <c r="A13" s="495">
        <v>5</v>
      </c>
      <c r="B13" s="108">
        <v>66</v>
      </c>
      <c r="C13" s="91" t="s">
        <v>478</v>
      </c>
      <c r="D13" s="92" t="s">
        <v>468</v>
      </c>
      <c r="E13" s="126">
        <v>37924</v>
      </c>
      <c r="F13" s="84" t="s">
        <v>48</v>
      </c>
      <c r="G13" s="310" t="s">
        <v>1014</v>
      </c>
      <c r="H13" s="309" t="s">
        <v>821</v>
      </c>
      <c r="I13" s="309" t="s">
        <v>1015</v>
      </c>
      <c r="J13" s="309"/>
      <c r="K13" s="309" t="s">
        <v>821</v>
      </c>
      <c r="L13" s="479" t="s">
        <v>1016</v>
      </c>
      <c r="M13" s="309" t="s">
        <v>821</v>
      </c>
      <c r="N13" s="528">
        <v>33.91</v>
      </c>
      <c r="O13" s="313" t="str">
        <f t="shared" si="0"/>
        <v>II A</v>
      </c>
      <c r="P13" s="85" t="s">
        <v>50</v>
      </c>
    </row>
    <row r="14" spans="1:16" ht="18.75" customHeight="1">
      <c r="A14" s="41">
        <v>6</v>
      </c>
      <c r="B14" s="108">
        <v>48</v>
      </c>
      <c r="C14" s="91" t="s">
        <v>434</v>
      </c>
      <c r="D14" s="92" t="s">
        <v>436</v>
      </c>
      <c r="E14" s="126">
        <v>38919</v>
      </c>
      <c r="F14" s="84" t="s">
        <v>48</v>
      </c>
      <c r="G14" s="310" t="s">
        <v>1017</v>
      </c>
      <c r="H14" s="309" t="s">
        <v>1018</v>
      </c>
      <c r="I14" s="309" t="s">
        <v>992</v>
      </c>
      <c r="J14" s="309"/>
      <c r="K14" s="309" t="s">
        <v>1019</v>
      </c>
      <c r="L14" s="479" t="s">
        <v>1020</v>
      </c>
      <c r="M14" s="309" t="s">
        <v>1021</v>
      </c>
      <c r="N14" s="528">
        <v>32.5</v>
      </c>
      <c r="O14" s="313" t="str">
        <f t="shared" si="0"/>
        <v>III A</v>
      </c>
      <c r="P14" s="85" t="s">
        <v>54</v>
      </c>
    </row>
    <row r="15" ht="20.25" customHeight="1"/>
    <row r="16" spans="1:14" ht="21" customHeight="1">
      <c r="A16" s="362"/>
      <c r="B16" s="524"/>
      <c r="C16" s="501"/>
      <c r="D16" s="497" t="s">
        <v>223</v>
      </c>
      <c r="E16" s="497" t="s">
        <v>43</v>
      </c>
      <c r="F16" s="525"/>
      <c r="G16" s="525"/>
      <c r="H16" s="525"/>
      <c r="I16" s="525"/>
      <c r="J16" s="525"/>
      <c r="K16" s="525"/>
      <c r="M16" s="505"/>
      <c r="N16" s="507"/>
    </row>
    <row r="17" spans="2:14" ht="21" customHeight="1">
      <c r="B17" s="368"/>
      <c r="C17" s="368"/>
      <c r="D17" s="368"/>
      <c r="E17" s="369"/>
      <c r="F17" s="368"/>
      <c r="G17" s="49"/>
      <c r="H17" s="371"/>
      <c r="I17" s="371" t="s">
        <v>30</v>
      </c>
      <c r="J17" s="371" t="s">
        <v>30</v>
      </c>
      <c r="K17" s="371"/>
      <c r="L17" s="371"/>
      <c r="M17" s="373"/>
      <c r="N17" s="416"/>
    </row>
    <row r="18" spans="1:16" ht="18.75" customHeight="1">
      <c r="A18" s="290" t="s">
        <v>750</v>
      </c>
      <c r="B18" s="46"/>
      <c r="C18" s="526" t="s">
        <v>1</v>
      </c>
      <c r="D18" s="418" t="s">
        <v>2</v>
      </c>
      <c r="E18" s="415" t="s">
        <v>3</v>
      </c>
      <c r="F18" s="415" t="s">
        <v>4</v>
      </c>
      <c r="G18" s="419" t="s">
        <v>11</v>
      </c>
      <c r="H18" s="419" t="s">
        <v>12</v>
      </c>
      <c r="I18" s="419" t="s">
        <v>13</v>
      </c>
      <c r="J18" s="419" t="s">
        <v>44</v>
      </c>
      <c r="K18" s="419" t="s">
        <v>14</v>
      </c>
      <c r="L18" s="519" t="s">
        <v>8</v>
      </c>
      <c r="M18" s="54">
        <v>6</v>
      </c>
      <c r="N18" s="420" t="s">
        <v>16</v>
      </c>
      <c r="O18" s="201" t="s">
        <v>60</v>
      </c>
      <c r="P18" s="415" t="s">
        <v>7</v>
      </c>
    </row>
    <row r="19" spans="1:16" ht="19.5" customHeight="1">
      <c r="A19" s="495">
        <v>1</v>
      </c>
      <c r="B19" s="108">
        <v>61</v>
      </c>
      <c r="C19" s="91" t="s">
        <v>471</v>
      </c>
      <c r="D19" s="92" t="s">
        <v>472</v>
      </c>
      <c r="E19" s="126">
        <v>40168</v>
      </c>
      <c r="F19" s="84" t="s">
        <v>48</v>
      </c>
      <c r="G19" s="310" t="s">
        <v>821</v>
      </c>
      <c r="H19" s="309" t="s">
        <v>1022</v>
      </c>
      <c r="I19" s="309" t="s">
        <v>1023</v>
      </c>
      <c r="J19" s="309"/>
      <c r="K19" s="309" t="s">
        <v>821</v>
      </c>
      <c r="L19" s="479" t="s">
        <v>1024</v>
      </c>
      <c r="M19" s="309" t="s">
        <v>821</v>
      </c>
      <c r="N19" s="528">
        <v>37.52</v>
      </c>
      <c r="O19" s="313" t="str">
        <f>IF(ISBLANK(N19),"",IF(N19&gt;=50,"KSM",IF(N19&gt;=43,"I A",IF(N19&gt;=35,"II A",IF(N19&gt;=29,"III A",IF(N19&gt;=24.5,"I JA",IF(N19&gt;=20.5,"II JA",IF(N19&gt;=17.5,"III JA"))))))))</f>
        <v>II A</v>
      </c>
      <c r="P19" s="85" t="s">
        <v>50</v>
      </c>
    </row>
    <row r="20" spans="1:16" ht="18.75" customHeight="1">
      <c r="A20" s="495">
        <v>2</v>
      </c>
      <c r="B20" s="108">
        <v>58</v>
      </c>
      <c r="C20" s="91" t="s">
        <v>469</v>
      </c>
      <c r="D20" s="92" t="s">
        <v>470</v>
      </c>
      <c r="E20" s="126">
        <v>39561</v>
      </c>
      <c r="F20" s="84" t="s">
        <v>48</v>
      </c>
      <c r="G20" s="310" t="s">
        <v>821</v>
      </c>
      <c r="H20" s="309" t="s">
        <v>1025</v>
      </c>
      <c r="I20" s="309" t="s">
        <v>1026</v>
      </c>
      <c r="J20" s="309"/>
      <c r="K20" s="309" t="s">
        <v>1027</v>
      </c>
      <c r="L20" s="479" t="s">
        <v>821</v>
      </c>
      <c r="M20" s="309" t="s">
        <v>821</v>
      </c>
      <c r="N20" s="528">
        <v>36.36</v>
      </c>
      <c r="O20" s="313" t="str">
        <f>IF(ISBLANK(N20),"",IF(N20&gt;=50,"KSM",IF(N20&gt;=43,"I A",IF(N20&gt;=35,"II A",IF(N20&gt;=29,"III A",IF(N20&gt;=24.5,"I JA",IF(N20&gt;=20.5,"II JA",IF(N20&gt;=17.5,"III JA"))))))))</f>
        <v>II A</v>
      </c>
      <c r="P20" s="85" t="s">
        <v>50</v>
      </c>
    </row>
    <row r="21" spans="1:16" ht="17.25" customHeight="1">
      <c r="A21" s="495">
        <v>3</v>
      </c>
      <c r="B21" s="108"/>
      <c r="C21" s="91" t="s">
        <v>745</v>
      </c>
      <c r="D21" s="92" t="s">
        <v>414</v>
      </c>
      <c r="E21" s="126">
        <v>40230</v>
      </c>
      <c r="F21" s="84" t="s">
        <v>241</v>
      </c>
      <c r="G21" s="310" t="s">
        <v>821</v>
      </c>
      <c r="H21" s="309" t="s">
        <v>1028</v>
      </c>
      <c r="I21" s="309" t="s">
        <v>1029</v>
      </c>
      <c r="J21" s="309"/>
      <c r="K21" s="309" t="s">
        <v>1030</v>
      </c>
      <c r="L21" s="479" t="s">
        <v>821</v>
      </c>
      <c r="M21" s="309" t="s">
        <v>1031</v>
      </c>
      <c r="N21" s="528">
        <v>31.82</v>
      </c>
      <c r="O21" s="313" t="str">
        <f>IF(ISBLANK(N21),"",IF(N21&gt;=50,"KSM",IF(N21&gt;=43,"I A",IF(N21&gt;=35,"II A",IF(N21&gt;=29,"III A",IF(N21&gt;=24.5,"I JA",IF(N21&gt;=20.5,"II JA",IF(N21&gt;=17.5,"III JA"))))))))</f>
        <v>III A</v>
      </c>
      <c r="P21" s="85" t="s">
        <v>50</v>
      </c>
    </row>
    <row r="22" spans="1:16" ht="22.5" customHeight="1">
      <c r="A22" s="495">
        <v>4</v>
      </c>
      <c r="B22" s="108">
        <v>114</v>
      </c>
      <c r="C22" s="91" t="s">
        <v>538</v>
      </c>
      <c r="D22" s="92" t="s">
        <v>539</v>
      </c>
      <c r="E22" s="126" t="s">
        <v>540</v>
      </c>
      <c r="F22" s="84" t="s">
        <v>1070</v>
      </c>
      <c r="G22" s="310" t="s">
        <v>1032</v>
      </c>
      <c r="H22" s="309" t="s">
        <v>1033</v>
      </c>
      <c r="I22" s="309" t="s">
        <v>821</v>
      </c>
      <c r="J22" s="309"/>
      <c r="K22" s="309" t="s">
        <v>1034</v>
      </c>
      <c r="L22" s="479" t="s">
        <v>1035</v>
      </c>
      <c r="M22" s="309" t="s">
        <v>1036</v>
      </c>
      <c r="N22" s="528">
        <v>31.18</v>
      </c>
      <c r="O22" s="313" t="str">
        <f>IF(ISBLANK(N22),"",IF(N22&gt;=50,"KSM",IF(N22&gt;=43,"I A",IF(N22&gt;=35,"II A",IF(N22&gt;=29,"III A",IF(N22&gt;=24.5,"I JA",IF(N22&gt;=20.5,"II JA",IF(N22&gt;=17.5,"III JA"))))))))</f>
        <v>III A</v>
      </c>
      <c r="P22" s="85" t="s">
        <v>535</v>
      </c>
    </row>
    <row r="23" ht="21" customHeight="1"/>
    <row r="24" ht="21" customHeight="1"/>
    <row r="25" ht="21.75" customHeight="1">
      <c r="A25" s="362"/>
    </row>
    <row r="26" ht="23.25" customHeight="1">
      <c r="A26" s="362"/>
    </row>
    <row r="27" ht="18.75" customHeight="1">
      <c r="A27" s="362"/>
    </row>
    <row r="28" ht="21.75" customHeight="1"/>
    <row r="29" ht="18.75" customHeight="1">
      <c r="A29" s="374"/>
    </row>
    <row r="30" ht="14.25">
      <c r="A30" s="362"/>
    </row>
    <row r="33" ht="17.25" customHeight="1">
      <c r="H33" s="403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A10">
      <selection activeCell="R16" sqref="R16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10.7109375" style="0" bestFit="1" customWidth="1"/>
    <col min="4" max="4" width="12.7109375" style="0" customWidth="1"/>
    <col min="5" max="5" width="11.7109375" style="0" customWidth="1"/>
    <col min="6" max="6" width="14.421875" style="0" customWidth="1"/>
    <col min="7" max="7" width="6.8515625" style="0" customWidth="1"/>
    <col min="8" max="9" width="6.57421875" style="0" customWidth="1"/>
    <col min="10" max="10" width="0.13671875" style="0" hidden="1" customWidth="1"/>
    <col min="11" max="11" width="6.8515625" style="0" customWidth="1"/>
    <col min="12" max="12" width="6.28125" style="0" customWidth="1"/>
    <col min="13" max="13" width="6.140625" style="0" customWidth="1"/>
    <col min="14" max="14" width="8.8515625" style="0" customWidth="1"/>
    <col min="15" max="15" width="7.140625" style="0" customWidth="1"/>
    <col min="16" max="16" width="26.421875" style="0" bestFit="1" customWidth="1"/>
  </cols>
  <sheetData>
    <row r="2" spans="1:9" ht="17.25">
      <c r="A2" s="254" t="s">
        <v>9</v>
      </c>
      <c r="B2" s="254"/>
      <c r="C2" s="24"/>
      <c r="D2" s="254"/>
      <c r="E2" s="255"/>
      <c r="F2" s="254"/>
      <c r="G2" s="277"/>
      <c r="H2" s="277"/>
      <c r="I2" s="277"/>
    </row>
    <row r="3" spans="1:14" ht="21">
      <c r="A3" s="248"/>
      <c r="B3" s="256"/>
      <c r="C3" s="257"/>
      <c r="D3" s="258"/>
      <c r="E3" s="278"/>
      <c r="F3" s="258"/>
      <c r="G3" s="279"/>
      <c r="H3" s="279"/>
      <c r="I3" s="279"/>
      <c r="N3" s="13" t="s">
        <v>47</v>
      </c>
    </row>
    <row r="4" spans="1:14" ht="20.25">
      <c r="A4" s="280"/>
      <c r="B4" s="281"/>
      <c r="C4" s="1"/>
      <c r="D4" s="1"/>
      <c r="E4" s="1"/>
      <c r="F4" s="1"/>
      <c r="G4" s="1"/>
      <c r="H4" s="1"/>
      <c r="I4" s="13"/>
      <c r="N4" s="13" t="s">
        <v>726</v>
      </c>
    </row>
    <row r="6" spans="1:9" ht="15">
      <c r="A6" s="1"/>
      <c r="B6" s="259" t="s">
        <v>22</v>
      </c>
      <c r="C6" s="98"/>
      <c r="D6" s="75" t="s">
        <v>45</v>
      </c>
      <c r="E6" s="75" t="s">
        <v>75</v>
      </c>
      <c r="F6" s="1"/>
      <c r="H6" s="1"/>
      <c r="I6" s="13"/>
    </row>
    <row r="8" spans="2:14" ht="14.25">
      <c r="B8" s="368"/>
      <c r="C8" s="368"/>
      <c r="D8" s="368"/>
      <c r="E8" s="369"/>
      <c r="F8" s="368"/>
      <c r="G8" s="49"/>
      <c r="H8" s="371"/>
      <c r="I8" s="371" t="s">
        <v>30</v>
      </c>
      <c r="J8" s="371"/>
      <c r="K8" s="371"/>
      <c r="L8" s="371"/>
      <c r="M8" s="373"/>
      <c r="N8" s="416"/>
    </row>
    <row r="9" spans="1:16" ht="14.25">
      <c r="A9" s="290" t="s">
        <v>750</v>
      </c>
      <c r="B9" s="46"/>
      <c r="C9" s="436" t="s">
        <v>1</v>
      </c>
      <c r="D9" s="418" t="s">
        <v>2</v>
      </c>
      <c r="E9" s="415" t="s">
        <v>3</v>
      </c>
      <c r="F9" s="415" t="s">
        <v>4</v>
      </c>
      <c r="G9" s="419" t="s">
        <v>11</v>
      </c>
      <c r="H9" s="419" t="s">
        <v>12</v>
      </c>
      <c r="I9" s="419" t="s">
        <v>13</v>
      </c>
      <c r="J9" s="419" t="s">
        <v>44</v>
      </c>
      <c r="K9" s="419" t="s">
        <v>14</v>
      </c>
      <c r="L9" s="519" t="s">
        <v>8</v>
      </c>
      <c r="M9" s="54">
        <v>6</v>
      </c>
      <c r="N9" s="420" t="s">
        <v>16</v>
      </c>
      <c r="O9" s="201" t="s">
        <v>60</v>
      </c>
      <c r="P9" s="415" t="s">
        <v>7</v>
      </c>
    </row>
    <row r="10" spans="1:20" ht="18.75" customHeight="1">
      <c r="A10" s="495">
        <v>1</v>
      </c>
      <c r="B10" s="108">
        <v>100</v>
      </c>
      <c r="C10" s="84" t="s">
        <v>81</v>
      </c>
      <c r="D10" s="508" t="s">
        <v>82</v>
      </c>
      <c r="E10" s="126">
        <v>38622</v>
      </c>
      <c r="F10" s="84" t="s">
        <v>486</v>
      </c>
      <c r="G10" s="310" t="s">
        <v>1037</v>
      </c>
      <c r="H10" s="309" t="s">
        <v>1038</v>
      </c>
      <c r="I10" s="309" t="s">
        <v>1039</v>
      </c>
      <c r="J10" s="309"/>
      <c r="K10" s="309" t="s">
        <v>1040</v>
      </c>
      <c r="L10" s="314" t="s">
        <v>1041</v>
      </c>
      <c r="M10" s="309" t="s">
        <v>1042</v>
      </c>
      <c r="N10" s="528">
        <v>64.62</v>
      </c>
      <c r="O10" s="313" t="str">
        <f>IF(ISBLANK(N10),"",IF(N10&lt;42,"",IF(N10&gt;=78,"TSM",IF(N10&gt;=73,"SM",IF(N10&gt;=67,"KSM",IF(N10&gt;=60,"I A",IF(N10&gt;=52,"II A",IF(N10&gt;=42,"III A"))))))))</f>
        <v>I A</v>
      </c>
      <c r="P10" s="311" t="s">
        <v>487</v>
      </c>
      <c r="T10" s="527"/>
    </row>
    <row r="11" spans="1:20" ht="20.25" customHeight="1">
      <c r="A11" s="495">
        <v>2</v>
      </c>
      <c r="B11" s="108">
        <v>89</v>
      </c>
      <c r="C11" s="84" t="s">
        <v>465</v>
      </c>
      <c r="D11" s="508" t="s">
        <v>466</v>
      </c>
      <c r="E11" s="126">
        <v>38927</v>
      </c>
      <c r="F11" s="84" t="s">
        <v>48</v>
      </c>
      <c r="G11" s="310" t="s">
        <v>1043</v>
      </c>
      <c r="H11" s="309" t="s">
        <v>1044</v>
      </c>
      <c r="I11" s="309" t="s">
        <v>1045</v>
      </c>
      <c r="J11" s="309"/>
      <c r="K11" s="309" t="s">
        <v>821</v>
      </c>
      <c r="L11" s="314" t="s">
        <v>821</v>
      </c>
      <c r="M11" s="309" t="s">
        <v>1046</v>
      </c>
      <c r="N11" s="528">
        <v>60.81</v>
      </c>
      <c r="O11" s="313" t="str">
        <f>IF(ISBLANK(N11),"",IF(N11&lt;42,"",IF(N11&gt;=78,"TSM",IF(N11&gt;=73,"SM",IF(N11&gt;=67,"KSM",IF(N11&gt;=60,"I A",IF(N11&gt;=52,"II A",IF(N11&gt;=42,"III A"))))))))</f>
        <v>I A</v>
      </c>
      <c r="P11" s="311" t="s">
        <v>50</v>
      </c>
      <c r="T11" s="527"/>
    </row>
    <row r="12" spans="1:20" ht="19.5" customHeight="1">
      <c r="A12" s="495">
        <v>3</v>
      </c>
      <c r="B12" s="108">
        <v>81</v>
      </c>
      <c r="C12" s="84" t="s">
        <v>76</v>
      </c>
      <c r="D12" s="508" t="s">
        <v>77</v>
      </c>
      <c r="E12" s="126">
        <v>38552</v>
      </c>
      <c r="F12" s="84" t="s">
        <v>48</v>
      </c>
      <c r="G12" s="310" t="s">
        <v>1047</v>
      </c>
      <c r="H12" s="309" t="s">
        <v>1048</v>
      </c>
      <c r="I12" s="309" t="s">
        <v>1049</v>
      </c>
      <c r="J12" s="309"/>
      <c r="K12" s="309" t="s">
        <v>821</v>
      </c>
      <c r="L12" s="314" t="s">
        <v>1050</v>
      </c>
      <c r="M12" s="309" t="s">
        <v>1051</v>
      </c>
      <c r="N12" s="528">
        <v>51.38</v>
      </c>
      <c r="O12" s="313" t="str">
        <f>IF(ISBLANK(N12),"",IF(N12&lt;42,"",IF(N12&gt;=78,"TSM",IF(N12&gt;=73,"SM",IF(N12&gt;=67,"KSM",IF(N12&gt;=60,"I A",IF(N12&gt;=52,"II A",IF(N12&gt;=42,"III A"))))))))</f>
        <v>III A</v>
      </c>
      <c r="P12" s="311" t="s">
        <v>54</v>
      </c>
      <c r="T12" s="527"/>
    </row>
    <row r="13" spans="1:20" ht="18" customHeight="1">
      <c r="A13" s="495">
        <v>4</v>
      </c>
      <c r="B13" s="108">
        <v>99</v>
      </c>
      <c r="C13" s="84" t="s">
        <v>79</v>
      </c>
      <c r="D13" s="508" t="s">
        <v>80</v>
      </c>
      <c r="E13" s="126">
        <v>38059</v>
      </c>
      <c r="F13" s="84" t="s">
        <v>48</v>
      </c>
      <c r="G13" s="310" t="s">
        <v>1052</v>
      </c>
      <c r="H13" s="309" t="s">
        <v>1053</v>
      </c>
      <c r="I13" s="309" t="s">
        <v>821</v>
      </c>
      <c r="J13" s="309"/>
      <c r="K13" s="309" t="s">
        <v>821</v>
      </c>
      <c r="L13" s="314" t="s">
        <v>1054</v>
      </c>
      <c r="M13" s="309" t="s">
        <v>821</v>
      </c>
      <c r="N13" s="528">
        <v>49.77</v>
      </c>
      <c r="O13" s="313" t="str">
        <f>IF(ISBLANK(N13),"",IF(N13&lt;42,"",IF(N13&gt;=78,"TSM",IF(N13&gt;=73,"SM",IF(N13&gt;=67,"KSM",IF(N13&gt;=60,"I A",IF(N13&gt;=52,"II A",IF(N13&gt;=42,"III A"))))))))</f>
        <v>III A</v>
      </c>
      <c r="P13" s="311" t="s">
        <v>53</v>
      </c>
      <c r="T13" s="527"/>
    </row>
    <row r="14" ht="18" customHeight="1">
      <c r="T14" s="527"/>
    </row>
    <row r="15" spans="1:16" ht="19.5" customHeight="1">
      <c r="A15" s="362"/>
      <c r="B15" s="113"/>
      <c r="C15" s="69"/>
      <c r="D15" s="401"/>
      <c r="E15" s="402"/>
      <c r="F15" s="69"/>
      <c r="G15" s="403"/>
      <c r="H15" s="403"/>
      <c r="I15" s="403"/>
      <c r="J15" s="403"/>
      <c r="K15" s="403"/>
      <c r="L15" s="403"/>
      <c r="M15" s="403"/>
      <c r="N15" s="529"/>
      <c r="O15" s="161"/>
      <c r="P15" s="71"/>
    </row>
    <row r="16" spans="1:14" ht="14.25">
      <c r="A16" s="362"/>
      <c r="B16" s="524"/>
      <c r="C16" s="501"/>
      <c r="D16" s="497" t="s">
        <v>222</v>
      </c>
      <c r="E16" s="497" t="s">
        <v>1073</v>
      </c>
      <c r="F16" s="525"/>
      <c r="G16" s="525"/>
      <c r="H16" s="525"/>
      <c r="I16" s="525"/>
      <c r="J16" s="525"/>
      <c r="K16" s="525"/>
      <c r="M16" s="505"/>
      <c r="N16" s="507"/>
    </row>
    <row r="17" spans="2:14" ht="14.25">
      <c r="B17" s="368"/>
      <c r="C17" s="368"/>
      <c r="D17" s="368"/>
      <c r="E17" s="369"/>
      <c r="F17" s="368"/>
      <c r="G17" s="49"/>
      <c r="H17" s="371"/>
      <c r="I17" s="371" t="s">
        <v>30</v>
      </c>
      <c r="J17" s="371"/>
      <c r="K17" s="371"/>
      <c r="L17" s="371"/>
      <c r="M17" s="373"/>
      <c r="N17" s="416"/>
    </row>
    <row r="18" spans="1:16" ht="14.25">
      <c r="A18" s="290" t="s">
        <v>750</v>
      </c>
      <c r="B18" s="46"/>
      <c r="C18" s="526" t="s">
        <v>1</v>
      </c>
      <c r="D18" s="418" t="s">
        <v>2</v>
      </c>
      <c r="E18" s="415" t="s">
        <v>3</v>
      </c>
      <c r="F18" s="415" t="s">
        <v>4</v>
      </c>
      <c r="G18" s="419" t="s">
        <v>11</v>
      </c>
      <c r="H18" s="419" t="s">
        <v>12</v>
      </c>
      <c r="I18" s="419" t="s">
        <v>13</v>
      </c>
      <c r="J18" s="419" t="s">
        <v>44</v>
      </c>
      <c r="K18" s="419" t="s">
        <v>14</v>
      </c>
      <c r="L18" s="519" t="s">
        <v>8</v>
      </c>
      <c r="M18" s="54">
        <v>6</v>
      </c>
      <c r="N18" s="420" t="s">
        <v>16</v>
      </c>
      <c r="O18" s="201" t="s">
        <v>60</v>
      </c>
      <c r="P18" s="415" t="s">
        <v>7</v>
      </c>
    </row>
    <row r="19" spans="1:16" ht="15">
      <c r="A19" s="495">
        <v>1</v>
      </c>
      <c r="B19" s="108">
        <v>90</v>
      </c>
      <c r="C19" s="82" t="s">
        <v>83</v>
      </c>
      <c r="D19" s="508" t="s">
        <v>78</v>
      </c>
      <c r="E19" s="126">
        <v>39164</v>
      </c>
      <c r="F19" s="84" t="s">
        <v>48</v>
      </c>
      <c r="G19" s="310" t="s">
        <v>1055</v>
      </c>
      <c r="H19" s="309" t="s">
        <v>1056</v>
      </c>
      <c r="I19" s="309" t="s">
        <v>821</v>
      </c>
      <c r="J19" s="309"/>
      <c r="K19" s="309" t="s">
        <v>821</v>
      </c>
      <c r="L19" s="314" t="s">
        <v>821</v>
      </c>
      <c r="M19" s="309" t="s">
        <v>821</v>
      </c>
      <c r="N19" s="528">
        <v>59.92</v>
      </c>
      <c r="O19" s="313" t="str">
        <f>IF(ISBLANK(N19),"",IF(N19&gt;=99,"KSM",IF(N19&gt;=64,"I A",IF(N19&gt;=56,"II A",IF(N19&gt;=47,"III A",IF(N19&gt;=39.5,"I JA",IF(N19&gt;=33,"II JA",IF(N19&gt;=28,"III JA"))))))))</f>
        <v>II A</v>
      </c>
      <c r="P19" s="311" t="s">
        <v>50</v>
      </c>
    </row>
    <row r="20" spans="1:16" ht="15">
      <c r="A20" s="495">
        <v>2</v>
      </c>
      <c r="B20" s="108">
        <v>91</v>
      </c>
      <c r="C20" s="82" t="s">
        <v>107</v>
      </c>
      <c r="D20" s="508" t="s">
        <v>473</v>
      </c>
      <c r="E20" s="126">
        <v>39185</v>
      </c>
      <c r="F20" s="84" t="s">
        <v>48</v>
      </c>
      <c r="G20" s="310" t="s">
        <v>1057</v>
      </c>
      <c r="H20" s="309" t="s">
        <v>1058</v>
      </c>
      <c r="I20" s="309" t="s">
        <v>1059</v>
      </c>
      <c r="J20" s="309"/>
      <c r="K20" s="309" t="s">
        <v>1060</v>
      </c>
      <c r="L20" s="314" t="s">
        <v>821</v>
      </c>
      <c r="M20" s="309" t="s">
        <v>821</v>
      </c>
      <c r="N20" s="528">
        <v>54.83</v>
      </c>
      <c r="O20" s="313" t="str">
        <f>IF(ISBLANK(N20),"",IF(N20&gt;=99,"KSM",IF(N20&gt;=64,"I A",IF(N20&gt;=56,"II A",IF(N20&gt;=47,"III A",IF(N20&gt;=39.5,"I JA",IF(N20&gt;=33,"II JA",IF(N20&gt;=28,"III JA"))))))))</f>
        <v>III A</v>
      </c>
      <c r="P20" s="311" t="s">
        <v>50</v>
      </c>
    </row>
    <row r="21" spans="1:16" ht="15">
      <c r="A21" s="495">
        <v>4</v>
      </c>
      <c r="B21" s="108">
        <v>59</v>
      </c>
      <c r="C21" s="82" t="s">
        <v>104</v>
      </c>
      <c r="D21" s="508" t="s">
        <v>630</v>
      </c>
      <c r="E21" s="126" t="s">
        <v>631</v>
      </c>
      <c r="F21" s="84" t="s">
        <v>597</v>
      </c>
      <c r="G21" s="310" t="s">
        <v>1061</v>
      </c>
      <c r="H21" s="309" t="s">
        <v>821</v>
      </c>
      <c r="I21" s="309" t="s">
        <v>821</v>
      </c>
      <c r="J21" s="309"/>
      <c r="K21" s="309" t="s">
        <v>1062</v>
      </c>
      <c r="L21" s="314" t="s">
        <v>1063</v>
      </c>
      <c r="M21" s="309" t="s">
        <v>821</v>
      </c>
      <c r="N21" s="528">
        <v>47.11</v>
      </c>
      <c r="O21" s="313" t="str">
        <f>IF(ISBLANK(N21),"",IF(N21&gt;=99,"KSM",IF(N21&gt;=64,"I A",IF(N21&gt;=56,"II A",IF(N21&gt;=47,"III A",IF(N21&gt;=39.5,"I JA",IF(N21&gt;=33,"II JA",IF(N21&gt;=28,"III JA"))))))))</f>
        <v>III A</v>
      </c>
      <c r="P21" s="311" t="s">
        <v>620</v>
      </c>
    </row>
    <row r="23" ht="18.75" customHeight="1"/>
    <row r="24" ht="17.25" customHeight="1"/>
    <row r="25" spans="8:16" ht="15">
      <c r="H25" s="530"/>
      <c r="I25" s="530"/>
      <c r="J25" s="530"/>
      <c r="K25" s="530"/>
      <c r="L25" s="530"/>
      <c r="M25" s="403"/>
      <c r="N25" s="531"/>
      <c r="O25" s="161"/>
      <c r="P25" s="367"/>
    </row>
    <row r="26" spans="8:16" ht="15">
      <c r="H26" s="403"/>
      <c r="I26" s="403"/>
      <c r="J26" s="403"/>
      <c r="K26" s="530"/>
      <c r="L26" s="530"/>
      <c r="M26" s="403"/>
      <c r="N26" s="529"/>
      <c r="O26" s="161"/>
      <c r="P26" s="71"/>
    </row>
    <row r="27" spans="8:16" ht="15">
      <c r="H27" s="403"/>
      <c r="I27" s="403"/>
      <c r="J27" s="403"/>
      <c r="K27" s="530"/>
      <c r="L27" s="530"/>
      <c r="M27" s="403"/>
      <c r="N27" s="529"/>
      <c r="O27" s="161"/>
      <c r="P27" s="7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5.57421875" style="0" customWidth="1"/>
    <col min="4" max="4" width="13.140625" style="0" customWidth="1"/>
    <col min="5" max="5" width="12.421875" style="0" customWidth="1"/>
    <col min="6" max="6" width="14.57421875" style="0" customWidth="1"/>
    <col min="7" max="7" width="10.57421875" style="0" customWidth="1"/>
    <col min="10" max="12" width="8.8515625" style="0" customWidth="1"/>
    <col min="13" max="13" width="15.140625" style="0" bestFit="1" customWidth="1"/>
    <col min="18" max="18" width="11.140625" style="0" customWidth="1"/>
    <col min="19" max="19" width="14.7109375" style="0" customWidth="1"/>
    <col min="20" max="20" width="13.00390625" style="0" customWidth="1"/>
    <col min="21" max="21" width="15.28125" style="0" customWidth="1"/>
    <col min="22" max="22" width="6.7109375" style="0" customWidth="1"/>
    <col min="23" max="23" width="5.421875" style="0" customWidth="1"/>
    <col min="24" max="24" width="5.140625" style="0" customWidth="1"/>
    <col min="25" max="25" width="5.421875" style="0" customWidth="1"/>
    <col min="26" max="26" width="15.8515625" style="0" customWidth="1"/>
  </cols>
  <sheetData>
    <row r="2" spans="1:13" ht="17.25">
      <c r="A2" s="10"/>
      <c r="B2" s="10"/>
      <c r="C2" s="19" t="s">
        <v>9</v>
      </c>
      <c r="D2" s="19"/>
      <c r="E2" s="20"/>
      <c r="F2" s="19"/>
      <c r="G2" s="21"/>
      <c r="H2" s="19"/>
      <c r="I2" s="19"/>
      <c r="J2" s="11"/>
      <c r="K2" s="11"/>
      <c r="L2" s="11"/>
      <c r="M2" s="11"/>
    </row>
    <row r="3" spans="1:13" ht="21">
      <c r="A3" s="2"/>
      <c r="B3" s="2"/>
      <c r="C3" s="2"/>
      <c r="D3" s="15"/>
      <c r="E3" s="3"/>
      <c r="F3" s="4"/>
      <c r="G3" s="5"/>
      <c r="H3" s="4"/>
      <c r="I3" s="4"/>
      <c r="J3" s="6"/>
      <c r="K3" s="6"/>
      <c r="L3" s="6"/>
      <c r="M3" s="6"/>
    </row>
    <row r="4" spans="1:12" ht="20.25">
      <c r="A4" s="7"/>
      <c r="B4" s="7"/>
      <c r="C4" s="7"/>
      <c r="D4" s="16"/>
      <c r="E4" s="1"/>
      <c r="F4" s="1"/>
      <c r="G4" s="1"/>
      <c r="H4" s="1"/>
      <c r="I4" s="13" t="s">
        <v>47</v>
      </c>
      <c r="L4" s="13"/>
    </row>
    <row r="5" spans="1:12" ht="18">
      <c r="A5" s="1"/>
      <c r="B5" s="76" t="s">
        <v>34</v>
      </c>
      <c r="C5" s="76"/>
      <c r="D5" s="76" t="s">
        <v>19</v>
      </c>
      <c r="E5" s="14"/>
      <c r="F5" s="1"/>
      <c r="G5" s="8"/>
      <c r="H5" s="22"/>
      <c r="I5" s="13" t="s">
        <v>726</v>
      </c>
      <c r="L5" s="13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ht="14.25">
      <c r="A7" s="1"/>
      <c r="B7" s="1"/>
      <c r="C7" s="1"/>
      <c r="D7" s="9"/>
      <c r="E7" s="9" t="s">
        <v>752</v>
      </c>
      <c r="F7" s="17"/>
      <c r="G7" s="12"/>
      <c r="H7" s="18"/>
      <c r="I7" s="18"/>
      <c r="J7" s="1"/>
      <c r="K7" s="1"/>
      <c r="L7" s="1"/>
      <c r="M7" s="1"/>
      <c r="Q7" s="111"/>
    </row>
    <row r="8" spans="1:27" ht="14.25">
      <c r="A8" s="28" t="s">
        <v>750</v>
      </c>
      <c r="B8" s="46"/>
      <c r="C8" s="115" t="s">
        <v>1</v>
      </c>
      <c r="D8" s="116" t="s">
        <v>2</v>
      </c>
      <c r="E8" s="27" t="s">
        <v>3</v>
      </c>
      <c r="F8" s="27" t="s">
        <v>4</v>
      </c>
      <c r="G8" s="36" t="s">
        <v>5</v>
      </c>
      <c r="H8" s="36" t="s">
        <v>6</v>
      </c>
      <c r="I8" s="117" t="s">
        <v>60</v>
      </c>
      <c r="J8" s="117" t="s">
        <v>25</v>
      </c>
      <c r="K8" s="117" t="s">
        <v>6</v>
      </c>
      <c r="L8" s="117" t="s">
        <v>60</v>
      </c>
      <c r="M8" s="26" t="s">
        <v>7</v>
      </c>
      <c r="AA8" s="133"/>
    </row>
    <row r="9" spans="1:27" ht="15">
      <c r="A9" s="29">
        <v>1</v>
      </c>
      <c r="B9" s="324">
        <v>53</v>
      </c>
      <c r="C9" s="49" t="s">
        <v>455</v>
      </c>
      <c r="D9" s="50" t="s">
        <v>456</v>
      </c>
      <c r="E9" s="323">
        <v>36756</v>
      </c>
      <c r="F9" s="46" t="s">
        <v>48</v>
      </c>
      <c r="G9" s="229">
        <v>12.25</v>
      </c>
      <c r="H9" s="230">
        <v>1.3</v>
      </c>
      <c r="I9" s="245" t="str">
        <f aca="true" t="shared" si="0" ref="I9:I14">IF(ISBLANK(G9),"",IF(G9&gt;14.94,"",IF(G9&lt;=11.4,"TSM",IF(G9&lt;=11.84,"SM",IF(G9&lt;=12.4,"KSM",IF(G9&lt;=13.04,"I A",IF(G9&lt;=13.84,"II A",IF(G9&lt;=14.94,"III A"))))))))</f>
        <v>KSM</v>
      </c>
      <c r="J9" s="153">
        <v>12.19</v>
      </c>
      <c r="K9" s="230">
        <v>1.3</v>
      </c>
      <c r="L9" s="245" t="str">
        <f aca="true" t="shared" si="1" ref="L9:L14">IF(ISBLANK(J9),"",IF(J9&gt;14.94,"",IF(J9&lt;=11.4,"TSM",IF(J9&lt;=11.84,"SM",IF(J9&lt;=12.4,"KSM",IF(J9&lt;=13.04,"I A",IF(J9&lt;=13.84,"II A",IF(J9&lt;=14.94,"III A"))))))))</f>
        <v>KSM</v>
      </c>
      <c r="M9" s="46" t="s">
        <v>457</v>
      </c>
      <c r="AA9" s="133"/>
    </row>
    <row r="10" spans="1:27" ht="15">
      <c r="A10" s="29">
        <v>2</v>
      </c>
      <c r="B10" s="324">
        <v>55</v>
      </c>
      <c r="C10" s="49" t="s">
        <v>459</v>
      </c>
      <c r="D10" s="50" t="s">
        <v>460</v>
      </c>
      <c r="E10" s="323">
        <v>38297</v>
      </c>
      <c r="F10" s="46" t="s">
        <v>48</v>
      </c>
      <c r="G10" s="229">
        <v>12.53</v>
      </c>
      <c r="H10" s="230">
        <v>1.3</v>
      </c>
      <c r="I10" s="245" t="str">
        <f t="shared" si="0"/>
        <v>I A</v>
      </c>
      <c r="J10" s="153">
        <v>12.37</v>
      </c>
      <c r="K10" s="230">
        <v>1.3</v>
      </c>
      <c r="L10" s="245" t="str">
        <f t="shared" si="1"/>
        <v>KSM</v>
      </c>
      <c r="M10" s="46" t="s">
        <v>445</v>
      </c>
      <c r="AA10" s="112"/>
    </row>
    <row r="11" spans="1:27" ht="15">
      <c r="A11" s="29">
        <v>3</v>
      </c>
      <c r="B11" s="324">
        <v>44</v>
      </c>
      <c r="C11" s="49" t="s">
        <v>416</v>
      </c>
      <c r="D11" s="50" t="s">
        <v>426</v>
      </c>
      <c r="E11" s="323">
        <v>38336</v>
      </c>
      <c r="F11" s="46" t="s">
        <v>48</v>
      </c>
      <c r="G11" s="229">
        <v>12.55</v>
      </c>
      <c r="H11" s="230">
        <v>1.3</v>
      </c>
      <c r="I11" s="245" t="str">
        <f t="shared" si="0"/>
        <v>I A</v>
      </c>
      <c r="J11" s="153">
        <v>12.55</v>
      </c>
      <c r="K11" s="230">
        <v>1.3</v>
      </c>
      <c r="L11" s="245" t="str">
        <f t="shared" si="1"/>
        <v>I A</v>
      </c>
      <c r="M11" s="46" t="s">
        <v>424</v>
      </c>
      <c r="AA11" s="112"/>
    </row>
    <row r="12" spans="1:26" ht="15">
      <c r="A12" s="29">
        <v>4</v>
      </c>
      <c r="B12" s="324">
        <v>42</v>
      </c>
      <c r="C12" s="49" t="s">
        <v>73</v>
      </c>
      <c r="D12" s="50" t="s">
        <v>425</v>
      </c>
      <c r="E12" s="323">
        <v>39035</v>
      </c>
      <c r="F12" s="46" t="s">
        <v>48</v>
      </c>
      <c r="G12" s="229">
        <v>13.35</v>
      </c>
      <c r="H12" s="230">
        <v>0.5</v>
      </c>
      <c r="I12" s="245" t="str">
        <f t="shared" si="0"/>
        <v>II A</v>
      </c>
      <c r="J12" s="153">
        <v>13.26</v>
      </c>
      <c r="K12" s="230">
        <v>1.3</v>
      </c>
      <c r="L12" s="245" t="str">
        <f t="shared" si="1"/>
        <v>II A</v>
      </c>
      <c r="M12" s="46" t="s">
        <v>424</v>
      </c>
      <c r="Q12" s="96"/>
      <c r="R12" s="140"/>
      <c r="S12" s="140"/>
      <c r="T12" s="134"/>
      <c r="U12" s="140"/>
      <c r="V12" s="140"/>
      <c r="W12" s="140"/>
      <c r="X12" s="139"/>
      <c r="Y12" s="139"/>
      <c r="Z12" s="139"/>
    </row>
    <row r="13" spans="1:27" ht="15">
      <c r="A13" s="29">
        <v>5</v>
      </c>
      <c r="B13" s="324">
        <v>18</v>
      </c>
      <c r="C13" s="49" t="s">
        <v>49</v>
      </c>
      <c r="D13" s="50" t="s">
        <v>228</v>
      </c>
      <c r="E13" s="323" t="s">
        <v>229</v>
      </c>
      <c r="F13" s="46" t="s">
        <v>241</v>
      </c>
      <c r="G13" s="229">
        <v>13.32</v>
      </c>
      <c r="H13" s="230">
        <v>1.3</v>
      </c>
      <c r="I13" s="245" t="str">
        <f t="shared" si="0"/>
        <v>II A</v>
      </c>
      <c r="J13" s="153">
        <v>13.36</v>
      </c>
      <c r="K13" s="230">
        <v>1.3</v>
      </c>
      <c r="L13" s="245" t="str">
        <f t="shared" si="1"/>
        <v>II A</v>
      </c>
      <c r="M13" s="46" t="s">
        <v>230</v>
      </c>
      <c r="AA13" s="112"/>
    </row>
    <row r="14" spans="1:27" ht="15">
      <c r="A14" s="29">
        <v>6</v>
      </c>
      <c r="B14" s="324">
        <v>112</v>
      </c>
      <c r="C14" s="49" t="s">
        <v>536</v>
      </c>
      <c r="D14" s="50" t="s">
        <v>537</v>
      </c>
      <c r="E14" s="323" t="s">
        <v>65</v>
      </c>
      <c r="F14" s="46" t="s">
        <v>1070</v>
      </c>
      <c r="G14" s="229">
        <v>13.6</v>
      </c>
      <c r="H14" s="230">
        <v>1.3</v>
      </c>
      <c r="I14" s="245" t="str">
        <f t="shared" si="0"/>
        <v>II A</v>
      </c>
      <c r="J14" s="153">
        <v>13.75</v>
      </c>
      <c r="K14" s="230">
        <v>1.3</v>
      </c>
      <c r="L14" s="245" t="str">
        <f t="shared" si="1"/>
        <v>II A</v>
      </c>
      <c r="M14" s="46" t="s">
        <v>535</v>
      </c>
      <c r="AA14" s="112"/>
    </row>
    <row r="15" spans="1:27" ht="14.25">
      <c r="A15" s="28" t="s">
        <v>750</v>
      </c>
      <c r="B15" s="46"/>
      <c r="C15" s="115" t="s">
        <v>1</v>
      </c>
      <c r="D15" s="116" t="s">
        <v>2</v>
      </c>
      <c r="E15" s="27" t="s">
        <v>3</v>
      </c>
      <c r="F15" s="27" t="s">
        <v>4</v>
      </c>
      <c r="G15" s="36" t="s">
        <v>5</v>
      </c>
      <c r="H15" s="36" t="s">
        <v>6</v>
      </c>
      <c r="I15" s="117" t="s">
        <v>60</v>
      </c>
      <c r="J15" s="117" t="s">
        <v>25</v>
      </c>
      <c r="K15" s="117" t="s">
        <v>6</v>
      </c>
      <c r="L15" s="117" t="s">
        <v>60</v>
      </c>
      <c r="M15" s="26" t="s">
        <v>7</v>
      </c>
      <c r="AA15" s="133"/>
    </row>
    <row r="16" spans="1:17" ht="15">
      <c r="A16" s="29">
        <v>7</v>
      </c>
      <c r="B16" s="324">
        <v>97</v>
      </c>
      <c r="C16" s="49" t="s">
        <v>147</v>
      </c>
      <c r="D16" s="50" t="s">
        <v>148</v>
      </c>
      <c r="E16" s="323" t="s">
        <v>375</v>
      </c>
      <c r="F16" s="46" t="s">
        <v>102</v>
      </c>
      <c r="G16" s="229">
        <v>14.72</v>
      </c>
      <c r="H16" s="230">
        <v>0.5</v>
      </c>
      <c r="I16" s="245" t="str">
        <f>IF(ISBLANK(G16),"",IF(G16&gt;14.94,"",IF(G16&lt;=11.4,"TSM",IF(G16&lt;=11.84,"SM",IF(G16&lt;=12.4,"KSM",IF(G16&lt;=13.04,"I A",IF(G16&lt;=13.84,"II A",IF(G16&lt;=14.94,"III A"))))))))</f>
        <v>III A</v>
      </c>
      <c r="J16" s="153"/>
      <c r="K16" s="230"/>
      <c r="L16" s="245"/>
      <c r="M16" s="46" t="s">
        <v>346</v>
      </c>
      <c r="Q16" s="111"/>
    </row>
    <row r="17" spans="1:17" ht="15">
      <c r="A17" s="29"/>
      <c r="B17" s="324">
        <v>95</v>
      </c>
      <c r="C17" s="49" t="s">
        <v>105</v>
      </c>
      <c r="D17" s="50" t="s">
        <v>106</v>
      </c>
      <c r="E17" s="323" t="s">
        <v>370</v>
      </c>
      <c r="F17" s="46" t="s">
        <v>102</v>
      </c>
      <c r="G17" s="229" t="s">
        <v>751</v>
      </c>
      <c r="H17" s="230"/>
      <c r="I17" s="245">
        <f>IF(ISBLANK(G17),"",IF(G17&gt;14.94,"",IF(G17&lt;=11.4,"TSM",IF(G17&lt;=11.84,"SM",IF(G17&lt;=12.4,"KSM",IF(G17&lt;=13.04,"I A",IF(G17&lt;=13.84,"II A",IF(G17&lt;=14.94,"III A"))))))))</f>
      </c>
      <c r="J17" s="153"/>
      <c r="K17" s="230"/>
      <c r="L17" s="245"/>
      <c r="M17" s="46" t="s">
        <v>276</v>
      </c>
      <c r="N17" s="71"/>
      <c r="Q17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7">
      <selection activeCell="F35" sqref="F35"/>
    </sheetView>
  </sheetViews>
  <sheetFormatPr defaultColWidth="9.140625" defaultRowHeight="15"/>
  <cols>
    <col min="1" max="1" width="6.421875" style="0" customWidth="1"/>
    <col min="2" max="2" width="5.57421875" style="0" customWidth="1"/>
    <col min="3" max="3" width="14.28125" style="0" customWidth="1"/>
    <col min="4" max="4" width="12.7109375" style="0" customWidth="1"/>
    <col min="5" max="5" width="12.140625" style="0" customWidth="1"/>
    <col min="6" max="6" width="18.28125" style="0" customWidth="1"/>
    <col min="7" max="7" width="8.28125" style="0" customWidth="1"/>
    <col min="8" max="9" width="7.28125" style="0" customWidth="1"/>
    <col min="10" max="12" width="8.57421875" style="0" hidden="1" customWidth="1"/>
    <col min="13" max="13" width="25.7109375" style="0" customWidth="1"/>
    <col min="14" max="14" width="2.8515625" style="0" bestFit="1" customWidth="1"/>
    <col min="18" max="18" width="8.57421875" style="0" customWidth="1"/>
    <col min="19" max="19" width="14.7109375" style="0" customWidth="1"/>
    <col min="20" max="20" width="12.7109375" style="0" customWidth="1"/>
    <col min="21" max="21" width="16.57421875" style="0" customWidth="1"/>
    <col min="22" max="22" width="18.7109375" style="0" customWidth="1"/>
    <col min="26" max="26" width="9.421875" style="0" customWidth="1"/>
    <col min="27" max="27" width="13.421875" style="0" customWidth="1"/>
  </cols>
  <sheetData>
    <row r="1" spans="2:7" ht="21.75" customHeight="1">
      <c r="B1" s="10"/>
      <c r="C1" s="19" t="s">
        <v>9</v>
      </c>
      <c r="D1" s="19"/>
      <c r="E1" s="20"/>
      <c r="F1" s="19"/>
      <c r="G1" s="21"/>
    </row>
    <row r="2" spans="1:12" ht="17.25">
      <c r="A2" s="10"/>
      <c r="H2" s="19"/>
      <c r="I2" s="13" t="s">
        <v>47</v>
      </c>
      <c r="J2" s="11"/>
      <c r="L2" s="13"/>
    </row>
    <row r="3" spans="1:12" ht="21">
      <c r="A3" s="2"/>
      <c r="B3" s="2"/>
      <c r="C3" s="2"/>
      <c r="D3" s="15"/>
      <c r="E3" s="3"/>
      <c r="F3" s="4"/>
      <c r="G3" s="5"/>
      <c r="H3" s="4"/>
      <c r="I3" s="13" t="s">
        <v>726</v>
      </c>
      <c r="J3" s="6"/>
      <c r="L3" s="13"/>
    </row>
    <row r="4" spans="1:9" ht="20.25">
      <c r="A4" s="7"/>
      <c r="B4" s="75" t="s">
        <v>34</v>
      </c>
      <c r="C4" s="75"/>
      <c r="D4" s="75" t="s">
        <v>222</v>
      </c>
      <c r="E4" s="1"/>
      <c r="F4" s="1"/>
      <c r="G4" s="1"/>
      <c r="H4" s="1"/>
      <c r="I4" s="1"/>
    </row>
    <row r="5" spans="1:9" ht="9.75" customHeight="1">
      <c r="A5" s="1"/>
      <c r="E5" s="14"/>
      <c r="F5" s="1"/>
      <c r="G5" s="8"/>
      <c r="H5" s="22"/>
      <c r="I5" s="22"/>
    </row>
    <row r="6" spans="1:13" ht="14.25">
      <c r="A6" s="1"/>
      <c r="B6" s="1"/>
      <c r="C6" s="1"/>
      <c r="D6" s="9"/>
      <c r="E6" s="9"/>
      <c r="F6" s="17">
        <v>1</v>
      </c>
      <c r="G6" s="12" t="s">
        <v>57</v>
      </c>
      <c r="H6" s="18"/>
      <c r="I6" s="18"/>
      <c r="J6" s="1"/>
      <c r="K6" s="1"/>
      <c r="L6" s="1"/>
      <c r="M6" s="1"/>
    </row>
    <row r="7" spans="1:13" ht="14.25">
      <c r="A7" s="28" t="s">
        <v>0</v>
      </c>
      <c r="B7" s="46"/>
      <c r="C7" s="25" t="s">
        <v>1</v>
      </c>
      <c r="D7" s="30" t="s">
        <v>2</v>
      </c>
      <c r="E7" s="27" t="s">
        <v>3</v>
      </c>
      <c r="F7" s="27" t="s">
        <v>4</v>
      </c>
      <c r="G7" s="36" t="s">
        <v>218</v>
      </c>
      <c r="H7" s="36" t="s">
        <v>6</v>
      </c>
      <c r="I7" s="117" t="s">
        <v>60</v>
      </c>
      <c r="J7" s="117" t="s">
        <v>219</v>
      </c>
      <c r="K7" s="117" t="s">
        <v>6</v>
      </c>
      <c r="L7" s="117" t="s">
        <v>60</v>
      </c>
      <c r="M7" s="26" t="s">
        <v>7</v>
      </c>
    </row>
    <row r="8" spans="1:13" ht="15">
      <c r="A8" s="29">
        <v>1</v>
      </c>
      <c r="B8" s="41">
        <v>8</v>
      </c>
      <c r="C8" s="81" t="s">
        <v>190</v>
      </c>
      <c r="D8" s="81" t="s">
        <v>191</v>
      </c>
      <c r="E8" s="158">
        <v>40444</v>
      </c>
      <c r="F8" s="81" t="s">
        <v>185</v>
      </c>
      <c r="G8" s="229">
        <v>12.39</v>
      </c>
      <c r="H8" s="230">
        <v>2.4</v>
      </c>
      <c r="I8" s="245" t="str">
        <f aca="true" t="shared" si="0" ref="I8:I13">IF(ISBLANK(G8),"",IF(G8&lt;=10.9,"KSM",IF(G8&lt;=11.35,"I A",IF(G8&lt;=12,"II A",IF(G8&lt;=13.14,"III A",IF(G8&lt;=14.74,"I JA",IF(G8&lt;=15.94,"II JA",IF(G8&lt;=16.74,"III JA"))))))))</f>
        <v>III A</v>
      </c>
      <c r="J8" s="231"/>
      <c r="K8" s="230"/>
      <c r="L8" s="245">
        <f aca="true" t="shared" si="1" ref="L8:L13">IF(ISBLANK(J8),"",IF(J8&lt;=10.9,"KSM",IF(J8&lt;=11.35,"I A",IF(J8&lt;=12,"II A",IF(J8&lt;=13.14,"III A",IF(J8&lt;=14.74,"I JA",IF(J8&lt;=15.94,"II JA",IF(J8&lt;=16.74,"III JA"))))))))</f>
      </c>
      <c r="M8" s="81" t="s">
        <v>549</v>
      </c>
    </row>
    <row r="9" spans="1:28" ht="15">
      <c r="A9" s="29">
        <v>2</v>
      </c>
      <c r="B9" s="41">
        <v>88</v>
      </c>
      <c r="C9" s="81" t="s">
        <v>207</v>
      </c>
      <c r="D9" s="81" t="s">
        <v>463</v>
      </c>
      <c r="E9" s="158">
        <v>39624</v>
      </c>
      <c r="F9" s="81" t="s">
        <v>48</v>
      </c>
      <c r="G9" s="229">
        <v>12.17</v>
      </c>
      <c r="H9" s="230">
        <v>2.4</v>
      </c>
      <c r="I9" s="245" t="str">
        <f t="shared" si="0"/>
        <v>III A</v>
      </c>
      <c r="J9" s="231"/>
      <c r="K9" s="230"/>
      <c r="L9" s="245">
        <f t="shared" si="1"/>
      </c>
      <c r="M9" s="81" t="s">
        <v>464</v>
      </c>
      <c r="AB9" s="133"/>
    </row>
    <row r="10" spans="1:28" ht="15">
      <c r="A10" s="29">
        <v>3</v>
      </c>
      <c r="B10" s="41">
        <v>49</v>
      </c>
      <c r="C10" s="81" t="s">
        <v>108</v>
      </c>
      <c r="D10" s="81" t="s">
        <v>601</v>
      </c>
      <c r="E10" s="158" t="s">
        <v>602</v>
      </c>
      <c r="F10" s="81" t="s">
        <v>597</v>
      </c>
      <c r="G10" s="229" t="s">
        <v>751</v>
      </c>
      <c r="H10" s="230"/>
      <c r="I10" s="245"/>
      <c r="J10" s="231"/>
      <c r="K10" s="230"/>
      <c r="L10" s="245">
        <f t="shared" si="1"/>
      </c>
      <c r="M10" s="81" t="s">
        <v>598</v>
      </c>
      <c r="AB10" s="133"/>
    </row>
    <row r="11" spans="1:28" ht="15">
      <c r="A11" s="29">
        <v>4</v>
      </c>
      <c r="B11" s="41" t="s">
        <v>321</v>
      </c>
      <c r="C11" s="81" t="s">
        <v>322</v>
      </c>
      <c r="D11" s="81" t="s">
        <v>323</v>
      </c>
      <c r="E11" s="158" t="s">
        <v>324</v>
      </c>
      <c r="F11" s="81" t="s">
        <v>102</v>
      </c>
      <c r="G11" s="229">
        <v>13.98</v>
      </c>
      <c r="H11" s="230">
        <v>2.4</v>
      </c>
      <c r="I11" s="245" t="str">
        <f t="shared" si="0"/>
        <v>I JA</v>
      </c>
      <c r="J11" s="231"/>
      <c r="K11" s="230"/>
      <c r="L11" s="245">
        <f t="shared" si="1"/>
      </c>
      <c r="M11" s="81" t="s">
        <v>304</v>
      </c>
      <c r="AB11" s="133"/>
    </row>
    <row r="12" spans="1:28" ht="15">
      <c r="A12" s="29">
        <v>5</v>
      </c>
      <c r="B12" s="41">
        <v>85</v>
      </c>
      <c r="C12" s="81" t="s">
        <v>452</v>
      </c>
      <c r="D12" s="81" t="s">
        <v>453</v>
      </c>
      <c r="E12" s="158">
        <v>39659</v>
      </c>
      <c r="F12" s="81" t="s">
        <v>48</v>
      </c>
      <c r="G12" s="229">
        <v>11.1</v>
      </c>
      <c r="H12" s="230">
        <v>2.4</v>
      </c>
      <c r="I12" s="245" t="str">
        <f t="shared" si="0"/>
        <v>I A</v>
      </c>
      <c r="J12" s="231"/>
      <c r="K12" s="230"/>
      <c r="L12" s="245">
        <f t="shared" si="1"/>
      </c>
      <c r="M12" s="81" t="s">
        <v>454</v>
      </c>
      <c r="AB12" s="133"/>
    </row>
    <row r="13" spans="1:28" ht="15">
      <c r="A13" s="29">
        <v>6</v>
      </c>
      <c r="B13" s="41" t="s">
        <v>292</v>
      </c>
      <c r="C13" s="81" t="s">
        <v>110</v>
      </c>
      <c r="D13" s="81" t="s">
        <v>122</v>
      </c>
      <c r="E13" s="158" t="s">
        <v>293</v>
      </c>
      <c r="F13" s="81" t="s">
        <v>102</v>
      </c>
      <c r="G13" s="229">
        <v>14.94</v>
      </c>
      <c r="H13" s="230">
        <v>2.4</v>
      </c>
      <c r="I13" s="245" t="str">
        <f t="shared" si="0"/>
        <v>II JA</v>
      </c>
      <c r="J13" s="231"/>
      <c r="K13" s="230"/>
      <c r="L13" s="245">
        <f t="shared" si="1"/>
      </c>
      <c r="M13" s="81" t="s">
        <v>276</v>
      </c>
      <c r="AB13" s="133"/>
    </row>
    <row r="14" spans="1:28" ht="13.5" customHeight="1">
      <c r="A14" s="1"/>
      <c r="B14" s="119"/>
      <c r="C14" s="1"/>
      <c r="D14" s="9"/>
      <c r="E14" s="9"/>
      <c r="F14" s="17">
        <v>2</v>
      </c>
      <c r="G14" s="12" t="s">
        <v>57</v>
      </c>
      <c r="H14" s="18"/>
      <c r="I14" s="18"/>
      <c r="J14" s="1"/>
      <c r="K14" s="1"/>
      <c r="L14" s="1"/>
      <c r="M14" s="1"/>
      <c r="AB14" s="133"/>
    </row>
    <row r="15" spans="1:28" ht="14.25">
      <c r="A15" s="28" t="s">
        <v>0</v>
      </c>
      <c r="B15" s="46"/>
      <c r="C15" s="25" t="s">
        <v>1</v>
      </c>
      <c r="D15" s="30" t="s">
        <v>2</v>
      </c>
      <c r="E15" s="27" t="s">
        <v>3</v>
      </c>
      <c r="F15" s="27" t="s">
        <v>4</v>
      </c>
      <c r="G15" s="36" t="s">
        <v>5</v>
      </c>
      <c r="H15" s="36" t="s">
        <v>6</v>
      </c>
      <c r="I15" s="117" t="s">
        <v>60</v>
      </c>
      <c r="J15" s="117" t="s">
        <v>25</v>
      </c>
      <c r="K15" s="117" t="s">
        <v>6</v>
      </c>
      <c r="L15" s="117" t="s">
        <v>60</v>
      </c>
      <c r="M15" s="26" t="s">
        <v>7</v>
      </c>
      <c r="AB15" s="133"/>
    </row>
    <row r="16" spans="1:28" ht="15">
      <c r="A16" s="29">
        <v>1</v>
      </c>
      <c r="B16" s="41">
        <v>103</v>
      </c>
      <c r="C16" s="81" t="s">
        <v>496</v>
      </c>
      <c r="D16" s="81" t="s">
        <v>497</v>
      </c>
      <c r="E16" s="158" t="s">
        <v>498</v>
      </c>
      <c r="F16" s="81" t="s">
        <v>48</v>
      </c>
      <c r="G16" s="229">
        <v>12.3</v>
      </c>
      <c r="H16" s="230">
        <v>1.7</v>
      </c>
      <c r="I16" s="245" t="str">
        <f aca="true" t="shared" si="2" ref="I16:I21">IF(ISBLANK(G16),"",IF(G16&lt;=10.9,"KSM",IF(G16&lt;=11.35,"I A",IF(G16&lt;=12,"II A",IF(G16&lt;=13.14,"III A",IF(G16&lt;=14.74,"I JA",IF(G16&lt;=15.94,"II JA",IF(G16&lt;=16.74,"III JA"))))))))</f>
        <v>III A</v>
      </c>
      <c r="J16" s="231"/>
      <c r="K16" s="230"/>
      <c r="L16" s="245">
        <f aca="true" t="shared" si="3" ref="L16:L21">IF(ISBLANK(J16),"",IF(J16&lt;=10.9,"KSM",IF(J16&lt;=11.35,"I A",IF(J16&lt;=12,"II A",IF(J16&lt;=13.14,"III A",IF(J16&lt;=14.74,"I JA",IF(J16&lt;=15.94,"II JA",IF(J16&lt;=16.74,"III JA"))))))))</f>
      </c>
      <c r="M16" s="81" t="s">
        <v>490</v>
      </c>
      <c r="N16" s="349" t="s">
        <v>764</v>
      </c>
      <c r="AB16" s="133"/>
    </row>
    <row r="17" spans="1:28" ht="15">
      <c r="A17" s="29">
        <v>2</v>
      </c>
      <c r="B17" s="41">
        <v>53</v>
      </c>
      <c r="C17" s="81" t="s">
        <v>268</v>
      </c>
      <c r="D17" s="81" t="s">
        <v>610</v>
      </c>
      <c r="E17" s="158" t="s">
        <v>611</v>
      </c>
      <c r="F17" s="81" t="s">
        <v>597</v>
      </c>
      <c r="G17" s="229" t="s">
        <v>751</v>
      </c>
      <c r="H17" s="230"/>
      <c r="I17" s="245"/>
      <c r="J17" s="231"/>
      <c r="K17" s="230"/>
      <c r="L17" s="245">
        <f t="shared" si="3"/>
      </c>
      <c r="M17" s="81" t="s">
        <v>607</v>
      </c>
      <c r="AB17" s="133"/>
    </row>
    <row r="18" spans="1:28" ht="15">
      <c r="A18" s="29">
        <v>3</v>
      </c>
      <c r="B18" s="41">
        <v>37</v>
      </c>
      <c r="C18" s="81" t="s">
        <v>108</v>
      </c>
      <c r="D18" s="81" t="s">
        <v>587</v>
      </c>
      <c r="E18" s="158" t="s">
        <v>588</v>
      </c>
      <c r="F18" s="81" t="s">
        <v>723</v>
      </c>
      <c r="G18" s="229">
        <v>12.11</v>
      </c>
      <c r="H18" s="230">
        <v>1.7</v>
      </c>
      <c r="I18" s="245" t="str">
        <f t="shared" si="2"/>
        <v>III A</v>
      </c>
      <c r="J18" s="231"/>
      <c r="K18" s="230"/>
      <c r="L18" s="245">
        <f t="shared" si="3"/>
      </c>
      <c r="M18" s="81" t="s">
        <v>589</v>
      </c>
      <c r="AB18" s="133"/>
    </row>
    <row r="19" spans="1:28" ht="15">
      <c r="A19" s="29">
        <v>4</v>
      </c>
      <c r="B19" s="41">
        <v>134</v>
      </c>
      <c r="C19" s="81" t="s">
        <v>542</v>
      </c>
      <c r="D19" s="81" t="s">
        <v>543</v>
      </c>
      <c r="E19" s="158" t="s">
        <v>544</v>
      </c>
      <c r="F19" s="81" t="s">
        <v>1070</v>
      </c>
      <c r="G19" s="229">
        <v>12.64</v>
      </c>
      <c r="H19" s="230">
        <v>1.7</v>
      </c>
      <c r="I19" s="245" t="str">
        <f t="shared" si="2"/>
        <v>III A</v>
      </c>
      <c r="J19" s="231"/>
      <c r="K19" s="230"/>
      <c r="L19" s="245">
        <f t="shared" si="3"/>
      </c>
      <c r="M19" s="81" t="s">
        <v>535</v>
      </c>
      <c r="AB19" s="133"/>
    </row>
    <row r="20" spans="1:28" ht="15">
      <c r="A20" s="29">
        <v>5</v>
      </c>
      <c r="B20" s="41" t="s">
        <v>315</v>
      </c>
      <c r="C20" s="81" t="s">
        <v>316</v>
      </c>
      <c r="D20" s="81" t="s">
        <v>317</v>
      </c>
      <c r="E20" s="158" t="s">
        <v>318</v>
      </c>
      <c r="F20" s="81" t="s">
        <v>102</v>
      </c>
      <c r="G20" s="229">
        <v>12.92</v>
      </c>
      <c r="H20" s="230">
        <v>1.7</v>
      </c>
      <c r="I20" s="245" t="str">
        <f t="shared" si="2"/>
        <v>III A</v>
      </c>
      <c r="J20" s="231"/>
      <c r="K20" s="230"/>
      <c r="L20" s="245">
        <f t="shared" si="3"/>
      </c>
      <c r="M20" s="81" t="s">
        <v>304</v>
      </c>
      <c r="N20" s="133"/>
      <c r="AB20" s="133"/>
    </row>
    <row r="21" spans="1:28" ht="15">
      <c r="A21" s="27">
        <v>6</v>
      </c>
      <c r="B21" s="41">
        <v>97</v>
      </c>
      <c r="C21" s="81" t="s">
        <v>157</v>
      </c>
      <c r="D21" s="81" t="s">
        <v>482</v>
      </c>
      <c r="E21" s="158">
        <v>39384</v>
      </c>
      <c r="F21" s="81" t="s">
        <v>48</v>
      </c>
      <c r="G21" s="229">
        <v>12.3</v>
      </c>
      <c r="H21" s="230">
        <v>1.7</v>
      </c>
      <c r="I21" s="245" t="str">
        <f t="shared" si="2"/>
        <v>III A</v>
      </c>
      <c r="J21" s="231"/>
      <c r="K21" s="230"/>
      <c r="L21" s="245">
        <f t="shared" si="3"/>
      </c>
      <c r="M21" s="81" t="s">
        <v>480</v>
      </c>
      <c r="N21" s="349" t="s">
        <v>763</v>
      </c>
      <c r="AB21" s="133"/>
    </row>
    <row r="22" spans="1:28" ht="14.25">
      <c r="A22" s="1"/>
      <c r="B22" s="1"/>
      <c r="C22" s="1"/>
      <c r="D22" s="9"/>
      <c r="E22" s="9"/>
      <c r="F22" s="17">
        <v>3</v>
      </c>
      <c r="G22" s="12" t="s">
        <v>57</v>
      </c>
      <c r="H22" s="18"/>
      <c r="I22" s="18"/>
      <c r="J22" s="1"/>
      <c r="K22" s="1"/>
      <c r="L22" s="1"/>
      <c r="M22" s="1"/>
      <c r="AB22" s="133"/>
    </row>
    <row r="23" spans="5:28" ht="11.25" customHeight="1">
      <c r="E23" s="111"/>
      <c r="AB23" s="133"/>
    </row>
    <row r="24" spans="1:28" ht="14.25">
      <c r="A24" s="28" t="s">
        <v>0</v>
      </c>
      <c r="B24" s="46"/>
      <c r="C24" s="25" t="s">
        <v>1</v>
      </c>
      <c r="D24" s="30" t="s">
        <v>2</v>
      </c>
      <c r="E24" s="27" t="s">
        <v>3</v>
      </c>
      <c r="F24" s="27" t="s">
        <v>4</v>
      </c>
      <c r="G24" s="36" t="s">
        <v>5</v>
      </c>
      <c r="H24" s="36" t="s">
        <v>6</v>
      </c>
      <c r="I24" s="117" t="s">
        <v>60</v>
      </c>
      <c r="J24" s="117" t="s">
        <v>25</v>
      </c>
      <c r="K24" s="117" t="s">
        <v>6</v>
      </c>
      <c r="L24" s="117" t="s">
        <v>60</v>
      </c>
      <c r="M24" s="26" t="s">
        <v>7</v>
      </c>
      <c r="AB24" s="133"/>
    </row>
    <row r="25" spans="1:13" ht="15">
      <c r="A25" s="29">
        <v>1</v>
      </c>
      <c r="B25" s="41"/>
      <c r="C25" s="81" t="s">
        <v>743</v>
      </c>
      <c r="D25" s="81" t="s">
        <v>744</v>
      </c>
      <c r="E25" s="158">
        <v>39593</v>
      </c>
      <c r="F25" s="81" t="s">
        <v>48</v>
      </c>
      <c r="G25" s="229">
        <v>25.68</v>
      </c>
      <c r="H25" s="230">
        <v>1.6</v>
      </c>
      <c r="I25" s="245"/>
      <c r="J25" s="231"/>
      <c r="K25" s="230"/>
      <c r="L25" s="245">
        <f aca="true" t="shared" si="4" ref="L25:L30">IF(ISBLANK(J25),"",IF(J25&lt;=10.9,"KSM",IF(J25&lt;=11.35,"I A",IF(J25&lt;=12,"II A",IF(J25&lt;=13.14,"III A",IF(J25&lt;=14.74,"I JA",IF(J25&lt;=15.94,"II JA",IF(J25&lt;=16.74,"III JA"))))))))</f>
      </c>
      <c r="M25" s="142" t="s">
        <v>230</v>
      </c>
    </row>
    <row r="26" spans="1:13" ht="15">
      <c r="A26" s="29">
        <v>2</v>
      </c>
      <c r="B26" s="41" t="s">
        <v>344</v>
      </c>
      <c r="C26" s="81" t="s">
        <v>129</v>
      </c>
      <c r="D26" s="81" t="s">
        <v>130</v>
      </c>
      <c r="E26" s="158" t="s">
        <v>345</v>
      </c>
      <c r="F26" s="81" t="s">
        <v>102</v>
      </c>
      <c r="G26" s="229">
        <v>12.33</v>
      </c>
      <c r="H26" s="230">
        <v>1.6</v>
      </c>
      <c r="I26" s="245" t="str">
        <f>IF(ISBLANK(G26),"",IF(G26&lt;=10.9,"KSM",IF(G26&lt;=11.35,"I A",IF(G26&lt;=12,"II A",IF(G26&lt;=13.14,"III A",IF(G26&lt;=14.74,"I JA",IF(G26&lt;=15.94,"II JA",IF(G26&lt;=16.74,"III JA"))))))))</f>
        <v>III A</v>
      </c>
      <c r="J26" s="231"/>
      <c r="K26" s="230"/>
      <c r="L26" s="245">
        <f t="shared" si="4"/>
      </c>
      <c r="M26" s="81" t="s">
        <v>346</v>
      </c>
    </row>
    <row r="27" spans="1:13" ht="15">
      <c r="A27" s="29">
        <v>3</v>
      </c>
      <c r="B27" s="41">
        <v>133</v>
      </c>
      <c r="C27" s="81" t="s">
        <v>170</v>
      </c>
      <c r="D27" s="81" t="s">
        <v>171</v>
      </c>
      <c r="E27" s="158" t="s">
        <v>541</v>
      </c>
      <c r="F27" s="81" t="s">
        <v>1070</v>
      </c>
      <c r="G27" s="229">
        <v>11.94</v>
      </c>
      <c r="H27" s="230">
        <v>1.6</v>
      </c>
      <c r="I27" s="245" t="str">
        <f>IF(ISBLANK(G27),"",IF(G27&lt;=10.9,"KSM",IF(G27&lt;=11.35,"I A",IF(G27&lt;=12,"II A",IF(G27&lt;=13.14,"III A",IF(G27&lt;=14.74,"I JA",IF(G27&lt;=15.94,"II JA",IF(G27&lt;=16.74,"III JA"))))))))</f>
        <v>II A</v>
      </c>
      <c r="J27" s="231"/>
      <c r="K27" s="230"/>
      <c r="L27" s="245">
        <f t="shared" si="4"/>
      </c>
      <c r="M27" s="81" t="s">
        <v>535</v>
      </c>
    </row>
    <row r="28" spans="1:13" ht="15">
      <c r="A28" s="29">
        <v>4</v>
      </c>
      <c r="B28" s="41" t="s">
        <v>273</v>
      </c>
      <c r="C28" s="81" t="s">
        <v>108</v>
      </c>
      <c r="D28" s="81" t="s">
        <v>274</v>
      </c>
      <c r="E28" s="158" t="s">
        <v>275</v>
      </c>
      <c r="F28" s="81" t="s">
        <v>102</v>
      </c>
      <c r="G28" s="229">
        <v>12.49</v>
      </c>
      <c r="H28" s="230">
        <v>1.6</v>
      </c>
      <c r="I28" s="245" t="str">
        <f>IF(ISBLANK(G28),"",IF(G28&lt;=10.9,"KSM",IF(G28&lt;=11.35,"I A",IF(G28&lt;=12,"II A",IF(G28&lt;=13.14,"III A",IF(G28&lt;=14.74,"I JA",IF(G28&lt;=15.94,"II JA",IF(G28&lt;=16.74,"III JA"))))))))</f>
        <v>III A</v>
      </c>
      <c r="J28" s="231"/>
      <c r="K28" s="230"/>
      <c r="L28" s="245">
        <f t="shared" si="4"/>
      </c>
      <c r="M28" s="81" t="s">
        <v>276</v>
      </c>
    </row>
    <row r="29" spans="1:13" ht="15">
      <c r="A29" s="29">
        <v>5</v>
      </c>
      <c r="B29" s="41">
        <v>54</v>
      </c>
      <c r="C29" s="81" t="s">
        <v>612</v>
      </c>
      <c r="D29" s="81" t="s">
        <v>613</v>
      </c>
      <c r="E29" s="158" t="s">
        <v>614</v>
      </c>
      <c r="F29" s="81" t="s">
        <v>597</v>
      </c>
      <c r="G29" s="229">
        <v>12.29</v>
      </c>
      <c r="H29" s="230">
        <v>1.6</v>
      </c>
      <c r="I29" s="245" t="str">
        <f>IF(ISBLANK(G29),"",IF(G29&lt;=10.9,"KSM",IF(G29&lt;=11.35,"I A",IF(G29&lt;=12,"II A",IF(G29&lt;=13.14,"III A",IF(G29&lt;=14.74,"I JA",IF(G29&lt;=15.94,"II JA",IF(G29&lt;=16.74,"III JA"))))))))</f>
        <v>III A</v>
      </c>
      <c r="J29" s="231"/>
      <c r="K29" s="230"/>
      <c r="L29" s="245">
        <f t="shared" si="4"/>
      </c>
      <c r="M29" s="81" t="s">
        <v>607</v>
      </c>
    </row>
    <row r="30" spans="1:13" ht="15">
      <c r="A30" s="29">
        <v>6</v>
      </c>
      <c r="B30" s="41">
        <v>43</v>
      </c>
      <c r="C30" s="81" t="s">
        <v>674</v>
      </c>
      <c r="D30" s="81" t="s">
        <v>675</v>
      </c>
      <c r="E30" s="158" t="s">
        <v>676</v>
      </c>
      <c r="F30" s="81" t="s">
        <v>150</v>
      </c>
      <c r="G30" s="229">
        <v>12.46</v>
      </c>
      <c r="H30" s="230">
        <v>1.6</v>
      </c>
      <c r="I30" s="245" t="str">
        <f>IF(ISBLANK(G30),"",IF(G30&lt;=10.9,"KSM",IF(G30&lt;=11.35,"I A",IF(G30&lt;=12,"II A",IF(G30&lt;=13.14,"III A",IF(G30&lt;=14.74,"I JA",IF(G30&lt;=15.94,"II JA",IF(G30&lt;=16.74,"III JA"))))))))</f>
        <v>III A</v>
      </c>
      <c r="J30" s="231"/>
      <c r="K30" s="230"/>
      <c r="L30" s="245">
        <f t="shared" si="4"/>
      </c>
      <c r="M30" s="81" t="s">
        <v>677</v>
      </c>
    </row>
    <row r="31" spans="1:13" ht="14.25">
      <c r="A31" s="1"/>
      <c r="B31" s="183" t="s">
        <v>34</v>
      </c>
      <c r="C31" s="1"/>
      <c r="D31" s="184" t="s">
        <v>222</v>
      </c>
      <c r="E31" s="9"/>
      <c r="F31" s="17">
        <v>4</v>
      </c>
      <c r="G31" s="12" t="s">
        <v>57</v>
      </c>
      <c r="H31" s="18"/>
      <c r="I31" s="18"/>
      <c r="J31" s="1"/>
      <c r="K31" s="1"/>
      <c r="L31" s="1"/>
      <c r="M31" s="1"/>
    </row>
    <row r="32" spans="5:26" ht="14.25">
      <c r="E32" s="111"/>
      <c r="Z32" s="112"/>
    </row>
    <row r="33" spans="1:17" ht="15">
      <c r="A33" s="37" t="s">
        <v>0</v>
      </c>
      <c r="B33" s="239"/>
      <c r="C33" s="179" t="s">
        <v>1</v>
      </c>
      <c r="D33" s="180" t="s">
        <v>2</v>
      </c>
      <c r="E33" s="36" t="s">
        <v>3</v>
      </c>
      <c r="F33" s="36" t="s">
        <v>4</v>
      </c>
      <c r="G33" s="36" t="s">
        <v>5</v>
      </c>
      <c r="H33" s="36" t="s">
        <v>6</v>
      </c>
      <c r="I33" s="36"/>
      <c r="J33" s="36" t="s">
        <v>25</v>
      </c>
      <c r="K33" s="36" t="s">
        <v>6</v>
      </c>
      <c r="L33" s="36"/>
      <c r="M33" s="81" t="s">
        <v>7</v>
      </c>
      <c r="N33" s="129"/>
      <c r="Q33" s="113"/>
    </row>
    <row r="34" spans="1:14" ht="15">
      <c r="A34" s="227">
        <v>1</v>
      </c>
      <c r="B34" s="41"/>
      <c r="C34" s="81" t="s">
        <v>93</v>
      </c>
      <c r="D34" s="81" t="s">
        <v>748</v>
      </c>
      <c r="E34" s="158">
        <v>40239</v>
      </c>
      <c r="F34" s="81" t="s">
        <v>102</v>
      </c>
      <c r="G34" s="229">
        <v>13.95</v>
      </c>
      <c r="H34" s="230">
        <v>1.2</v>
      </c>
      <c r="I34" s="245" t="str">
        <f>IF(ISBLANK(G34),"",IF(G34&lt;=10.9,"KSM",IF(G34&lt;=11.35,"I A",IF(G34&lt;=12,"II A",IF(G34&lt;=13.14,"III A",IF(G34&lt;=14.74,"I JA",IF(G34&lt;=15.94,"II JA",IF(G34&lt;=16.74,"III JA"))))))))</f>
        <v>I JA</v>
      </c>
      <c r="J34" s="231"/>
      <c r="K34" s="230"/>
      <c r="L34" s="245">
        <f aca="true" t="shared" si="5" ref="L34:L39">IF(ISBLANK(J34),"",IF(J34&lt;=10.9,"KSM",IF(J34&lt;=11.35,"I A",IF(J34&lt;=12,"II A",IF(J34&lt;=13.14,"III A",IF(J34&lt;=14.74,"I JA",IF(J34&lt;=15.94,"II JA",IF(J34&lt;=16.74,"III JA"))))))))</f>
      </c>
      <c r="M34" s="81" t="s">
        <v>276</v>
      </c>
      <c r="N34" s="129"/>
    </row>
    <row r="35" spans="1:14" ht="15">
      <c r="A35" s="227">
        <v>2</v>
      </c>
      <c r="B35" s="41" t="s">
        <v>281</v>
      </c>
      <c r="C35" s="81" t="s">
        <v>126</v>
      </c>
      <c r="D35" s="81" t="s">
        <v>127</v>
      </c>
      <c r="E35" s="158" t="s">
        <v>282</v>
      </c>
      <c r="F35" s="81" t="s">
        <v>102</v>
      </c>
      <c r="G35" s="229">
        <v>12.54</v>
      </c>
      <c r="H35" s="230">
        <v>1.2</v>
      </c>
      <c r="I35" s="245" t="str">
        <f>IF(ISBLANK(G35),"",IF(G35&lt;=10.9,"KSM",IF(G35&lt;=11.35,"I A",IF(G35&lt;=12,"II A",IF(G35&lt;=13.14,"III A",IF(G35&lt;=14.74,"I JA",IF(G35&lt;=15.94,"II JA",IF(G35&lt;=16.74,"III JA"))))))))</f>
        <v>III A</v>
      </c>
      <c r="J35" s="231"/>
      <c r="K35" s="230"/>
      <c r="L35" s="245">
        <f t="shared" si="5"/>
      </c>
      <c r="M35" s="81" t="s">
        <v>276</v>
      </c>
      <c r="N35" s="133"/>
    </row>
    <row r="36" spans="1:13" ht="15">
      <c r="A36" s="227">
        <v>3</v>
      </c>
      <c r="B36" s="41">
        <v>52</v>
      </c>
      <c r="C36" s="81" t="s">
        <v>608</v>
      </c>
      <c r="D36" s="81" t="s">
        <v>609</v>
      </c>
      <c r="E36" s="158" t="s">
        <v>345</v>
      </c>
      <c r="F36" s="81" t="s">
        <v>597</v>
      </c>
      <c r="G36" s="229" t="s">
        <v>751</v>
      </c>
      <c r="H36" s="230"/>
      <c r="I36" s="245"/>
      <c r="J36" s="231"/>
      <c r="K36" s="230"/>
      <c r="L36" s="245">
        <f t="shared" si="5"/>
      </c>
      <c r="M36" s="81" t="s">
        <v>607</v>
      </c>
    </row>
    <row r="37" spans="1:13" ht="15">
      <c r="A37" s="227">
        <v>4</v>
      </c>
      <c r="B37" s="41">
        <v>9</v>
      </c>
      <c r="C37" s="81" t="s">
        <v>322</v>
      </c>
      <c r="D37" s="81" t="s">
        <v>562</v>
      </c>
      <c r="E37" s="158">
        <v>40336</v>
      </c>
      <c r="F37" s="81" t="s">
        <v>185</v>
      </c>
      <c r="G37" s="229" t="s">
        <v>751</v>
      </c>
      <c r="H37" s="230"/>
      <c r="I37" s="245"/>
      <c r="J37" s="231"/>
      <c r="K37" s="230"/>
      <c r="L37" s="245">
        <f t="shared" si="5"/>
      </c>
      <c r="M37" s="81" t="s">
        <v>557</v>
      </c>
    </row>
    <row r="38" spans="1:13" ht="15">
      <c r="A38" s="227">
        <v>5</v>
      </c>
      <c r="B38" s="41">
        <v>94</v>
      </c>
      <c r="C38" s="81" t="s">
        <v>476</v>
      </c>
      <c r="D38" s="81" t="s">
        <v>477</v>
      </c>
      <c r="E38" s="158">
        <v>39639</v>
      </c>
      <c r="F38" s="81" t="s">
        <v>48</v>
      </c>
      <c r="G38" s="229">
        <v>12.49</v>
      </c>
      <c r="H38" s="230">
        <v>1.2</v>
      </c>
      <c r="I38" s="245" t="str">
        <f>IF(ISBLANK(G38),"",IF(G38&lt;=10.9,"KSM",IF(G38&lt;=11.35,"I A",IF(G38&lt;=12,"II A",IF(G38&lt;=13.14,"III A",IF(G38&lt;=14.74,"I JA",IF(G38&lt;=15.94,"II JA",IF(G38&lt;=16.74,"III JA"))))))))</f>
        <v>III A</v>
      </c>
      <c r="J38" s="231"/>
      <c r="K38" s="230"/>
      <c r="L38" s="245">
        <f t="shared" si="5"/>
      </c>
      <c r="M38" s="81" t="s">
        <v>50</v>
      </c>
    </row>
    <row r="39" spans="1:13" ht="15">
      <c r="A39" s="227">
        <v>6</v>
      </c>
      <c r="B39" s="41">
        <v>131</v>
      </c>
      <c r="C39" s="81" t="s">
        <v>380</v>
      </c>
      <c r="D39" s="81" t="s">
        <v>381</v>
      </c>
      <c r="E39" s="158" t="s">
        <v>382</v>
      </c>
      <c r="F39" s="81" t="s">
        <v>1069</v>
      </c>
      <c r="G39" s="229" t="s">
        <v>751</v>
      </c>
      <c r="H39" s="230"/>
      <c r="I39" s="245"/>
      <c r="J39" s="231"/>
      <c r="K39" s="230"/>
      <c r="L39" s="245">
        <f t="shared" si="5"/>
      </c>
      <c r="M39" s="81" t="s">
        <v>383</v>
      </c>
    </row>
    <row r="41" spans="1:14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6.421875" style="0" customWidth="1"/>
    <col min="2" max="2" width="5.57421875" style="0" customWidth="1"/>
    <col min="3" max="3" width="14.28125" style="0" customWidth="1"/>
    <col min="4" max="4" width="12.7109375" style="0" customWidth="1"/>
    <col min="5" max="5" width="12.140625" style="0" customWidth="1"/>
    <col min="6" max="6" width="18.28125" style="0" customWidth="1"/>
    <col min="7" max="7" width="8.28125" style="0" customWidth="1"/>
    <col min="8" max="9" width="7.28125" style="0" customWidth="1"/>
    <col min="10" max="12" width="8.57421875" style="0" customWidth="1"/>
    <col min="13" max="13" width="22.140625" style="0" bestFit="1" customWidth="1"/>
    <col min="14" max="14" width="2.8515625" style="0" bestFit="1" customWidth="1"/>
    <col min="18" max="18" width="8.57421875" style="0" customWidth="1"/>
    <col min="19" max="19" width="14.7109375" style="0" customWidth="1"/>
    <col min="20" max="20" width="12.7109375" style="0" customWidth="1"/>
    <col min="21" max="21" width="16.57421875" style="0" customWidth="1"/>
    <col min="22" max="22" width="18.7109375" style="0" customWidth="1"/>
    <col min="26" max="26" width="9.421875" style="0" customWidth="1"/>
    <col min="27" max="27" width="13.421875" style="0" customWidth="1"/>
  </cols>
  <sheetData>
    <row r="1" spans="2:7" ht="21.75" customHeight="1">
      <c r="B1" s="10"/>
      <c r="C1" s="19" t="s">
        <v>9</v>
      </c>
      <c r="D1" s="19"/>
      <c r="E1" s="20"/>
      <c r="F1" s="19"/>
      <c r="G1" s="21"/>
    </row>
    <row r="2" spans="1:12" ht="17.25">
      <c r="A2" s="10"/>
      <c r="H2" s="19"/>
      <c r="I2" s="13" t="s">
        <v>47</v>
      </c>
      <c r="J2" s="11"/>
      <c r="L2" s="13"/>
    </row>
    <row r="3" spans="1:12" ht="21">
      <c r="A3" s="2"/>
      <c r="B3" s="2"/>
      <c r="C3" s="2"/>
      <c r="D3" s="15"/>
      <c r="E3" s="3"/>
      <c r="F3" s="4"/>
      <c r="G3" s="5"/>
      <c r="H3" s="4"/>
      <c r="I3" s="13" t="s">
        <v>726</v>
      </c>
      <c r="J3" s="6"/>
      <c r="L3" s="13"/>
    </row>
    <row r="4" spans="1:9" ht="20.25">
      <c r="A4" s="7"/>
      <c r="B4" s="75" t="s">
        <v>34</v>
      </c>
      <c r="C4" s="75"/>
      <c r="D4" s="75" t="s">
        <v>222</v>
      </c>
      <c r="E4" s="1"/>
      <c r="F4" s="1"/>
      <c r="G4" s="1"/>
      <c r="H4" s="1"/>
      <c r="I4" s="1"/>
    </row>
    <row r="5" spans="1:9" ht="9.75" customHeight="1">
      <c r="A5" s="1"/>
      <c r="E5" s="14"/>
      <c r="F5" s="1"/>
      <c r="G5" s="8"/>
      <c r="H5" s="22"/>
      <c r="I5" s="22"/>
    </row>
    <row r="6" spans="1:13" ht="14.25">
      <c r="A6" s="1"/>
      <c r="B6" s="1"/>
      <c r="C6" s="1"/>
      <c r="D6" s="9"/>
      <c r="E6" s="9" t="s">
        <v>752</v>
      </c>
      <c r="F6" s="17"/>
      <c r="G6" s="12"/>
      <c r="H6" s="18"/>
      <c r="I6" s="18"/>
      <c r="J6" s="1"/>
      <c r="K6" s="1"/>
      <c r="L6" s="1"/>
      <c r="M6" s="1"/>
    </row>
    <row r="7" spans="1:13" ht="14.25">
      <c r="A7" s="28" t="s">
        <v>750</v>
      </c>
      <c r="B7" s="46"/>
      <c r="C7" s="25" t="s">
        <v>1</v>
      </c>
      <c r="D7" s="30" t="s">
        <v>2</v>
      </c>
      <c r="E7" s="27" t="s">
        <v>3</v>
      </c>
      <c r="F7" s="27" t="s">
        <v>4</v>
      </c>
      <c r="G7" s="36" t="s">
        <v>218</v>
      </c>
      <c r="H7" s="36" t="s">
        <v>6</v>
      </c>
      <c r="I7" s="117" t="s">
        <v>60</v>
      </c>
      <c r="J7" s="117" t="s">
        <v>219</v>
      </c>
      <c r="K7" s="117" t="s">
        <v>6</v>
      </c>
      <c r="L7" s="117" t="s">
        <v>60</v>
      </c>
      <c r="M7" s="26" t="s">
        <v>7</v>
      </c>
    </row>
    <row r="8" spans="1:28" ht="15">
      <c r="A8" s="29">
        <v>1</v>
      </c>
      <c r="B8" s="41">
        <v>85</v>
      </c>
      <c r="C8" s="81" t="s">
        <v>452</v>
      </c>
      <c r="D8" s="81" t="s">
        <v>453</v>
      </c>
      <c r="E8" s="158">
        <v>39659</v>
      </c>
      <c r="F8" s="81" t="s">
        <v>48</v>
      </c>
      <c r="G8" s="229">
        <v>11.1</v>
      </c>
      <c r="H8" s="230">
        <v>2.4</v>
      </c>
      <c r="I8" s="245" t="str">
        <f aca="true" t="shared" si="0" ref="I8:I13">IF(ISBLANK(G8),"",IF(G8&lt;=10.9,"KSM",IF(G8&lt;=11.35,"I A",IF(G8&lt;=12,"II A",IF(G8&lt;=13.14,"III A",IF(G8&lt;=14.74,"I JA",IF(G8&lt;=15.94,"II JA",IF(G8&lt;=16.74,"III JA"))))))))</f>
        <v>I A</v>
      </c>
      <c r="J8" s="231">
        <v>11.14</v>
      </c>
      <c r="K8" s="230">
        <v>2.7</v>
      </c>
      <c r="L8" s="245" t="str">
        <f aca="true" t="shared" si="1" ref="L8:L13">IF(ISBLANK(J8),"",IF(J8&lt;=10.9,"KSM",IF(J8&lt;=11.35,"I A",IF(J8&lt;=12,"II A",IF(J8&lt;=13.14,"III A",IF(J8&lt;=14.74,"I JA",IF(J8&lt;=15.94,"II JA",IF(J8&lt;=16.74,"III JA"))))))))</f>
        <v>I A</v>
      </c>
      <c r="M8" s="81" t="s">
        <v>454</v>
      </c>
      <c r="AB8" s="133"/>
    </row>
    <row r="9" spans="1:13" ht="15">
      <c r="A9" s="29">
        <v>2</v>
      </c>
      <c r="B9" s="41">
        <v>133</v>
      </c>
      <c r="C9" s="81" t="s">
        <v>170</v>
      </c>
      <c r="D9" s="81" t="s">
        <v>171</v>
      </c>
      <c r="E9" s="158" t="s">
        <v>541</v>
      </c>
      <c r="F9" s="81" t="s">
        <v>1070</v>
      </c>
      <c r="G9" s="229">
        <v>11.94</v>
      </c>
      <c r="H9" s="230">
        <v>1.6</v>
      </c>
      <c r="I9" s="245" t="str">
        <f t="shared" si="0"/>
        <v>II A</v>
      </c>
      <c r="J9" s="231">
        <v>11.94</v>
      </c>
      <c r="K9" s="230">
        <v>2.7</v>
      </c>
      <c r="L9" s="245" t="str">
        <f t="shared" si="1"/>
        <v>II A</v>
      </c>
      <c r="M9" s="81" t="s">
        <v>535</v>
      </c>
    </row>
    <row r="10" spans="1:28" ht="15">
      <c r="A10" s="29">
        <v>3</v>
      </c>
      <c r="B10" s="41">
        <v>37</v>
      </c>
      <c r="C10" s="81" t="s">
        <v>108</v>
      </c>
      <c r="D10" s="81" t="s">
        <v>587</v>
      </c>
      <c r="E10" s="158" t="s">
        <v>588</v>
      </c>
      <c r="F10" s="81" t="s">
        <v>723</v>
      </c>
      <c r="G10" s="229">
        <v>12.11</v>
      </c>
      <c r="H10" s="230">
        <v>1.7</v>
      </c>
      <c r="I10" s="245" t="str">
        <f t="shared" si="0"/>
        <v>III A</v>
      </c>
      <c r="J10" s="231">
        <v>12.05</v>
      </c>
      <c r="K10" s="230">
        <v>2.7</v>
      </c>
      <c r="L10" s="245" t="str">
        <f t="shared" si="1"/>
        <v>III A</v>
      </c>
      <c r="M10" s="81" t="s">
        <v>589</v>
      </c>
      <c r="AB10" s="133"/>
    </row>
    <row r="11" spans="1:28" ht="15">
      <c r="A11" s="29">
        <v>4</v>
      </c>
      <c r="B11" s="41">
        <v>88</v>
      </c>
      <c r="C11" s="81" t="s">
        <v>207</v>
      </c>
      <c r="D11" s="81" t="s">
        <v>463</v>
      </c>
      <c r="E11" s="158">
        <v>39624</v>
      </c>
      <c r="F11" s="81" t="s">
        <v>48</v>
      </c>
      <c r="G11" s="229">
        <v>12.17</v>
      </c>
      <c r="H11" s="230">
        <v>2.4</v>
      </c>
      <c r="I11" s="245" t="str">
        <f t="shared" si="0"/>
        <v>III A</v>
      </c>
      <c r="J11" s="231">
        <v>12.16</v>
      </c>
      <c r="K11" s="230">
        <v>2.7</v>
      </c>
      <c r="L11" s="245" t="str">
        <f t="shared" si="1"/>
        <v>III A</v>
      </c>
      <c r="M11" s="81" t="s">
        <v>464</v>
      </c>
      <c r="AB11" s="133"/>
    </row>
    <row r="12" spans="1:28" ht="15">
      <c r="A12" s="29">
        <v>5</v>
      </c>
      <c r="B12" s="41">
        <v>97</v>
      </c>
      <c r="C12" s="81" t="s">
        <v>157</v>
      </c>
      <c r="D12" s="81" t="s">
        <v>482</v>
      </c>
      <c r="E12" s="158">
        <v>39384</v>
      </c>
      <c r="F12" s="81" t="s">
        <v>48</v>
      </c>
      <c r="G12" s="229">
        <v>12.3</v>
      </c>
      <c r="H12" s="230">
        <v>1.7</v>
      </c>
      <c r="I12" s="245" t="str">
        <f t="shared" si="0"/>
        <v>III A</v>
      </c>
      <c r="J12" s="231">
        <v>12.21</v>
      </c>
      <c r="K12" s="230">
        <v>2.7</v>
      </c>
      <c r="L12" s="245" t="str">
        <f t="shared" si="1"/>
        <v>III A</v>
      </c>
      <c r="M12" s="81" t="s">
        <v>480</v>
      </c>
      <c r="AB12" s="133"/>
    </row>
    <row r="13" spans="1:13" ht="15">
      <c r="A13" s="29">
        <v>6</v>
      </c>
      <c r="B13" s="41">
        <v>54</v>
      </c>
      <c r="C13" s="81" t="s">
        <v>612</v>
      </c>
      <c r="D13" s="81" t="s">
        <v>613</v>
      </c>
      <c r="E13" s="158" t="s">
        <v>614</v>
      </c>
      <c r="F13" s="81" t="s">
        <v>597</v>
      </c>
      <c r="G13" s="229">
        <v>12.29</v>
      </c>
      <c r="H13" s="230">
        <v>1.6</v>
      </c>
      <c r="I13" s="245" t="str">
        <f t="shared" si="0"/>
        <v>III A</v>
      </c>
      <c r="J13" s="231">
        <v>12.27</v>
      </c>
      <c r="K13" s="230">
        <v>2.7</v>
      </c>
      <c r="L13" s="245" t="str">
        <f t="shared" si="1"/>
        <v>III A</v>
      </c>
      <c r="M13" s="81" t="s">
        <v>607</v>
      </c>
    </row>
    <row r="14" spans="1:13" ht="14.25">
      <c r="A14" s="28" t="s">
        <v>750</v>
      </c>
      <c r="B14" s="46"/>
      <c r="C14" s="25" t="s">
        <v>1</v>
      </c>
      <c r="D14" s="30" t="s">
        <v>2</v>
      </c>
      <c r="E14" s="27" t="s">
        <v>3</v>
      </c>
      <c r="F14" s="27" t="s">
        <v>4</v>
      </c>
      <c r="G14" s="36" t="s">
        <v>218</v>
      </c>
      <c r="H14" s="36" t="s">
        <v>6</v>
      </c>
      <c r="I14" s="117" t="s">
        <v>60</v>
      </c>
      <c r="J14" s="117" t="s">
        <v>219</v>
      </c>
      <c r="K14" s="117" t="s">
        <v>6</v>
      </c>
      <c r="L14" s="117" t="s">
        <v>60</v>
      </c>
      <c r="M14" s="26" t="s">
        <v>7</v>
      </c>
    </row>
    <row r="15" spans="1:28" ht="15">
      <c r="A15" s="29">
        <v>7</v>
      </c>
      <c r="B15" s="41">
        <v>103</v>
      </c>
      <c r="C15" s="81" t="s">
        <v>496</v>
      </c>
      <c r="D15" s="81" t="s">
        <v>497</v>
      </c>
      <c r="E15" s="158" t="s">
        <v>498</v>
      </c>
      <c r="F15" s="81" t="s">
        <v>48</v>
      </c>
      <c r="G15" s="229">
        <v>12.3</v>
      </c>
      <c r="H15" s="230">
        <v>1.7</v>
      </c>
      <c r="I15" s="245" t="str">
        <f aca="true" t="shared" si="2" ref="I15:I26">IF(ISBLANK(G15),"",IF(G15&lt;=10.9,"KSM",IF(G15&lt;=11.35,"I A",IF(G15&lt;=12,"II A",IF(G15&lt;=13.14,"III A",IF(G15&lt;=14.74,"I JA",IF(G15&lt;=15.94,"II JA",IF(G15&lt;=16.74,"III JA"))))))))</f>
        <v>III A</v>
      </c>
      <c r="J15" s="231"/>
      <c r="K15" s="230"/>
      <c r="L15" s="245">
        <f aca="true" t="shared" si="3" ref="L15:L32">IF(ISBLANK(J15),"",IF(J15&lt;=10.9,"KSM",IF(J15&lt;=11.35,"I A",IF(J15&lt;=12,"II A",IF(J15&lt;=13.14,"III A",IF(J15&lt;=14.74,"I JA",IF(J15&lt;=15.94,"II JA",IF(J15&lt;=16.74,"III JA"))))))))</f>
      </c>
      <c r="M15" s="81" t="s">
        <v>490</v>
      </c>
      <c r="AB15" s="133"/>
    </row>
    <row r="16" spans="1:13" ht="15">
      <c r="A16" s="29">
        <v>8</v>
      </c>
      <c r="B16" s="41" t="s">
        <v>344</v>
      </c>
      <c r="C16" s="81" t="s">
        <v>129</v>
      </c>
      <c r="D16" s="81" t="s">
        <v>130</v>
      </c>
      <c r="E16" s="158" t="s">
        <v>345</v>
      </c>
      <c r="F16" s="81" t="s">
        <v>102</v>
      </c>
      <c r="G16" s="229">
        <v>12.33</v>
      </c>
      <c r="H16" s="230">
        <v>1.6</v>
      </c>
      <c r="I16" s="245" t="str">
        <f t="shared" si="2"/>
        <v>III A</v>
      </c>
      <c r="J16" s="231"/>
      <c r="K16" s="230"/>
      <c r="L16" s="245">
        <f t="shared" si="3"/>
      </c>
      <c r="M16" s="81" t="s">
        <v>346</v>
      </c>
    </row>
    <row r="17" spans="1:13" ht="15">
      <c r="A17" s="29">
        <v>9</v>
      </c>
      <c r="B17" s="41">
        <v>8</v>
      </c>
      <c r="C17" s="81" t="s">
        <v>190</v>
      </c>
      <c r="D17" s="81" t="s">
        <v>191</v>
      </c>
      <c r="E17" s="158">
        <v>40444</v>
      </c>
      <c r="F17" s="81" t="s">
        <v>185</v>
      </c>
      <c r="G17" s="229">
        <v>12.39</v>
      </c>
      <c r="H17" s="230">
        <v>2.4</v>
      </c>
      <c r="I17" s="245" t="str">
        <f t="shared" si="2"/>
        <v>III A</v>
      </c>
      <c r="J17" s="231"/>
      <c r="K17" s="230"/>
      <c r="L17" s="245">
        <f t="shared" si="3"/>
      </c>
      <c r="M17" s="81" t="s">
        <v>549</v>
      </c>
    </row>
    <row r="18" spans="1:13" ht="15">
      <c r="A18" s="29">
        <v>10</v>
      </c>
      <c r="B18" s="41">
        <v>43</v>
      </c>
      <c r="C18" s="81" t="s">
        <v>674</v>
      </c>
      <c r="D18" s="81" t="s">
        <v>675</v>
      </c>
      <c r="E18" s="158" t="s">
        <v>676</v>
      </c>
      <c r="F18" s="81" t="s">
        <v>150</v>
      </c>
      <c r="G18" s="229">
        <v>12.46</v>
      </c>
      <c r="H18" s="230">
        <v>1.6</v>
      </c>
      <c r="I18" s="245" t="str">
        <f t="shared" si="2"/>
        <v>III A</v>
      </c>
      <c r="J18" s="231"/>
      <c r="K18" s="230"/>
      <c r="L18" s="245">
        <f t="shared" si="3"/>
      </c>
      <c r="M18" s="81" t="s">
        <v>677</v>
      </c>
    </row>
    <row r="19" spans="1:13" ht="15">
      <c r="A19" s="29">
        <v>11</v>
      </c>
      <c r="B19" s="41" t="s">
        <v>273</v>
      </c>
      <c r="C19" s="81" t="s">
        <v>108</v>
      </c>
      <c r="D19" s="81" t="s">
        <v>274</v>
      </c>
      <c r="E19" s="158" t="s">
        <v>275</v>
      </c>
      <c r="F19" s="81" t="s">
        <v>102</v>
      </c>
      <c r="G19" s="229">
        <v>12.49</v>
      </c>
      <c r="H19" s="230">
        <v>1.6</v>
      </c>
      <c r="I19" s="245" t="str">
        <f t="shared" si="2"/>
        <v>III A</v>
      </c>
      <c r="J19" s="231"/>
      <c r="K19" s="230"/>
      <c r="L19" s="245">
        <f t="shared" si="3"/>
      </c>
      <c r="M19" s="81" t="s">
        <v>276</v>
      </c>
    </row>
    <row r="20" spans="1:13" ht="15">
      <c r="A20" s="29">
        <v>11</v>
      </c>
      <c r="B20" s="41">
        <v>94</v>
      </c>
      <c r="C20" s="81" t="s">
        <v>476</v>
      </c>
      <c r="D20" s="81" t="s">
        <v>477</v>
      </c>
      <c r="E20" s="158">
        <v>39639</v>
      </c>
      <c r="F20" s="81" t="s">
        <v>48</v>
      </c>
      <c r="G20" s="229">
        <v>12.49</v>
      </c>
      <c r="H20" s="230">
        <v>1.2</v>
      </c>
      <c r="I20" s="245" t="str">
        <f t="shared" si="2"/>
        <v>III A</v>
      </c>
      <c r="J20" s="231"/>
      <c r="K20" s="230"/>
      <c r="L20" s="245">
        <f t="shared" si="3"/>
      </c>
      <c r="M20" s="81" t="s">
        <v>50</v>
      </c>
    </row>
    <row r="21" spans="1:14" ht="15">
      <c r="A21" s="29">
        <v>13</v>
      </c>
      <c r="B21" s="41" t="s">
        <v>281</v>
      </c>
      <c r="C21" s="81" t="s">
        <v>126</v>
      </c>
      <c r="D21" s="81" t="s">
        <v>127</v>
      </c>
      <c r="E21" s="158" t="s">
        <v>282</v>
      </c>
      <c r="F21" s="81" t="s">
        <v>102</v>
      </c>
      <c r="G21" s="229">
        <v>12.54</v>
      </c>
      <c r="H21" s="230">
        <v>1.2</v>
      </c>
      <c r="I21" s="245" t="str">
        <f t="shared" si="2"/>
        <v>III A</v>
      </c>
      <c r="J21" s="231"/>
      <c r="K21" s="230"/>
      <c r="L21" s="245">
        <f t="shared" si="3"/>
      </c>
      <c r="M21" s="81" t="s">
        <v>276</v>
      </c>
      <c r="N21" s="133"/>
    </row>
    <row r="22" spans="1:28" ht="15">
      <c r="A22" s="29">
        <v>14</v>
      </c>
      <c r="B22" s="41">
        <v>134</v>
      </c>
      <c r="C22" s="81" t="s">
        <v>542</v>
      </c>
      <c r="D22" s="81" t="s">
        <v>543</v>
      </c>
      <c r="E22" s="158" t="s">
        <v>544</v>
      </c>
      <c r="F22" s="81" t="s">
        <v>1070</v>
      </c>
      <c r="G22" s="229">
        <v>12.64</v>
      </c>
      <c r="H22" s="230">
        <v>1.7</v>
      </c>
      <c r="I22" s="245" t="str">
        <f t="shared" si="2"/>
        <v>III A</v>
      </c>
      <c r="J22" s="231"/>
      <c r="K22" s="230"/>
      <c r="L22" s="245">
        <f t="shared" si="3"/>
      </c>
      <c r="M22" s="81" t="s">
        <v>535</v>
      </c>
      <c r="AB22" s="133"/>
    </row>
    <row r="23" spans="1:28" ht="15">
      <c r="A23" s="29">
        <v>15</v>
      </c>
      <c r="B23" s="41" t="s">
        <v>315</v>
      </c>
      <c r="C23" s="81" t="s">
        <v>316</v>
      </c>
      <c r="D23" s="81" t="s">
        <v>317</v>
      </c>
      <c r="E23" s="158" t="s">
        <v>318</v>
      </c>
      <c r="F23" s="81" t="s">
        <v>102</v>
      </c>
      <c r="G23" s="229">
        <v>12.92</v>
      </c>
      <c r="H23" s="230">
        <v>1.7</v>
      </c>
      <c r="I23" s="245" t="str">
        <f t="shared" si="2"/>
        <v>III A</v>
      </c>
      <c r="J23" s="231"/>
      <c r="K23" s="230"/>
      <c r="L23" s="245">
        <f t="shared" si="3"/>
      </c>
      <c r="M23" s="81" t="s">
        <v>304</v>
      </c>
      <c r="N23" s="133"/>
      <c r="AB23" s="133"/>
    </row>
    <row r="24" spans="1:14" ht="15">
      <c r="A24" s="29">
        <v>16</v>
      </c>
      <c r="B24" s="41"/>
      <c r="C24" s="81" t="s">
        <v>93</v>
      </c>
      <c r="D24" s="81" t="s">
        <v>748</v>
      </c>
      <c r="E24" s="158">
        <v>40239</v>
      </c>
      <c r="F24" s="81" t="s">
        <v>102</v>
      </c>
      <c r="G24" s="229">
        <v>13.95</v>
      </c>
      <c r="H24" s="230">
        <v>1.2</v>
      </c>
      <c r="I24" s="245" t="str">
        <f t="shared" si="2"/>
        <v>I JA</v>
      </c>
      <c r="J24" s="231"/>
      <c r="K24" s="230"/>
      <c r="L24" s="245">
        <f t="shared" si="3"/>
      </c>
      <c r="M24" s="81" t="s">
        <v>276</v>
      </c>
      <c r="N24" s="129"/>
    </row>
    <row r="25" spans="1:28" ht="15">
      <c r="A25" s="29">
        <v>17</v>
      </c>
      <c r="B25" s="41" t="s">
        <v>321</v>
      </c>
      <c r="C25" s="81" t="s">
        <v>322</v>
      </c>
      <c r="D25" s="81" t="s">
        <v>323</v>
      </c>
      <c r="E25" s="158" t="s">
        <v>324</v>
      </c>
      <c r="F25" s="81" t="s">
        <v>102</v>
      </c>
      <c r="G25" s="229">
        <v>13.98</v>
      </c>
      <c r="H25" s="230">
        <v>2.4</v>
      </c>
      <c r="I25" s="245" t="str">
        <f t="shared" si="2"/>
        <v>I JA</v>
      </c>
      <c r="J25" s="231"/>
      <c r="K25" s="230"/>
      <c r="L25" s="245">
        <f t="shared" si="3"/>
      </c>
      <c r="M25" s="81" t="s">
        <v>304</v>
      </c>
      <c r="AB25" s="133"/>
    </row>
    <row r="26" spans="1:28" ht="15">
      <c r="A26" s="29">
        <v>18</v>
      </c>
      <c r="B26" s="41" t="s">
        <v>292</v>
      </c>
      <c r="C26" s="81" t="s">
        <v>110</v>
      </c>
      <c r="D26" s="81" t="s">
        <v>122</v>
      </c>
      <c r="E26" s="158" t="s">
        <v>293</v>
      </c>
      <c r="F26" s="81" t="s">
        <v>102</v>
      </c>
      <c r="G26" s="229">
        <v>14.94</v>
      </c>
      <c r="H26" s="230">
        <v>2.4</v>
      </c>
      <c r="I26" s="245" t="str">
        <f t="shared" si="2"/>
        <v>II JA</v>
      </c>
      <c r="J26" s="231"/>
      <c r="K26" s="230"/>
      <c r="L26" s="245">
        <f t="shared" si="3"/>
      </c>
      <c r="M26" s="81" t="s">
        <v>276</v>
      </c>
      <c r="AB26" s="133"/>
    </row>
    <row r="27" spans="1:13" ht="15">
      <c r="A27" s="29">
        <v>19</v>
      </c>
      <c r="B27" s="41"/>
      <c r="C27" s="81" t="s">
        <v>743</v>
      </c>
      <c r="D27" s="81" t="s">
        <v>744</v>
      </c>
      <c r="E27" s="158">
        <v>39593</v>
      </c>
      <c r="F27" s="81" t="s">
        <v>48</v>
      </c>
      <c r="G27" s="229">
        <v>25.68</v>
      </c>
      <c r="H27" s="230">
        <v>1.6</v>
      </c>
      <c r="I27" s="245"/>
      <c r="J27" s="231"/>
      <c r="K27" s="230"/>
      <c r="L27" s="245">
        <f t="shared" si="3"/>
      </c>
      <c r="M27" s="142" t="s">
        <v>230</v>
      </c>
    </row>
    <row r="28" spans="1:28" ht="15">
      <c r="A28" s="29"/>
      <c r="B28" s="41">
        <v>49</v>
      </c>
      <c r="C28" s="81" t="s">
        <v>108</v>
      </c>
      <c r="D28" s="81" t="s">
        <v>601</v>
      </c>
      <c r="E28" s="158" t="s">
        <v>602</v>
      </c>
      <c r="F28" s="81" t="s">
        <v>597</v>
      </c>
      <c r="G28" s="229" t="s">
        <v>751</v>
      </c>
      <c r="H28" s="230"/>
      <c r="I28" s="245"/>
      <c r="J28" s="231"/>
      <c r="K28" s="230"/>
      <c r="L28" s="245">
        <f t="shared" si="3"/>
      </c>
      <c r="M28" s="81" t="s">
        <v>598</v>
      </c>
      <c r="AB28" s="133"/>
    </row>
    <row r="29" spans="1:28" ht="15">
      <c r="A29" s="29"/>
      <c r="B29" s="41">
        <v>53</v>
      </c>
      <c r="C29" s="81" t="s">
        <v>268</v>
      </c>
      <c r="D29" s="81" t="s">
        <v>610</v>
      </c>
      <c r="E29" s="158" t="s">
        <v>611</v>
      </c>
      <c r="F29" s="81" t="s">
        <v>597</v>
      </c>
      <c r="G29" s="229" t="s">
        <v>751</v>
      </c>
      <c r="H29" s="230"/>
      <c r="I29" s="245"/>
      <c r="J29" s="231"/>
      <c r="K29" s="230"/>
      <c r="L29" s="245">
        <f t="shared" si="3"/>
      </c>
      <c r="M29" s="81" t="s">
        <v>607</v>
      </c>
      <c r="AB29" s="133"/>
    </row>
    <row r="30" spans="1:13" ht="15">
      <c r="A30" s="227"/>
      <c r="B30" s="41">
        <v>52</v>
      </c>
      <c r="C30" s="81" t="s">
        <v>608</v>
      </c>
      <c r="D30" s="81" t="s">
        <v>609</v>
      </c>
      <c r="E30" s="158" t="s">
        <v>345</v>
      </c>
      <c r="F30" s="81" t="s">
        <v>597</v>
      </c>
      <c r="G30" s="229" t="s">
        <v>751</v>
      </c>
      <c r="H30" s="230"/>
      <c r="I30" s="245"/>
      <c r="J30" s="231"/>
      <c r="K30" s="230"/>
      <c r="L30" s="245">
        <f t="shared" si="3"/>
      </c>
      <c r="M30" s="81" t="s">
        <v>607</v>
      </c>
    </row>
    <row r="31" spans="1:13" ht="15">
      <c r="A31" s="227"/>
      <c r="B31" s="41">
        <v>9</v>
      </c>
      <c r="C31" s="81" t="s">
        <v>322</v>
      </c>
      <c r="D31" s="81" t="s">
        <v>562</v>
      </c>
      <c r="E31" s="158">
        <v>40336</v>
      </c>
      <c r="F31" s="81" t="s">
        <v>185</v>
      </c>
      <c r="G31" s="229" t="s">
        <v>751</v>
      </c>
      <c r="H31" s="230"/>
      <c r="I31" s="245"/>
      <c r="J31" s="231"/>
      <c r="K31" s="230"/>
      <c r="L31" s="245">
        <f t="shared" si="3"/>
      </c>
      <c r="M31" s="81" t="s">
        <v>557</v>
      </c>
    </row>
    <row r="32" spans="1:13" ht="15">
      <c r="A32" s="227"/>
      <c r="B32" s="41">
        <v>131</v>
      </c>
      <c r="C32" s="81" t="s">
        <v>380</v>
      </c>
      <c r="D32" s="81" t="s">
        <v>381</v>
      </c>
      <c r="E32" s="158" t="s">
        <v>382</v>
      </c>
      <c r="F32" s="81" t="s">
        <v>1069</v>
      </c>
      <c r="G32" s="229" t="s">
        <v>751</v>
      </c>
      <c r="H32" s="230"/>
      <c r="I32" s="245"/>
      <c r="J32" s="231"/>
      <c r="K32" s="230"/>
      <c r="L32" s="245">
        <f t="shared" si="3"/>
      </c>
      <c r="M32" s="81" t="s">
        <v>383</v>
      </c>
    </row>
    <row r="34" spans="1:14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11.8515625" style="0" customWidth="1"/>
    <col min="4" max="4" width="11.7109375" style="0" customWidth="1"/>
    <col min="5" max="5" width="11.421875" style="0" customWidth="1"/>
    <col min="6" max="6" width="20.00390625" style="0" customWidth="1"/>
    <col min="7" max="9" width="7.28125" style="0" customWidth="1"/>
    <col min="10" max="11" width="9.8515625" style="0" hidden="1" customWidth="1"/>
    <col min="12" max="12" width="5.28125" style="0" hidden="1" customWidth="1"/>
    <col min="13" max="13" width="23.8515625" style="0" customWidth="1"/>
    <col min="17" max="17" width="11.421875" style="0" customWidth="1"/>
    <col min="18" max="18" width="13.140625" style="0" customWidth="1"/>
    <col min="19" max="19" width="11.8515625" style="0" bestFit="1" customWidth="1"/>
    <col min="20" max="20" width="22.7109375" style="0" customWidth="1"/>
    <col min="25" max="25" width="29.7109375" style="0" customWidth="1"/>
    <col min="26" max="26" width="9.421875" style="0" bestFit="1" customWidth="1"/>
  </cols>
  <sheetData>
    <row r="1" spans="3:6" ht="17.25">
      <c r="C1" s="19" t="s">
        <v>9</v>
      </c>
      <c r="D1" s="19"/>
      <c r="E1" s="20"/>
      <c r="F1" s="19"/>
    </row>
    <row r="2" spans="1:11" ht="15">
      <c r="A2" s="10"/>
      <c r="B2" s="10"/>
      <c r="G2" s="13"/>
      <c r="H2" s="13" t="s">
        <v>47</v>
      </c>
      <c r="I2" s="13"/>
      <c r="J2" s="11"/>
      <c r="K2" s="13" t="s">
        <v>47</v>
      </c>
    </row>
    <row r="3" spans="1:12" ht="21">
      <c r="A3" s="2"/>
      <c r="G3" s="13"/>
      <c r="H3" s="13" t="s">
        <v>726</v>
      </c>
      <c r="I3" s="13"/>
      <c r="J3" s="6"/>
      <c r="K3" s="13" t="s">
        <v>205</v>
      </c>
      <c r="L3" s="13"/>
    </row>
    <row r="4" spans="1:12" ht="14.25">
      <c r="A4" s="1"/>
      <c r="G4" s="1"/>
      <c r="H4" s="1"/>
      <c r="I4" s="1"/>
      <c r="L4" s="1"/>
    </row>
    <row r="5" spans="2:6" ht="21">
      <c r="B5" s="75" t="s">
        <v>34</v>
      </c>
      <c r="C5" s="75"/>
      <c r="D5" s="75" t="s">
        <v>18</v>
      </c>
      <c r="E5" s="3"/>
      <c r="F5" s="4"/>
    </row>
    <row r="6" spans="5:11" ht="14.25">
      <c r="E6" s="9"/>
      <c r="F6" s="17" t="s">
        <v>214</v>
      </c>
      <c r="J6" s="1"/>
      <c r="K6" s="1"/>
    </row>
    <row r="7" spans="1:13" ht="14.25">
      <c r="A7" s="191" t="s">
        <v>0</v>
      </c>
      <c r="B7" s="192" t="s">
        <v>27</v>
      </c>
      <c r="C7" s="193" t="s">
        <v>1</v>
      </c>
      <c r="D7" s="194" t="s">
        <v>2</v>
      </c>
      <c r="E7" s="195" t="s">
        <v>3</v>
      </c>
      <c r="F7" s="195" t="s">
        <v>4</v>
      </c>
      <c r="G7" s="36" t="s">
        <v>218</v>
      </c>
      <c r="H7" s="36" t="s">
        <v>6</v>
      </c>
      <c r="I7" s="117" t="s">
        <v>60</v>
      </c>
      <c r="J7" s="117" t="s">
        <v>25</v>
      </c>
      <c r="K7" s="117" t="s">
        <v>6</v>
      </c>
      <c r="L7" s="117" t="s">
        <v>60</v>
      </c>
      <c r="M7" s="196" t="s">
        <v>7</v>
      </c>
    </row>
    <row r="8" spans="1:27" ht="15">
      <c r="A8" s="29">
        <v>1</v>
      </c>
      <c r="B8" s="41"/>
      <c r="C8" s="81"/>
      <c r="D8" s="81"/>
      <c r="E8" s="104"/>
      <c r="F8" s="81"/>
      <c r="G8" s="229"/>
      <c r="H8" s="230"/>
      <c r="I8" s="245">
        <f aca="true" t="shared" si="0" ref="I8:I13">IF(ISBLANK(G8),"",IF(G8&gt;13.14,"",IF(G8&lt;=10.28,"TSM",IF(G8&lt;=10.58,"SM",IF(G8&lt;=10.9,"KSM",IF(G8&lt;=11.35,"I A",IF(G8&lt;=12,"II A",IF(G8&lt;=13.14,"III A"))))))))</f>
      </c>
      <c r="J8" s="231"/>
      <c r="K8" s="230"/>
      <c r="L8" s="245">
        <f aca="true" t="shared" si="1" ref="L8:L13">IF(ISBLANK(J8),"",IF(J8&gt;13.14,"",IF(J8&lt;=10.28,"TSM",IF(J8&lt;=10.58,"SM",IF(J8&lt;=10.9,"KSM",IF(J8&lt;=11.35,"I A",IF(J8&lt;=12,"II A",IF(J8&lt;=13.14,"III A"))))))))</f>
      </c>
      <c r="M8" s="81"/>
      <c r="AA8" s="69"/>
    </row>
    <row r="9" spans="1:27" ht="15">
      <c r="A9" s="29">
        <v>2</v>
      </c>
      <c r="B9" s="41" t="s">
        <v>372</v>
      </c>
      <c r="C9" s="81" t="s">
        <v>93</v>
      </c>
      <c r="D9" s="81" t="s">
        <v>103</v>
      </c>
      <c r="E9" s="104" t="s">
        <v>373</v>
      </c>
      <c r="F9" s="81" t="s">
        <v>102</v>
      </c>
      <c r="G9" s="229">
        <v>11.2</v>
      </c>
      <c r="H9" s="230">
        <v>0.8</v>
      </c>
      <c r="I9" s="245" t="str">
        <f t="shared" si="0"/>
        <v>I A</v>
      </c>
      <c r="J9" s="231"/>
      <c r="K9" s="230"/>
      <c r="L9" s="245">
        <f t="shared" si="1"/>
      </c>
      <c r="M9" s="81" t="s">
        <v>276</v>
      </c>
      <c r="Z9" s="130"/>
      <c r="AA9" s="69"/>
    </row>
    <row r="10" spans="1:13" ht="15">
      <c r="A10" s="29">
        <v>3</v>
      </c>
      <c r="B10" s="41">
        <v>24</v>
      </c>
      <c r="C10" s="81" t="s">
        <v>256</v>
      </c>
      <c r="D10" s="81" t="s">
        <v>257</v>
      </c>
      <c r="E10" s="104">
        <v>35954</v>
      </c>
      <c r="F10" s="81" t="s">
        <v>241</v>
      </c>
      <c r="G10" s="229">
        <v>11.8</v>
      </c>
      <c r="H10" s="230">
        <v>0.8</v>
      </c>
      <c r="I10" s="245" t="str">
        <f t="shared" si="0"/>
        <v>II A</v>
      </c>
      <c r="J10" s="231"/>
      <c r="K10" s="230"/>
      <c r="L10" s="245">
        <f t="shared" si="1"/>
      </c>
      <c r="M10" s="81" t="s">
        <v>230</v>
      </c>
    </row>
    <row r="11" spans="1:27" ht="15">
      <c r="A11" s="29">
        <v>4</v>
      </c>
      <c r="B11" s="41">
        <v>95</v>
      </c>
      <c r="C11" s="81" t="s">
        <v>207</v>
      </c>
      <c r="D11" s="81" t="s">
        <v>479</v>
      </c>
      <c r="E11" s="104">
        <v>38978</v>
      </c>
      <c r="F11" s="81" t="s">
        <v>48</v>
      </c>
      <c r="G11" s="229">
        <v>12.41</v>
      </c>
      <c r="H11" s="230">
        <v>0.8</v>
      </c>
      <c r="I11" s="245" t="str">
        <f t="shared" si="0"/>
        <v>III A</v>
      </c>
      <c r="J11" s="231"/>
      <c r="K11" s="230"/>
      <c r="L11" s="245">
        <f t="shared" si="1"/>
      </c>
      <c r="M11" s="81" t="s">
        <v>480</v>
      </c>
      <c r="Z11" s="130"/>
      <c r="AA11" s="69"/>
    </row>
    <row r="12" spans="1:13" ht="15.75" customHeight="1">
      <c r="A12" s="29">
        <v>5</v>
      </c>
      <c r="B12" s="41">
        <v>29</v>
      </c>
      <c r="C12" s="81" t="s">
        <v>523</v>
      </c>
      <c r="D12" s="81" t="s">
        <v>524</v>
      </c>
      <c r="E12" s="104" t="s">
        <v>525</v>
      </c>
      <c r="F12" s="81" t="s">
        <v>722</v>
      </c>
      <c r="G12" s="229">
        <v>11.42</v>
      </c>
      <c r="H12" s="230">
        <v>0.8</v>
      </c>
      <c r="I12" s="245" t="str">
        <f t="shared" si="0"/>
        <v>II A</v>
      </c>
      <c r="J12" s="231"/>
      <c r="K12" s="230"/>
      <c r="L12" s="245">
        <f t="shared" si="1"/>
      </c>
      <c r="M12" s="81" t="s">
        <v>526</v>
      </c>
    </row>
    <row r="13" spans="1:27" ht="15">
      <c r="A13" s="29">
        <v>6</v>
      </c>
      <c r="B13" s="41">
        <v>74</v>
      </c>
      <c r="C13" s="81" t="s">
        <v>404</v>
      </c>
      <c r="D13" s="81" t="s">
        <v>405</v>
      </c>
      <c r="E13" s="104" t="s">
        <v>406</v>
      </c>
      <c r="F13" s="81" t="s">
        <v>48</v>
      </c>
      <c r="G13" s="229">
        <v>10.99</v>
      </c>
      <c r="H13" s="230">
        <v>0.8</v>
      </c>
      <c r="I13" s="245" t="str">
        <f t="shared" si="0"/>
        <v>I A</v>
      </c>
      <c r="J13" s="231"/>
      <c r="K13" s="230"/>
      <c r="L13" s="245">
        <f t="shared" si="1"/>
      </c>
      <c r="M13" s="81" t="s">
        <v>396</v>
      </c>
      <c r="Z13" s="130"/>
      <c r="AA13" s="69"/>
    </row>
    <row r="14" spans="5:27" ht="15">
      <c r="E14" s="59"/>
      <c r="F14" s="240" t="s">
        <v>215</v>
      </c>
      <c r="J14" s="1"/>
      <c r="K14" s="1"/>
      <c r="Z14" s="130"/>
      <c r="AA14" s="69"/>
    </row>
    <row r="15" spans="1:27" ht="15">
      <c r="A15" s="191" t="s">
        <v>0</v>
      </c>
      <c r="B15" s="192" t="s">
        <v>27</v>
      </c>
      <c r="C15" s="193" t="s">
        <v>1</v>
      </c>
      <c r="D15" s="194" t="s">
        <v>2</v>
      </c>
      <c r="E15" s="241" t="s">
        <v>3</v>
      </c>
      <c r="F15" s="195" t="s">
        <v>4</v>
      </c>
      <c r="G15" s="27" t="s">
        <v>5</v>
      </c>
      <c r="H15" s="27" t="s">
        <v>6</v>
      </c>
      <c r="I15" s="27"/>
      <c r="J15" s="27" t="s">
        <v>25</v>
      </c>
      <c r="K15" s="27" t="s">
        <v>6</v>
      </c>
      <c r="L15" s="201" t="s">
        <v>60</v>
      </c>
      <c r="M15" s="196" t="s">
        <v>7</v>
      </c>
      <c r="N15" s="23"/>
      <c r="Z15" s="130"/>
      <c r="AA15" s="69"/>
    </row>
    <row r="16" spans="1:27" ht="15">
      <c r="A16" s="27">
        <v>1</v>
      </c>
      <c r="B16" s="41"/>
      <c r="C16" s="81"/>
      <c r="D16" s="81"/>
      <c r="E16" s="41"/>
      <c r="F16" s="81"/>
      <c r="G16" s="229"/>
      <c r="H16" s="230"/>
      <c r="I16" s="245">
        <f aca="true" t="shared" si="2" ref="I16:I21">IF(ISBLANK(G16),"",IF(G16&gt;13.14,"",IF(G16&lt;=10.28,"TSM",IF(G16&lt;=10.58,"SM",IF(G16&lt;=10.9,"KSM",IF(G16&lt;=11.35,"I A",IF(G16&lt;=12,"II A",IF(G16&lt;=13.14,"III A"))))))))</f>
      </c>
      <c r="J16" s="231"/>
      <c r="K16" s="230"/>
      <c r="L16" s="245">
        <f aca="true" t="shared" si="3" ref="L16:L21">IF(ISBLANK(J16),"",IF(J16&gt;13.14,"",IF(J16&lt;=10.28,"TSM",IF(J16&lt;=10.58,"SM",IF(J16&lt;=10.9,"KSM",IF(J16&lt;=11.35,"I A",IF(J16&lt;=12,"II A",IF(J16&lt;=13.14,"III A"))))))))</f>
      </c>
      <c r="M16" s="81"/>
      <c r="N16" s="23"/>
      <c r="Z16" s="130"/>
      <c r="AA16" s="69"/>
    </row>
    <row r="17" spans="1:27" ht="15">
      <c r="A17" s="29">
        <v>2</v>
      </c>
      <c r="B17" s="41">
        <v>106</v>
      </c>
      <c r="C17" s="81" t="s">
        <v>258</v>
      </c>
      <c r="D17" s="81" t="s">
        <v>521</v>
      </c>
      <c r="E17" s="104">
        <v>37634</v>
      </c>
      <c r="F17" s="81" t="s">
        <v>48</v>
      </c>
      <c r="G17" s="229">
        <v>11.34</v>
      </c>
      <c r="H17" s="230">
        <v>0.6</v>
      </c>
      <c r="I17" s="245" t="str">
        <f t="shared" si="2"/>
        <v>I A</v>
      </c>
      <c r="J17" s="231"/>
      <c r="K17" s="230"/>
      <c r="L17" s="245">
        <f t="shared" si="3"/>
      </c>
      <c r="M17" s="81" t="s">
        <v>520</v>
      </c>
      <c r="N17" s="23"/>
      <c r="Z17" s="130"/>
      <c r="AA17" s="69"/>
    </row>
    <row r="18" spans="1:27" ht="15">
      <c r="A18" s="29">
        <v>3</v>
      </c>
      <c r="B18" s="41">
        <v>77</v>
      </c>
      <c r="C18" s="81" t="s">
        <v>70</v>
      </c>
      <c r="D18" s="81" t="s">
        <v>418</v>
      </c>
      <c r="E18" s="104">
        <v>37230</v>
      </c>
      <c r="F18" s="81" t="s">
        <v>48</v>
      </c>
      <c r="G18" s="229">
        <v>11.35</v>
      </c>
      <c r="H18" s="230">
        <v>0.6</v>
      </c>
      <c r="I18" s="245" t="str">
        <f t="shared" si="2"/>
        <v>I A</v>
      </c>
      <c r="J18" s="231"/>
      <c r="K18" s="230"/>
      <c r="L18" s="245">
        <f t="shared" si="3"/>
      </c>
      <c r="M18" s="81" t="s">
        <v>419</v>
      </c>
      <c r="N18" s="125"/>
      <c r="Z18" s="130"/>
      <c r="AA18" s="69"/>
    </row>
    <row r="19" spans="1:27" ht="15">
      <c r="A19" s="29">
        <v>4</v>
      </c>
      <c r="B19" s="41">
        <v>96</v>
      </c>
      <c r="C19" s="81" t="s">
        <v>107</v>
      </c>
      <c r="D19" s="81" t="s">
        <v>481</v>
      </c>
      <c r="E19" s="104">
        <v>39008</v>
      </c>
      <c r="F19" s="81" t="s">
        <v>48</v>
      </c>
      <c r="G19" s="229" t="s">
        <v>751</v>
      </c>
      <c r="H19" s="230"/>
      <c r="I19" s="245">
        <f t="shared" si="2"/>
      </c>
      <c r="J19" s="231"/>
      <c r="K19" s="230"/>
      <c r="L19" s="245">
        <f t="shared" si="3"/>
      </c>
      <c r="M19" s="81" t="s">
        <v>480</v>
      </c>
      <c r="N19" s="23"/>
      <c r="P19" s="23"/>
      <c r="Z19" s="130"/>
      <c r="AA19" s="69"/>
    </row>
    <row r="20" spans="1:27" ht="15">
      <c r="A20" s="29">
        <v>5</v>
      </c>
      <c r="B20" s="41">
        <v>83</v>
      </c>
      <c r="C20" s="81" t="s">
        <v>446</v>
      </c>
      <c r="D20" s="81" t="s">
        <v>447</v>
      </c>
      <c r="E20" s="104">
        <v>38481</v>
      </c>
      <c r="F20" s="81" t="s">
        <v>48</v>
      </c>
      <c r="G20" s="229">
        <v>10.89</v>
      </c>
      <c r="H20" s="230">
        <v>0.6</v>
      </c>
      <c r="I20" s="245" t="str">
        <f t="shared" si="2"/>
        <v>KSM</v>
      </c>
      <c r="J20" s="231"/>
      <c r="K20" s="230"/>
      <c r="L20" s="245">
        <f t="shared" si="3"/>
      </c>
      <c r="M20" s="81" t="s">
        <v>445</v>
      </c>
      <c r="N20" s="23"/>
      <c r="P20" s="23"/>
      <c r="Z20" s="130"/>
      <c r="AA20" s="69"/>
    </row>
    <row r="21" spans="1:27" ht="18" customHeight="1">
      <c r="A21" s="29">
        <v>6</v>
      </c>
      <c r="B21" s="41">
        <v>30</v>
      </c>
      <c r="C21" s="81" t="s">
        <v>527</v>
      </c>
      <c r="D21" s="81" t="s">
        <v>528</v>
      </c>
      <c r="E21" s="104">
        <v>36682</v>
      </c>
      <c r="F21" s="81" t="s">
        <v>722</v>
      </c>
      <c r="G21" s="229">
        <v>12.71</v>
      </c>
      <c r="H21" s="230">
        <v>0.6</v>
      </c>
      <c r="I21" s="245" t="str">
        <f t="shared" si="2"/>
        <v>III A</v>
      </c>
      <c r="J21" s="231"/>
      <c r="K21" s="230"/>
      <c r="L21" s="245">
        <f t="shared" si="3"/>
      </c>
      <c r="M21" s="81" t="s">
        <v>529</v>
      </c>
      <c r="N21" s="125"/>
      <c r="Z21" s="130"/>
      <c r="AA21" s="69"/>
    </row>
    <row r="22" spans="1:27" ht="15">
      <c r="A22" s="31"/>
      <c r="B22" s="96"/>
      <c r="C22" s="140"/>
      <c r="D22" s="140"/>
      <c r="E22" s="123"/>
      <c r="F22" s="125"/>
      <c r="G22" s="159"/>
      <c r="H22" s="147"/>
      <c r="I22" s="147"/>
      <c r="J22" s="1"/>
      <c r="K22" s="1"/>
      <c r="L22" s="125"/>
      <c r="M22" s="23"/>
      <c r="N22" s="23"/>
      <c r="Z22" s="130"/>
      <c r="AA22" s="69"/>
    </row>
    <row r="23" spans="1:27" ht="15">
      <c r="A23" s="23"/>
      <c r="B23" s="23"/>
      <c r="C23" s="23"/>
      <c r="D23" s="23"/>
      <c r="E23" s="23"/>
      <c r="F23" s="23"/>
      <c r="G23" s="23"/>
      <c r="H23" s="23"/>
      <c r="I23" s="23"/>
      <c r="L23" s="23"/>
      <c r="M23" s="23"/>
      <c r="N23" s="23"/>
      <c r="Z23" s="130"/>
      <c r="AA23" s="69"/>
    </row>
    <row r="24" spans="6:27" ht="15">
      <c r="F24" s="125"/>
      <c r="G24" s="23"/>
      <c r="H24" s="23"/>
      <c r="I24" s="23"/>
      <c r="L24" s="125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6:12" ht="15">
      <c r="F25" s="72"/>
      <c r="G25" s="23"/>
      <c r="H25" s="23"/>
      <c r="I25" s="23"/>
      <c r="L25" s="125"/>
    </row>
    <row r="26" spans="1:12" ht="15">
      <c r="A26" s="31"/>
      <c r="B26" s="31"/>
      <c r="C26" s="42"/>
      <c r="D26" s="42"/>
      <c r="E26" s="43"/>
      <c r="F26" s="125"/>
      <c r="G26" s="23"/>
      <c r="H26" s="23"/>
      <c r="I26" s="23"/>
      <c r="L26" s="125"/>
    </row>
    <row r="27" spans="1:12" ht="15">
      <c r="A27" s="31"/>
      <c r="B27" s="31"/>
      <c r="C27" s="42"/>
      <c r="D27" s="42"/>
      <c r="E27" s="43"/>
      <c r="F27" s="72"/>
      <c r="G27" s="23"/>
      <c r="H27" s="23"/>
      <c r="I27" s="23"/>
      <c r="L27" s="125"/>
    </row>
    <row r="28" spans="1:13" ht="14.25">
      <c r="A28" s="31"/>
      <c r="B28" s="31"/>
      <c r="C28" s="42"/>
      <c r="D28" s="42"/>
      <c r="E28" s="43"/>
      <c r="F28" s="44"/>
      <c r="G28" s="74"/>
      <c r="H28" s="73"/>
      <c r="I28" s="73"/>
      <c r="J28" s="63"/>
      <c r="K28" s="63"/>
      <c r="L28" s="68"/>
      <c r="M28" s="23"/>
    </row>
    <row r="29" spans="1:13" ht="14.25">
      <c r="A29" s="23"/>
      <c r="B29" s="23"/>
      <c r="C29" s="23"/>
      <c r="D29" s="23"/>
      <c r="E29" s="23"/>
      <c r="F29" s="23"/>
      <c r="G29" s="23"/>
      <c r="H29" s="23"/>
      <c r="I29" s="23"/>
      <c r="J29" s="31"/>
      <c r="K29" s="31"/>
      <c r="L29" s="23"/>
      <c r="M29" s="23"/>
    </row>
    <row r="30" spans="1:13" ht="15">
      <c r="A30" s="23"/>
      <c r="B30" s="23"/>
      <c r="C30" s="23"/>
      <c r="D30" s="23"/>
      <c r="E30" s="23"/>
      <c r="F30" s="23"/>
      <c r="G30" s="23"/>
      <c r="H30" s="23"/>
      <c r="I30" s="23"/>
      <c r="J30" s="159"/>
      <c r="K30" s="147"/>
      <c r="L30" s="23"/>
      <c r="M30" s="23"/>
    </row>
    <row r="31" spans="1:13" ht="15">
      <c r="A31" s="23"/>
      <c r="B31" s="23"/>
      <c r="C31" s="23"/>
      <c r="D31" s="23"/>
      <c r="E31" s="23"/>
      <c r="F31" s="23"/>
      <c r="G31" s="23"/>
      <c r="H31" s="23"/>
      <c r="I31" s="23"/>
      <c r="J31" s="159"/>
      <c r="K31" s="147"/>
      <c r="L31" s="23"/>
      <c r="M31" s="23"/>
    </row>
    <row r="32" spans="10:11" ht="15">
      <c r="J32" s="159"/>
      <c r="K32" s="147"/>
    </row>
    <row r="33" spans="10:11" ht="15">
      <c r="J33" s="159"/>
      <c r="K33" s="147"/>
    </row>
    <row r="34" spans="10:11" ht="15">
      <c r="J34" s="159"/>
      <c r="K34" s="147"/>
    </row>
    <row r="35" spans="10:11" ht="15">
      <c r="J35" s="159"/>
      <c r="K35" s="147"/>
    </row>
    <row r="36" spans="10:11" ht="14.25">
      <c r="J36" s="23"/>
      <c r="K36" s="23"/>
    </row>
    <row r="37" spans="10:11" ht="14.25">
      <c r="J37" s="23"/>
      <c r="K37" s="23"/>
    </row>
    <row r="38" spans="10:11" ht="14.25">
      <c r="J38" s="63"/>
      <c r="K38" s="63"/>
    </row>
    <row r="39" spans="10:11" ht="14.25">
      <c r="J39" s="31"/>
      <c r="K39" s="31"/>
    </row>
    <row r="40" spans="10:11" ht="15">
      <c r="J40" s="159"/>
      <c r="K40" s="147"/>
    </row>
    <row r="41" spans="10:11" ht="15">
      <c r="J41" s="159"/>
      <c r="K41" s="147"/>
    </row>
    <row r="42" spans="10:11" ht="15">
      <c r="J42" s="159"/>
      <c r="K42" s="147"/>
    </row>
    <row r="43" spans="10:11" ht="15">
      <c r="J43" s="159"/>
      <c r="K43" s="147"/>
    </row>
    <row r="44" spans="10:11" ht="15">
      <c r="J44" s="159"/>
      <c r="K44" s="147"/>
    </row>
    <row r="45" spans="10:11" ht="15">
      <c r="J45" s="159"/>
      <c r="K45" s="147"/>
    </row>
    <row r="46" spans="10:11" ht="14.25">
      <c r="J46" s="23"/>
      <c r="K46" s="23"/>
    </row>
    <row r="47" spans="10:11" ht="14.25">
      <c r="J47" s="23"/>
      <c r="K47" s="23"/>
    </row>
    <row r="48" spans="10:11" ht="14.25">
      <c r="J48" s="23"/>
      <c r="K48" s="23"/>
    </row>
    <row r="49" spans="10:11" ht="14.25">
      <c r="J49" s="23"/>
      <c r="K49" s="23"/>
    </row>
    <row r="50" spans="10:11" ht="14.25">
      <c r="J50" s="23"/>
      <c r="K50" s="23"/>
    </row>
    <row r="51" spans="10:11" ht="14.25">
      <c r="J51" s="23"/>
      <c r="K51" s="23"/>
    </row>
    <row r="52" spans="10:11" ht="14.25">
      <c r="J52" s="23"/>
      <c r="K52" s="23"/>
    </row>
    <row r="53" spans="10:11" ht="14.25">
      <c r="J53" s="23"/>
      <c r="K53" s="23"/>
    </row>
    <row r="54" spans="10:11" ht="14.25">
      <c r="J54" s="23"/>
      <c r="K54" s="23"/>
    </row>
    <row r="55" spans="10:11" ht="14.25">
      <c r="J55" s="23"/>
      <c r="K55" s="23"/>
    </row>
    <row r="56" spans="10:11" ht="14.25">
      <c r="J56" s="23"/>
      <c r="K56" s="23"/>
    </row>
    <row r="57" spans="10:11" ht="14.25">
      <c r="J57" s="23"/>
      <c r="K57" s="23"/>
    </row>
    <row r="58" spans="10:11" ht="14.25">
      <c r="J58" s="23"/>
      <c r="K58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11.8515625" style="0" customWidth="1"/>
    <col min="4" max="4" width="10.28125" style="0" customWidth="1"/>
    <col min="5" max="5" width="11.421875" style="0" customWidth="1"/>
    <col min="6" max="6" width="14.8515625" style="0" customWidth="1"/>
    <col min="7" max="9" width="7.28125" style="0" customWidth="1"/>
    <col min="10" max="10" width="7.57421875" style="0" customWidth="1"/>
    <col min="11" max="11" width="6.00390625" style="0" customWidth="1"/>
    <col min="12" max="12" width="5.28125" style="0" customWidth="1"/>
    <col min="13" max="13" width="23.8515625" style="0" customWidth="1"/>
    <col min="17" max="17" width="11.421875" style="0" customWidth="1"/>
    <col min="18" max="18" width="13.140625" style="0" customWidth="1"/>
    <col min="19" max="19" width="11.8515625" style="0" bestFit="1" customWidth="1"/>
    <col min="20" max="20" width="22.7109375" style="0" customWidth="1"/>
    <col min="25" max="25" width="29.7109375" style="0" customWidth="1"/>
    <col min="26" max="26" width="9.421875" style="0" bestFit="1" customWidth="1"/>
  </cols>
  <sheetData>
    <row r="1" spans="3:6" ht="17.25">
      <c r="C1" s="19" t="s">
        <v>9</v>
      </c>
      <c r="D1" s="19"/>
      <c r="E1" s="20"/>
      <c r="F1" s="19"/>
    </row>
    <row r="2" spans="1:11" ht="15">
      <c r="A2" s="10"/>
      <c r="B2" s="10"/>
      <c r="G2" s="13"/>
      <c r="H2" s="13" t="s">
        <v>47</v>
      </c>
      <c r="I2" s="13"/>
      <c r="J2" s="11"/>
      <c r="K2" s="13" t="s">
        <v>47</v>
      </c>
    </row>
    <row r="3" spans="1:12" ht="21">
      <c r="A3" s="2"/>
      <c r="G3" s="13"/>
      <c r="H3" s="13" t="s">
        <v>726</v>
      </c>
      <c r="I3" s="13"/>
      <c r="J3" s="6"/>
      <c r="K3" s="13" t="s">
        <v>205</v>
      </c>
      <c r="L3" s="13"/>
    </row>
    <row r="4" spans="1:12" ht="14.25">
      <c r="A4" s="1"/>
      <c r="G4" s="1"/>
      <c r="H4" s="1"/>
      <c r="I4" s="1"/>
      <c r="L4" s="1"/>
    </row>
    <row r="5" spans="2:6" ht="21">
      <c r="B5" s="75" t="s">
        <v>34</v>
      </c>
      <c r="C5" s="75"/>
      <c r="D5" s="75" t="s">
        <v>18</v>
      </c>
      <c r="E5" s="3"/>
      <c r="F5" s="4"/>
    </row>
    <row r="6" spans="5:11" ht="14.25">
      <c r="E6" s="9" t="s">
        <v>752</v>
      </c>
      <c r="F6" s="17"/>
      <c r="J6" s="1"/>
      <c r="K6" s="1"/>
    </row>
    <row r="7" spans="1:13" ht="14.25">
      <c r="A7" s="191" t="s">
        <v>750</v>
      </c>
      <c r="B7" s="192" t="s">
        <v>27</v>
      </c>
      <c r="C7" s="193" t="s">
        <v>1</v>
      </c>
      <c r="D7" s="194" t="s">
        <v>2</v>
      </c>
      <c r="E7" s="195" t="s">
        <v>3</v>
      </c>
      <c r="F7" s="195" t="s">
        <v>4</v>
      </c>
      <c r="G7" s="36" t="s">
        <v>218</v>
      </c>
      <c r="H7" s="36" t="s">
        <v>6</v>
      </c>
      <c r="I7" s="117" t="s">
        <v>60</v>
      </c>
      <c r="J7" s="117" t="s">
        <v>25</v>
      </c>
      <c r="K7" s="117" t="s">
        <v>6</v>
      </c>
      <c r="L7" s="117" t="s">
        <v>60</v>
      </c>
      <c r="M7" s="196" t="s">
        <v>7</v>
      </c>
    </row>
    <row r="8" spans="1:27" ht="15">
      <c r="A8" s="29">
        <v>1</v>
      </c>
      <c r="B8" s="41">
        <v>83</v>
      </c>
      <c r="C8" s="81" t="s">
        <v>446</v>
      </c>
      <c r="D8" s="81" t="s">
        <v>447</v>
      </c>
      <c r="E8" s="104">
        <v>38481</v>
      </c>
      <c r="F8" s="81" t="s">
        <v>48</v>
      </c>
      <c r="G8" s="229">
        <v>10.89</v>
      </c>
      <c r="H8" s="230">
        <v>0.6</v>
      </c>
      <c r="I8" s="245" t="str">
        <f aca="true" t="shared" si="0" ref="I8:I13">IF(ISBLANK(G8),"",IF(G8&gt;13.14,"",IF(G8&lt;=10.28,"TSM",IF(G8&lt;=10.58,"SM",IF(G8&lt;=10.9,"KSM",IF(G8&lt;=11.35,"I A",IF(G8&lt;=12,"II A",IF(G8&lt;=13.14,"III A"))))))))</f>
        <v>KSM</v>
      </c>
      <c r="J8" s="231">
        <v>10.67</v>
      </c>
      <c r="K8" s="230">
        <v>1</v>
      </c>
      <c r="L8" s="245" t="str">
        <f aca="true" t="shared" si="1" ref="L8:L13">IF(ISBLANK(J8),"",IF(J8&gt;13.14,"",IF(J8&lt;=10.28,"TSM",IF(J8&lt;=10.58,"SM",IF(J8&lt;=10.9,"KSM",IF(J8&lt;=11.35,"I A",IF(J8&lt;=12,"II A",IF(J8&lt;=13.14,"III A"))))))))</f>
        <v>KSM</v>
      </c>
      <c r="M8" s="81" t="s">
        <v>445</v>
      </c>
      <c r="N8" s="23"/>
      <c r="P8" s="23"/>
      <c r="Z8" s="130"/>
      <c r="AA8" s="69"/>
    </row>
    <row r="9" spans="1:27" ht="15">
      <c r="A9" s="29">
        <v>2</v>
      </c>
      <c r="B9" s="41">
        <v>74</v>
      </c>
      <c r="C9" s="81" t="s">
        <v>404</v>
      </c>
      <c r="D9" s="81" t="s">
        <v>405</v>
      </c>
      <c r="E9" s="104" t="s">
        <v>406</v>
      </c>
      <c r="F9" s="81" t="s">
        <v>48</v>
      </c>
      <c r="G9" s="229">
        <v>10.99</v>
      </c>
      <c r="H9" s="230">
        <v>0.8</v>
      </c>
      <c r="I9" s="245" t="str">
        <f t="shared" si="0"/>
        <v>I A</v>
      </c>
      <c r="J9" s="231">
        <v>10.88</v>
      </c>
      <c r="K9" s="230">
        <v>1</v>
      </c>
      <c r="L9" s="245" t="str">
        <f t="shared" si="1"/>
        <v>KSM</v>
      </c>
      <c r="M9" s="81" t="s">
        <v>396</v>
      </c>
      <c r="Z9" s="130"/>
      <c r="AA9" s="69"/>
    </row>
    <row r="10" spans="1:27" ht="15">
      <c r="A10" s="29">
        <v>3</v>
      </c>
      <c r="B10" s="41" t="s">
        <v>372</v>
      </c>
      <c r="C10" s="81" t="s">
        <v>93</v>
      </c>
      <c r="D10" s="81" t="s">
        <v>103</v>
      </c>
      <c r="E10" s="104" t="s">
        <v>373</v>
      </c>
      <c r="F10" s="81" t="s">
        <v>102</v>
      </c>
      <c r="G10" s="229">
        <v>11.2</v>
      </c>
      <c r="H10" s="230">
        <v>0.8</v>
      </c>
      <c r="I10" s="245" t="str">
        <f t="shared" si="0"/>
        <v>I A</v>
      </c>
      <c r="J10" s="231">
        <v>11.02</v>
      </c>
      <c r="K10" s="230">
        <v>1</v>
      </c>
      <c r="L10" s="245" t="str">
        <f t="shared" si="1"/>
        <v>I A</v>
      </c>
      <c r="M10" s="81" t="s">
        <v>276</v>
      </c>
      <c r="Z10" s="130"/>
      <c r="AA10" s="69"/>
    </row>
    <row r="11" spans="1:27" ht="15.75" customHeight="1">
      <c r="A11" s="29">
        <v>4</v>
      </c>
      <c r="B11" s="41">
        <v>77</v>
      </c>
      <c r="C11" s="81" t="s">
        <v>70</v>
      </c>
      <c r="D11" s="81" t="s">
        <v>418</v>
      </c>
      <c r="E11" s="104">
        <v>37230</v>
      </c>
      <c r="F11" s="81" t="s">
        <v>48</v>
      </c>
      <c r="G11" s="229">
        <v>11.35</v>
      </c>
      <c r="H11" s="230">
        <v>0.6</v>
      </c>
      <c r="I11" s="245" t="str">
        <f t="shared" si="0"/>
        <v>I A</v>
      </c>
      <c r="J11" s="231">
        <v>11.36</v>
      </c>
      <c r="K11" s="230">
        <v>1</v>
      </c>
      <c r="L11" s="245" t="str">
        <f t="shared" si="1"/>
        <v>II A</v>
      </c>
      <c r="M11" s="81" t="s">
        <v>419</v>
      </c>
      <c r="N11" s="125"/>
      <c r="Z11" s="130"/>
      <c r="AA11" s="69"/>
    </row>
    <row r="12" spans="1:13" ht="15">
      <c r="A12" s="29">
        <v>5</v>
      </c>
      <c r="B12" s="41">
        <v>29</v>
      </c>
      <c r="C12" s="81" t="s">
        <v>523</v>
      </c>
      <c r="D12" s="81" t="s">
        <v>524</v>
      </c>
      <c r="E12" s="104" t="s">
        <v>525</v>
      </c>
      <c r="F12" s="81" t="s">
        <v>722</v>
      </c>
      <c r="G12" s="229">
        <v>11.42</v>
      </c>
      <c r="H12" s="230">
        <v>0.8</v>
      </c>
      <c r="I12" s="245" t="str">
        <f t="shared" si="0"/>
        <v>II A</v>
      </c>
      <c r="J12" s="231">
        <v>11.41</v>
      </c>
      <c r="K12" s="230">
        <v>1</v>
      </c>
      <c r="L12" s="245" t="str">
        <f t="shared" si="1"/>
        <v>II A</v>
      </c>
      <c r="M12" s="81" t="s">
        <v>526</v>
      </c>
    </row>
    <row r="13" spans="1:27" ht="15">
      <c r="A13" s="29">
        <v>6</v>
      </c>
      <c r="B13" s="41">
        <v>106</v>
      </c>
      <c r="C13" s="81" t="s">
        <v>258</v>
      </c>
      <c r="D13" s="81" t="s">
        <v>521</v>
      </c>
      <c r="E13" s="104">
        <v>37634</v>
      </c>
      <c r="F13" s="81" t="s">
        <v>48</v>
      </c>
      <c r="G13" s="229">
        <v>11.34</v>
      </c>
      <c r="H13" s="230">
        <v>0.6</v>
      </c>
      <c r="I13" s="245" t="str">
        <f t="shared" si="0"/>
        <v>I A</v>
      </c>
      <c r="J13" s="231">
        <v>11.82</v>
      </c>
      <c r="K13" s="230">
        <v>1</v>
      </c>
      <c r="L13" s="245" t="str">
        <f t="shared" si="1"/>
        <v>II A</v>
      </c>
      <c r="M13" s="81" t="s">
        <v>520</v>
      </c>
      <c r="N13" s="23"/>
      <c r="Z13" s="130"/>
      <c r="AA13" s="69"/>
    </row>
    <row r="14" spans="1:13" ht="14.25">
      <c r="A14" s="191" t="s">
        <v>750</v>
      </c>
      <c r="B14" s="192" t="s">
        <v>27</v>
      </c>
      <c r="C14" s="193" t="s">
        <v>1</v>
      </c>
      <c r="D14" s="194" t="s">
        <v>2</v>
      </c>
      <c r="E14" s="195" t="s">
        <v>3</v>
      </c>
      <c r="F14" s="195" t="s">
        <v>4</v>
      </c>
      <c r="G14" s="36" t="s">
        <v>218</v>
      </c>
      <c r="H14" s="36" t="s">
        <v>6</v>
      </c>
      <c r="I14" s="117" t="s">
        <v>60</v>
      </c>
      <c r="J14" s="117" t="s">
        <v>25</v>
      </c>
      <c r="K14" s="117" t="s">
        <v>6</v>
      </c>
      <c r="L14" s="117" t="s">
        <v>60</v>
      </c>
      <c r="M14" s="196" t="s">
        <v>7</v>
      </c>
    </row>
    <row r="15" spans="1:13" ht="15">
      <c r="A15" s="29">
        <v>7</v>
      </c>
      <c r="B15" s="41">
        <v>24</v>
      </c>
      <c r="C15" s="81" t="s">
        <v>256</v>
      </c>
      <c r="D15" s="81" t="s">
        <v>257</v>
      </c>
      <c r="E15" s="104">
        <v>35954</v>
      </c>
      <c r="F15" s="81" t="s">
        <v>241</v>
      </c>
      <c r="G15" s="229">
        <v>11.8</v>
      </c>
      <c r="H15" s="230">
        <v>0.8</v>
      </c>
      <c r="I15" s="245" t="str">
        <f>IF(ISBLANK(G15),"",IF(G15&gt;13.14,"",IF(G15&lt;=10.28,"TSM",IF(G15&lt;=10.58,"SM",IF(G15&lt;=10.9,"KSM",IF(G15&lt;=11.35,"I A",IF(G15&lt;=12,"II A",IF(G15&lt;=13.14,"III A"))))))))</f>
        <v>II A</v>
      </c>
      <c r="J15" s="231"/>
      <c r="K15" s="230"/>
      <c r="L15" s="245">
        <f>IF(ISBLANK(J15),"",IF(J15&gt;13.14,"",IF(J15&lt;=10.28,"TSM",IF(J15&lt;=10.58,"SM",IF(J15&lt;=10.9,"KSM",IF(J15&lt;=11.35,"I A",IF(J15&lt;=12,"II A",IF(J15&lt;=13.14,"III A"))))))))</f>
      </c>
      <c r="M15" s="81" t="s">
        <v>230</v>
      </c>
    </row>
    <row r="16" spans="1:27" ht="15">
      <c r="A16" s="29">
        <v>8</v>
      </c>
      <c r="B16" s="41">
        <v>95</v>
      </c>
      <c r="C16" s="81" t="s">
        <v>207</v>
      </c>
      <c r="D16" s="81" t="s">
        <v>479</v>
      </c>
      <c r="E16" s="104">
        <v>38978</v>
      </c>
      <c r="F16" s="81" t="s">
        <v>48</v>
      </c>
      <c r="G16" s="229">
        <v>12.41</v>
      </c>
      <c r="H16" s="230">
        <v>0.8</v>
      </c>
      <c r="I16" s="245" t="str">
        <f>IF(ISBLANK(G16),"",IF(G16&gt;13.14,"",IF(G16&lt;=10.28,"TSM",IF(G16&lt;=10.58,"SM",IF(G16&lt;=10.9,"KSM",IF(G16&lt;=11.35,"I A",IF(G16&lt;=12,"II A",IF(G16&lt;=13.14,"III A"))))))))</f>
        <v>III A</v>
      </c>
      <c r="J16" s="231"/>
      <c r="K16" s="230"/>
      <c r="L16" s="245">
        <f>IF(ISBLANK(J16),"",IF(J16&gt;13.14,"",IF(J16&lt;=10.28,"TSM",IF(J16&lt;=10.58,"SM",IF(J16&lt;=10.9,"KSM",IF(J16&lt;=11.35,"I A",IF(J16&lt;=12,"II A",IF(J16&lt;=13.14,"III A"))))))))</f>
      </c>
      <c r="M16" s="81" t="s">
        <v>480</v>
      </c>
      <c r="Z16" s="130"/>
      <c r="AA16" s="69"/>
    </row>
    <row r="17" spans="1:27" ht="15">
      <c r="A17" s="29">
        <v>9</v>
      </c>
      <c r="B17" s="41">
        <v>30</v>
      </c>
      <c r="C17" s="81" t="s">
        <v>527</v>
      </c>
      <c r="D17" s="81" t="s">
        <v>528</v>
      </c>
      <c r="E17" s="104">
        <v>36682</v>
      </c>
      <c r="F17" s="81" t="s">
        <v>722</v>
      </c>
      <c r="G17" s="229">
        <v>12.71</v>
      </c>
      <c r="H17" s="230">
        <v>0.6</v>
      </c>
      <c r="I17" s="245" t="str">
        <f>IF(ISBLANK(G17),"",IF(G17&gt;13.14,"",IF(G17&lt;=10.28,"TSM",IF(G17&lt;=10.58,"SM",IF(G17&lt;=10.9,"KSM",IF(G17&lt;=11.35,"I A",IF(G17&lt;=12,"II A",IF(G17&lt;=13.14,"III A"))))))))</f>
        <v>III A</v>
      </c>
      <c r="J17" s="231"/>
      <c r="K17" s="230"/>
      <c r="L17" s="245">
        <f>IF(ISBLANK(J17),"",IF(J17&gt;13.14,"",IF(J17&lt;=10.28,"TSM",IF(J17&lt;=10.58,"SM",IF(J17&lt;=10.9,"KSM",IF(J17&lt;=11.35,"I A",IF(J17&lt;=12,"II A",IF(J17&lt;=13.14,"III A"))))))))</f>
      </c>
      <c r="M17" s="81" t="s">
        <v>529</v>
      </c>
      <c r="N17" s="125"/>
      <c r="Z17" s="130"/>
      <c r="AA17" s="69"/>
    </row>
    <row r="18" spans="1:27" ht="18" customHeight="1">
      <c r="A18" s="29"/>
      <c r="B18" s="41">
        <v>96</v>
      </c>
      <c r="C18" s="81" t="s">
        <v>107</v>
      </c>
      <c r="D18" s="81" t="s">
        <v>481</v>
      </c>
      <c r="E18" s="104">
        <v>39008</v>
      </c>
      <c r="F18" s="81" t="s">
        <v>48</v>
      </c>
      <c r="G18" s="229" t="s">
        <v>751</v>
      </c>
      <c r="H18" s="230"/>
      <c r="I18" s="245">
        <f>IF(ISBLANK(G18),"",IF(G18&gt;13.14,"",IF(G18&lt;=10.28,"TSM",IF(G18&lt;=10.58,"SM",IF(G18&lt;=10.9,"KSM",IF(G18&lt;=11.35,"I A",IF(G18&lt;=12,"II A",IF(G18&lt;=13.14,"III A"))))))))</f>
      </c>
      <c r="J18" s="231"/>
      <c r="K18" s="230"/>
      <c r="L18" s="245">
        <f>IF(ISBLANK(J18),"",IF(J18&gt;13.14,"",IF(J18&lt;=10.28,"TSM",IF(J18&lt;=10.58,"SM",IF(J18&lt;=10.9,"KSM",IF(J18&lt;=11.35,"I A",IF(J18&lt;=12,"II A",IF(J18&lt;=13.14,"III A"))))))))</f>
      </c>
      <c r="M18" s="81" t="s">
        <v>480</v>
      </c>
      <c r="N18" s="23"/>
      <c r="P18" s="23"/>
      <c r="Z18" s="130"/>
      <c r="AA18" s="69"/>
    </row>
    <row r="19" spans="1:27" ht="15">
      <c r="A19" s="31"/>
      <c r="B19" s="96"/>
      <c r="C19" s="140"/>
      <c r="D19" s="140"/>
      <c r="E19" s="123"/>
      <c r="F19" s="125"/>
      <c r="G19" s="159"/>
      <c r="H19" s="147"/>
      <c r="I19" s="147"/>
      <c r="J19" s="1"/>
      <c r="K19" s="1"/>
      <c r="L19" s="125"/>
      <c r="M19" s="23"/>
      <c r="N19" s="23"/>
      <c r="Z19" s="130"/>
      <c r="AA19" s="69"/>
    </row>
    <row r="20" spans="1:27" ht="15">
      <c r="A20" s="23"/>
      <c r="B20" s="23"/>
      <c r="C20" s="23"/>
      <c r="D20" s="23"/>
      <c r="E20" s="23"/>
      <c r="F20" s="23"/>
      <c r="G20" s="23"/>
      <c r="H20" s="23"/>
      <c r="I20" s="23"/>
      <c r="L20" s="23"/>
      <c r="M20" s="23"/>
      <c r="N20" s="23"/>
      <c r="Z20" s="130"/>
      <c r="AA20" s="69"/>
    </row>
    <row r="21" spans="6:27" ht="15">
      <c r="F21" s="125"/>
      <c r="G21" s="23"/>
      <c r="H21" s="23"/>
      <c r="I21" s="23"/>
      <c r="L21" s="125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6:12" ht="15">
      <c r="F22" s="72"/>
      <c r="G22" s="23"/>
      <c r="H22" s="23"/>
      <c r="I22" s="23"/>
      <c r="L22" s="125"/>
    </row>
    <row r="23" spans="1:12" ht="15">
      <c r="A23" s="31"/>
      <c r="B23" s="31"/>
      <c r="C23" s="42"/>
      <c r="D23" s="42"/>
      <c r="E23" s="43"/>
      <c r="F23" s="125"/>
      <c r="G23" s="23"/>
      <c r="H23" s="23"/>
      <c r="I23" s="23"/>
      <c r="L23" s="125"/>
    </row>
    <row r="24" spans="1:12" ht="15">
      <c r="A24" s="31"/>
      <c r="B24" s="31"/>
      <c r="C24" s="42"/>
      <c r="D24" s="42"/>
      <c r="E24" s="43"/>
      <c r="F24" s="72"/>
      <c r="G24" s="23"/>
      <c r="H24" s="23"/>
      <c r="I24" s="23"/>
      <c r="L24" s="125"/>
    </row>
    <row r="25" spans="1:13" ht="14.25">
      <c r="A25" s="31"/>
      <c r="B25" s="31"/>
      <c r="C25" s="42"/>
      <c r="D25" s="42"/>
      <c r="E25" s="43"/>
      <c r="F25" s="44"/>
      <c r="G25" s="74"/>
      <c r="H25" s="73"/>
      <c r="I25" s="73"/>
      <c r="J25" s="63"/>
      <c r="K25" s="63"/>
      <c r="L25" s="68"/>
      <c r="M25" s="23"/>
    </row>
    <row r="26" spans="1:13" ht="14.25">
      <c r="A26" s="23"/>
      <c r="B26" s="23"/>
      <c r="C26" s="23"/>
      <c r="D26" s="23"/>
      <c r="E26" s="23"/>
      <c r="F26" s="23"/>
      <c r="G26" s="23"/>
      <c r="H26" s="23"/>
      <c r="I26" s="23"/>
      <c r="J26" s="31"/>
      <c r="K26" s="31"/>
      <c r="L26" s="23"/>
      <c r="M26" s="23"/>
    </row>
    <row r="27" spans="1:13" ht="15">
      <c r="A27" s="23"/>
      <c r="B27" s="23"/>
      <c r="C27" s="23"/>
      <c r="D27" s="23"/>
      <c r="E27" s="23"/>
      <c r="F27" s="23"/>
      <c r="G27" s="23"/>
      <c r="H27" s="23"/>
      <c r="I27" s="23"/>
      <c r="J27" s="159"/>
      <c r="K27" s="147"/>
      <c r="L27" s="23"/>
      <c r="M27" s="23"/>
    </row>
    <row r="28" spans="1:13" ht="15">
      <c r="A28" s="23"/>
      <c r="B28" s="23"/>
      <c r="C28" s="23"/>
      <c r="D28" s="23"/>
      <c r="E28" s="23"/>
      <c r="F28" s="23"/>
      <c r="G28" s="23"/>
      <c r="H28" s="23"/>
      <c r="I28" s="23"/>
      <c r="J28" s="159"/>
      <c r="K28" s="147"/>
      <c r="L28" s="23"/>
      <c r="M28" s="23"/>
    </row>
    <row r="29" spans="10:11" ht="15">
      <c r="J29" s="159"/>
      <c r="K29" s="147"/>
    </row>
    <row r="30" spans="10:11" ht="15">
      <c r="J30" s="159"/>
      <c r="K30" s="147"/>
    </row>
    <row r="31" spans="10:11" ht="15">
      <c r="J31" s="159"/>
      <c r="K31" s="147"/>
    </row>
    <row r="32" spans="10:11" ht="15">
      <c r="J32" s="159"/>
      <c r="K32" s="147"/>
    </row>
    <row r="33" spans="10:11" ht="14.25">
      <c r="J33" s="23"/>
      <c r="K33" s="23"/>
    </row>
    <row r="34" spans="10:11" ht="14.25">
      <c r="J34" s="23"/>
      <c r="K34" s="23"/>
    </row>
    <row r="35" spans="10:11" ht="14.25">
      <c r="J35" s="63"/>
      <c r="K35" s="63"/>
    </row>
    <row r="36" spans="10:11" ht="14.25">
      <c r="J36" s="31"/>
      <c r="K36" s="31"/>
    </row>
    <row r="37" spans="10:11" ht="15">
      <c r="J37" s="159"/>
      <c r="K37" s="147"/>
    </row>
    <row r="38" spans="10:11" ht="15">
      <c r="J38" s="159"/>
      <c r="K38" s="147"/>
    </row>
    <row r="39" spans="10:11" ht="15">
      <c r="J39" s="159"/>
      <c r="K39" s="147"/>
    </row>
    <row r="40" spans="10:11" ht="15">
      <c r="J40" s="159"/>
      <c r="K40" s="147"/>
    </row>
    <row r="41" spans="10:11" ht="15">
      <c r="J41" s="159"/>
      <c r="K41" s="147"/>
    </row>
    <row r="42" spans="10:11" ht="15">
      <c r="J42" s="159"/>
      <c r="K42" s="147"/>
    </row>
    <row r="43" spans="10:11" ht="14.25">
      <c r="J43" s="23"/>
      <c r="K43" s="23"/>
    </row>
    <row r="44" spans="10:11" ht="14.25">
      <c r="J44" s="23"/>
      <c r="K44" s="23"/>
    </row>
    <row r="45" spans="10:11" ht="14.25">
      <c r="J45" s="23"/>
      <c r="K45" s="23"/>
    </row>
    <row r="46" spans="10:11" ht="14.25">
      <c r="J46" s="23"/>
      <c r="K46" s="23"/>
    </row>
    <row r="47" spans="10:11" ht="14.25">
      <c r="J47" s="23"/>
      <c r="K47" s="23"/>
    </row>
    <row r="48" spans="10:11" ht="14.25">
      <c r="J48" s="23"/>
      <c r="K48" s="23"/>
    </row>
    <row r="49" spans="10:11" ht="14.25">
      <c r="J49" s="23"/>
      <c r="K49" s="23"/>
    </row>
    <row r="50" spans="10:11" ht="14.25">
      <c r="J50" s="23"/>
      <c r="K50" s="23"/>
    </row>
    <row r="51" spans="10:11" ht="14.25">
      <c r="J51" s="23"/>
      <c r="K51" s="23"/>
    </row>
    <row r="52" spans="10:11" ht="14.25">
      <c r="J52" s="23"/>
      <c r="K52" s="23"/>
    </row>
    <row r="53" spans="10:11" ht="14.25">
      <c r="J53" s="23"/>
      <c r="K53" s="23"/>
    </row>
    <row r="54" spans="10:11" ht="14.25">
      <c r="J54" s="23"/>
      <c r="K54" s="23"/>
    </row>
    <row r="55" spans="10:11" ht="14.25">
      <c r="J55" s="23"/>
      <c r="K55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4"/>
  <sheetViews>
    <sheetView zoomScale="110" zoomScaleNormal="110" zoomScalePageLayoutView="0" workbookViewId="0" topLeftCell="A32">
      <selection activeCell="J63" sqref="J63"/>
    </sheetView>
  </sheetViews>
  <sheetFormatPr defaultColWidth="9.140625" defaultRowHeight="15"/>
  <cols>
    <col min="1" max="1" width="6.8515625" style="0" customWidth="1"/>
    <col min="2" max="2" width="7.00390625" style="0" customWidth="1"/>
    <col min="3" max="3" width="12.8515625" style="0" customWidth="1"/>
    <col min="4" max="4" width="14.00390625" style="0" bestFit="1" customWidth="1"/>
    <col min="5" max="5" width="10.7109375" style="0" customWidth="1"/>
    <col min="6" max="6" width="15.28125" style="0" customWidth="1"/>
    <col min="7" max="9" width="7.8515625" style="0" customWidth="1"/>
    <col min="10" max="10" width="27.28125" style="0" bestFit="1" customWidth="1"/>
    <col min="14" max="14" width="7.28125" style="0" customWidth="1"/>
    <col min="15" max="15" width="12.7109375" style="0" customWidth="1"/>
    <col min="16" max="16" width="13.8515625" style="0" customWidth="1"/>
    <col min="17" max="17" width="12.8515625" style="0" customWidth="1"/>
    <col min="18" max="18" width="11.7109375" style="0" customWidth="1"/>
    <col min="19" max="19" width="14.7109375" style="0" customWidth="1"/>
    <col min="20" max="20" width="17.57421875" style="0" customWidth="1"/>
    <col min="22" max="22" width="8.00390625" style="0" customWidth="1"/>
    <col min="24" max="24" width="10.421875" style="0" customWidth="1"/>
  </cols>
  <sheetData>
    <row r="1" spans="1:10" ht="17.25">
      <c r="A1" s="253"/>
      <c r="B1" s="253"/>
      <c r="C1" s="254" t="s">
        <v>9</v>
      </c>
      <c r="D1" s="254"/>
      <c r="E1" s="24"/>
      <c r="F1" s="254"/>
      <c r="G1" s="255"/>
      <c r="H1" s="255"/>
      <c r="I1" s="255"/>
      <c r="J1" s="254"/>
    </row>
    <row r="2" spans="1:10" ht="21">
      <c r="A2" s="248"/>
      <c r="B2" s="248"/>
      <c r="C2" s="248"/>
      <c r="D2" s="256"/>
      <c r="E2" s="257"/>
      <c r="F2" s="258"/>
      <c r="G2" s="13"/>
      <c r="H2" s="13"/>
      <c r="I2" s="13"/>
      <c r="J2" s="13" t="s">
        <v>47</v>
      </c>
    </row>
    <row r="3" spans="1:10" ht="9.75" customHeight="1">
      <c r="A3" s="248"/>
      <c r="B3" s="248"/>
      <c r="C3" s="248"/>
      <c r="D3" s="256"/>
      <c r="E3" s="257"/>
      <c r="F3" s="258"/>
      <c r="G3" s="13"/>
      <c r="H3" s="13"/>
      <c r="I3" s="13"/>
      <c r="J3" s="13" t="s">
        <v>727</v>
      </c>
    </row>
    <row r="4" spans="1:6" ht="15" customHeight="1">
      <c r="A4" s="1"/>
      <c r="B4" s="75" t="s">
        <v>35</v>
      </c>
      <c r="C4" s="75"/>
      <c r="D4" s="259" t="s">
        <v>19</v>
      </c>
      <c r="E4" s="1"/>
      <c r="F4" s="260"/>
    </row>
    <row r="5" spans="1:10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15">
      <c r="A6" s="261" t="s">
        <v>0</v>
      </c>
      <c r="B6" s="157" t="s">
        <v>27</v>
      </c>
      <c r="C6" s="262" t="s">
        <v>1</v>
      </c>
      <c r="D6" s="263" t="s">
        <v>2</v>
      </c>
      <c r="E6" s="264" t="s">
        <v>3</v>
      </c>
      <c r="F6" s="264" t="s">
        <v>4</v>
      </c>
      <c r="G6" s="264" t="s">
        <v>16</v>
      </c>
      <c r="H6" s="264" t="s">
        <v>6</v>
      </c>
      <c r="I6" s="264" t="s">
        <v>60</v>
      </c>
      <c r="J6" s="264" t="s">
        <v>7</v>
      </c>
      <c r="U6" s="112"/>
      <c r="W6" s="69"/>
    </row>
    <row r="7" spans="1:25" ht="15">
      <c r="A7" s="265">
        <v>1</v>
      </c>
      <c r="B7" s="41"/>
      <c r="C7" s="109"/>
      <c r="D7" s="110"/>
      <c r="E7" s="104"/>
      <c r="F7" s="81"/>
      <c r="G7" s="231"/>
      <c r="H7" s="230"/>
      <c r="I7" s="245">
        <f>IF(ISBLANK(G7),"",IF(G7&gt;31.24,"",IF(G7&lt;=23.3,"TSM",IF(G7&lt;=24.24,"SM",IF(G7&lt;=25.45,"KSM",IF(G7&lt;=26.85,"I A",IF(G7&lt;=28.74,"II A",IF(G7&lt;=31.24,"III A"))))))))</f>
      </c>
      <c r="J7" s="105"/>
      <c r="T7" s="133"/>
      <c r="U7" s="133"/>
      <c r="V7" s="133"/>
      <c r="W7" s="133"/>
      <c r="X7" s="133"/>
      <c r="Y7" s="133"/>
    </row>
    <row r="8" spans="1:25" ht="15">
      <c r="A8" s="265">
        <v>2</v>
      </c>
      <c r="B8" s="41">
        <v>76</v>
      </c>
      <c r="C8" s="109" t="s">
        <v>517</v>
      </c>
      <c r="D8" s="110" t="s">
        <v>518</v>
      </c>
      <c r="E8" s="104">
        <v>38903</v>
      </c>
      <c r="F8" s="81" t="s">
        <v>48</v>
      </c>
      <c r="G8" s="231">
        <v>27.37</v>
      </c>
      <c r="H8" s="230">
        <v>0.7</v>
      </c>
      <c r="I8" s="245" t="str">
        <f>IF(ISBLANK(G8),"",IF(G8&gt;31.24,"",IF(G8&lt;=23.3,"TSM",IF(G8&lt;=24.24,"SM",IF(G8&lt;=25.45,"KSM",IF(G8&lt;=26.85,"I A",IF(G8&lt;=28.74,"II A",IF(G8&lt;=31.24,"III A"))))))))</f>
        <v>II A</v>
      </c>
      <c r="J8" s="105" t="s">
        <v>519</v>
      </c>
      <c r="T8" s="133"/>
      <c r="U8" s="133"/>
      <c r="V8" s="133"/>
      <c r="W8" s="133"/>
      <c r="X8" s="133"/>
      <c r="Y8" s="133"/>
    </row>
    <row r="9" spans="1:25" ht="18.75" customHeight="1">
      <c r="A9" s="265">
        <v>3</v>
      </c>
      <c r="B9" s="41">
        <v>48</v>
      </c>
      <c r="C9" s="109" t="s">
        <v>434</v>
      </c>
      <c r="D9" s="110" t="s">
        <v>435</v>
      </c>
      <c r="E9" s="104">
        <v>38919</v>
      </c>
      <c r="F9" s="81" t="s">
        <v>48</v>
      </c>
      <c r="G9" s="231">
        <v>28.39</v>
      </c>
      <c r="H9" s="230">
        <v>0.7</v>
      </c>
      <c r="I9" s="245" t="str">
        <f>IF(ISBLANK(G9),"",IF(G9&gt;31.24,"",IF(G9&lt;=23.3,"TSM",IF(G9&lt;=24.24,"SM",IF(G9&lt;=25.45,"KSM",IF(G9&lt;=26.85,"I A",IF(G9&lt;=28.74,"II A",IF(G9&lt;=31.24,"III A"))))))))</f>
        <v>II A</v>
      </c>
      <c r="J9" s="105" t="s">
        <v>54</v>
      </c>
      <c r="T9" s="133"/>
      <c r="U9" s="133"/>
      <c r="V9" s="133"/>
      <c r="W9" s="133"/>
      <c r="X9" s="133"/>
      <c r="Y9" s="133"/>
    </row>
    <row r="10" spans="1:25" ht="18.75" customHeight="1">
      <c r="A10" s="265">
        <v>4</v>
      </c>
      <c r="B10" s="41">
        <v>53</v>
      </c>
      <c r="C10" s="109" t="s">
        <v>455</v>
      </c>
      <c r="D10" s="110" t="s">
        <v>456</v>
      </c>
      <c r="E10" s="104">
        <v>36756</v>
      </c>
      <c r="F10" s="81" t="s">
        <v>48</v>
      </c>
      <c r="G10" s="231">
        <v>25.17</v>
      </c>
      <c r="H10" s="230">
        <v>0.7</v>
      </c>
      <c r="I10" s="245" t="str">
        <f>IF(ISBLANK(G10),"",IF(G10&gt;31.24,"",IF(G10&lt;=23.3,"TSM",IF(G10&lt;=24.24,"SM",IF(G10&lt;=25.45,"KSM",IF(G10&lt;=26.85,"I A",IF(G10&lt;=28.74,"II A",IF(G10&lt;=31.24,"III A"))))))))</f>
        <v>KSM</v>
      </c>
      <c r="J10" s="105" t="s">
        <v>457</v>
      </c>
      <c r="T10" s="133"/>
      <c r="U10" s="133"/>
      <c r="V10" s="133"/>
      <c r="W10" s="133"/>
      <c r="X10" s="133"/>
      <c r="Y10" s="133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23" ht="15">
      <c r="A12" s="261" t="s">
        <v>0</v>
      </c>
      <c r="B12" s="157" t="s">
        <v>27</v>
      </c>
      <c r="C12" s="262" t="s">
        <v>1</v>
      </c>
      <c r="D12" s="263" t="s">
        <v>2</v>
      </c>
      <c r="E12" s="264" t="s">
        <v>3</v>
      </c>
      <c r="F12" s="264" t="s">
        <v>4</v>
      </c>
      <c r="G12" s="264" t="s">
        <v>16</v>
      </c>
      <c r="H12" s="264" t="s">
        <v>6</v>
      </c>
      <c r="I12" s="264" t="s">
        <v>60</v>
      </c>
      <c r="J12" s="264" t="s">
        <v>7</v>
      </c>
      <c r="U12" s="112"/>
      <c r="W12" s="69"/>
    </row>
    <row r="13" spans="1:18" ht="17.25" customHeight="1">
      <c r="A13" s="265">
        <v>1</v>
      </c>
      <c r="B13" s="41"/>
      <c r="C13" s="109"/>
      <c r="D13" s="110"/>
      <c r="E13" s="104"/>
      <c r="F13" s="81"/>
      <c r="G13" s="231"/>
      <c r="H13" s="230"/>
      <c r="I13" s="245">
        <f>IF(ISBLANK(G13),"",IF(G13&gt;31.24,"",IF(G13&lt;=23.3,"TSM",IF(G13&lt;=24.24,"SM",IF(G13&lt;=25.45,"KSM",IF(G13&lt;=26.85,"I A",IF(G13&lt;=28.74,"II A",IF(G13&lt;=31.24,"III A"))))))))</f>
      </c>
      <c r="J13" s="105"/>
      <c r="R13" s="59"/>
    </row>
    <row r="14" spans="1:25" ht="15">
      <c r="A14" s="265">
        <v>2</v>
      </c>
      <c r="B14" s="41" t="s">
        <v>374</v>
      </c>
      <c r="C14" s="109" t="s">
        <v>147</v>
      </c>
      <c r="D14" s="110" t="s">
        <v>148</v>
      </c>
      <c r="E14" s="104" t="s">
        <v>375</v>
      </c>
      <c r="F14" s="81" t="s">
        <v>102</v>
      </c>
      <c r="G14" s="231">
        <v>30.47</v>
      </c>
      <c r="H14" s="230">
        <v>1.5</v>
      </c>
      <c r="I14" s="245" t="str">
        <f>IF(ISBLANK(G14),"",IF(G14&gt;31.24,"",IF(G14&lt;=23.3,"TSM",IF(G14&lt;=24.24,"SM",IF(G14&lt;=25.45,"KSM",IF(G14&lt;=26.85,"I A",IF(G14&lt;=28.74,"II A",IF(G14&lt;=31.24,"III A"))))))))</f>
        <v>III A</v>
      </c>
      <c r="J14" s="105" t="s">
        <v>346</v>
      </c>
      <c r="T14" s="133"/>
      <c r="U14" s="112"/>
      <c r="V14" s="133"/>
      <c r="W14" s="133"/>
      <c r="X14" s="133"/>
      <c r="Y14" s="133"/>
    </row>
    <row r="15" spans="1:25" ht="15">
      <c r="A15" s="265">
        <v>3</v>
      </c>
      <c r="B15" s="41">
        <v>55</v>
      </c>
      <c r="C15" s="109" t="s">
        <v>459</v>
      </c>
      <c r="D15" s="110" t="s">
        <v>460</v>
      </c>
      <c r="E15" s="104">
        <v>38297</v>
      </c>
      <c r="F15" s="81" t="s">
        <v>48</v>
      </c>
      <c r="G15" s="231">
        <v>27</v>
      </c>
      <c r="H15" s="230">
        <v>1.5</v>
      </c>
      <c r="I15" s="245" t="str">
        <f>IF(ISBLANK(G15),"",IF(G15&gt;31.24,"",IF(G15&lt;=23.3,"TSM",IF(G15&lt;=24.24,"SM",IF(G15&lt;=25.45,"KSM",IF(G15&lt;=26.85,"I A",IF(G15&lt;=28.74,"II A",IF(G15&lt;=31.24,"III A"))))))))</f>
        <v>II A</v>
      </c>
      <c r="J15" s="105" t="s">
        <v>445</v>
      </c>
      <c r="T15" s="133"/>
      <c r="U15" s="133"/>
      <c r="V15" s="133"/>
      <c r="W15" s="133"/>
      <c r="X15" s="133"/>
      <c r="Y15" s="133"/>
    </row>
    <row r="16" spans="1:25" ht="15">
      <c r="A16" s="265">
        <v>4</v>
      </c>
      <c r="B16" s="41">
        <v>54</v>
      </c>
      <c r="C16" s="109" t="s">
        <v>51</v>
      </c>
      <c r="D16" s="110" t="s">
        <v>458</v>
      </c>
      <c r="E16" s="104">
        <v>38930</v>
      </c>
      <c r="F16" s="81" t="s">
        <v>48</v>
      </c>
      <c r="G16" s="231">
        <v>26.52</v>
      </c>
      <c r="H16" s="230">
        <v>1.5</v>
      </c>
      <c r="I16" s="245" t="str">
        <f>IF(ISBLANK(G16),"",IF(G16&gt;31.24,"",IF(G16&lt;=23.3,"TSM",IF(G16&lt;=24.24,"SM",IF(G16&lt;=25.45,"KSM",IF(G16&lt;=26.85,"I A",IF(G16&lt;=28.74,"II A",IF(G16&lt;=31.24,"III A"))))))))</f>
        <v>I A</v>
      </c>
      <c r="J16" s="105" t="s">
        <v>445</v>
      </c>
      <c r="K16" s="133"/>
      <c r="T16" s="133"/>
      <c r="U16" s="133"/>
      <c r="V16" s="133"/>
      <c r="W16" s="133"/>
      <c r="X16" s="133"/>
      <c r="Y16" s="133"/>
    </row>
    <row r="17" spans="1:23" ht="14.25">
      <c r="A17" s="1"/>
      <c r="B17" s="1"/>
      <c r="C17" s="1"/>
      <c r="D17" s="270" t="s">
        <v>223</v>
      </c>
      <c r="E17" s="186" t="s">
        <v>728</v>
      </c>
      <c r="F17" s="1"/>
      <c r="G17" s="1"/>
      <c r="H17" s="1"/>
      <c r="I17" s="1"/>
      <c r="J17" s="1"/>
      <c r="W17" s="133"/>
    </row>
    <row r="18" spans="1:10" ht="14.25">
      <c r="A18" s="261" t="s">
        <v>0</v>
      </c>
      <c r="B18" s="157" t="s">
        <v>27</v>
      </c>
      <c r="C18" s="262" t="s">
        <v>1</v>
      </c>
      <c r="D18" s="263" t="s">
        <v>2</v>
      </c>
      <c r="E18" s="264" t="s">
        <v>3</v>
      </c>
      <c r="F18" s="264" t="s">
        <v>4</v>
      </c>
      <c r="G18" s="264" t="s">
        <v>16</v>
      </c>
      <c r="H18" s="264" t="s">
        <v>6</v>
      </c>
      <c r="I18" s="264" t="s">
        <v>60</v>
      </c>
      <c r="J18" s="264" t="s">
        <v>7</v>
      </c>
    </row>
    <row r="19" spans="1:21" ht="15">
      <c r="A19" s="265">
        <v>1</v>
      </c>
      <c r="B19" s="41">
        <v>15</v>
      </c>
      <c r="C19" s="109" t="s">
        <v>565</v>
      </c>
      <c r="D19" s="110" t="s">
        <v>564</v>
      </c>
      <c r="E19" s="104">
        <v>41045</v>
      </c>
      <c r="F19" s="81" t="s">
        <v>185</v>
      </c>
      <c r="G19" s="231" t="s">
        <v>751</v>
      </c>
      <c r="H19" s="230"/>
      <c r="I19" s="245">
        <f>IF(ISBLANK(G19),"",IF(G19&gt;31.24,"",IF(G19&lt;=23.3,"TSM",IF(G19&lt;=24.24,"SM",IF(G19&lt;=25.45,"KSM",IF(G19&lt;=26.85,"I A",IF(G19&lt;=28.74,"II A",IF(G19&lt;=31.24,"III A"))))))))</f>
      </c>
      <c r="J19" s="105" t="s">
        <v>557</v>
      </c>
      <c r="U19" s="133"/>
    </row>
    <row r="20" spans="1:10" ht="15">
      <c r="A20" s="265">
        <v>2</v>
      </c>
      <c r="B20" s="41">
        <v>106</v>
      </c>
      <c r="C20" s="109" t="s">
        <v>179</v>
      </c>
      <c r="D20" s="110" t="s">
        <v>180</v>
      </c>
      <c r="E20" s="104" t="s">
        <v>703</v>
      </c>
      <c r="F20" s="81" t="s">
        <v>1071</v>
      </c>
      <c r="G20" s="231" t="s">
        <v>751</v>
      </c>
      <c r="H20" s="230"/>
      <c r="I20" s="245">
        <f>IF(ISBLANK(G20),"",IF(G20&gt;31.24,"",IF(G20&lt;=23.3,"TSM",IF(G20&lt;=24.24,"SM",IF(G20&lt;=25.45,"KSM",IF(G20&lt;=26.85,"I A",IF(G20&lt;=28.74,"II A",IF(G20&lt;=31.24,"III A"))))))))</f>
      </c>
      <c r="J20" s="105"/>
    </row>
    <row r="21" spans="1:10" ht="15">
      <c r="A21" s="265">
        <v>3</v>
      </c>
      <c r="B21" s="41">
        <v>11</v>
      </c>
      <c r="C21" s="109" t="s">
        <v>558</v>
      </c>
      <c r="D21" s="110" t="s">
        <v>559</v>
      </c>
      <c r="E21" s="104">
        <v>40557</v>
      </c>
      <c r="F21" s="81" t="s">
        <v>185</v>
      </c>
      <c r="G21" s="231">
        <v>30.02</v>
      </c>
      <c r="H21" s="230">
        <v>0.7</v>
      </c>
      <c r="I21" s="245" t="str">
        <f>IF(ISBLANK(G21),"",IF(G21&gt;31.24,"",IF(G21&lt;=23.3,"TSM",IF(G21&lt;=24.24,"SM",IF(G21&lt;=25.45,"KSM",IF(G21&lt;=26.85,"I A",IF(G21&lt;=28.74,"II A",IF(G21&lt;=31.24,"III A"))))))))</f>
        <v>III A</v>
      </c>
      <c r="J21" s="105" t="s">
        <v>557</v>
      </c>
    </row>
    <row r="22" spans="1:21" ht="15">
      <c r="A22" s="265">
        <v>4</v>
      </c>
      <c r="B22" s="41">
        <v>101</v>
      </c>
      <c r="C22" s="109" t="s">
        <v>181</v>
      </c>
      <c r="D22" s="110" t="s">
        <v>182</v>
      </c>
      <c r="E22" s="104" t="s">
        <v>695</v>
      </c>
      <c r="F22" s="81" t="s">
        <v>1071</v>
      </c>
      <c r="G22" s="231">
        <v>32.98</v>
      </c>
      <c r="H22" s="230">
        <v>0.7</v>
      </c>
      <c r="I22" s="245">
        <f>IF(ISBLANK(G22),"",IF(G22&gt;31.24,"",IF(G22&lt;=23.3,"TSM",IF(G22&lt;=24.24,"SM",IF(G22&lt;=25.45,"KSM",IF(G22&lt;=26.85,"I A",IF(G22&lt;=28.74,"II A",IF(G22&lt;=31.24,"III A"))))))))</f>
      </c>
      <c r="J22" s="105"/>
      <c r="U22" s="133"/>
    </row>
    <row r="23" spans="2:21" ht="14.25" customHeight="1">
      <c r="B23" s="161"/>
      <c r="E23" s="187" t="s">
        <v>729</v>
      </c>
      <c r="U23" s="133"/>
    </row>
    <row r="24" spans="1:21" ht="14.25">
      <c r="A24" s="261" t="s">
        <v>0</v>
      </c>
      <c r="B24" s="172" t="s">
        <v>27</v>
      </c>
      <c r="C24" s="262" t="s">
        <v>1</v>
      </c>
      <c r="D24" s="263" t="s">
        <v>2</v>
      </c>
      <c r="E24" s="264" t="s">
        <v>3</v>
      </c>
      <c r="F24" s="264" t="s">
        <v>4</v>
      </c>
      <c r="G24" s="264" t="s">
        <v>16</v>
      </c>
      <c r="H24" s="264" t="s">
        <v>6</v>
      </c>
      <c r="I24" s="264" t="s">
        <v>60</v>
      </c>
      <c r="J24" s="264" t="s">
        <v>7</v>
      </c>
      <c r="U24" s="133"/>
    </row>
    <row r="25" spans="1:21" ht="15">
      <c r="A25" s="265">
        <v>1</v>
      </c>
      <c r="B25" s="41">
        <v>102</v>
      </c>
      <c r="C25" s="109" t="s">
        <v>696</v>
      </c>
      <c r="D25" s="110" t="s">
        <v>697</v>
      </c>
      <c r="E25" s="104" t="s">
        <v>698</v>
      </c>
      <c r="F25" s="81" t="s">
        <v>1071</v>
      </c>
      <c r="G25" s="231">
        <v>34.73</v>
      </c>
      <c r="H25" s="230">
        <v>0.2</v>
      </c>
      <c r="I25" s="245">
        <f>IF(ISBLANK(G25),"",IF(G25&gt;31.24,"",IF(G25&lt;=23.3,"TSM",IF(G25&lt;=24.24,"SM",IF(G25&lt;=25.45,"KSM",IF(G25&lt;=26.85,"I A",IF(G25&lt;=28.74,"II A",IF(G25&lt;=31.24,"III A"))))))))</f>
      </c>
      <c r="J25" s="105"/>
      <c r="K25" s="133"/>
      <c r="U25" s="133"/>
    </row>
    <row r="26" spans="1:21" ht="15">
      <c r="A26" s="265">
        <v>2</v>
      </c>
      <c r="B26" s="41" t="s">
        <v>289</v>
      </c>
      <c r="C26" s="109" t="s">
        <v>206</v>
      </c>
      <c r="D26" s="110" t="s">
        <v>290</v>
      </c>
      <c r="E26" s="104" t="s">
        <v>291</v>
      </c>
      <c r="F26" s="81" t="s">
        <v>102</v>
      </c>
      <c r="G26" s="231">
        <v>31.67</v>
      </c>
      <c r="H26" s="230">
        <v>0.2</v>
      </c>
      <c r="I26" s="245">
        <f>IF(ISBLANK(G26),"",IF(G26&gt;31.24,"",IF(G26&lt;=23.3,"TSM",IF(G26&lt;=24.24,"SM",IF(G26&lt;=25.45,"KSM",IF(G26&lt;=26.85,"I A",IF(G26&lt;=28.74,"II A",IF(G26&lt;=31.24,"III A"))))))))</f>
      </c>
      <c r="J26" s="105" t="s">
        <v>276</v>
      </c>
      <c r="K26" s="133"/>
      <c r="U26" s="133"/>
    </row>
    <row r="27" spans="1:11" ht="15">
      <c r="A27" s="265">
        <v>3</v>
      </c>
      <c r="B27" s="41">
        <v>110</v>
      </c>
      <c r="C27" s="109" t="s">
        <v>712</v>
      </c>
      <c r="D27" s="110" t="s">
        <v>715</v>
      </c>
      <c r="E27" s="104" t="s">
        <v>716</v>
      </c>
      <c r="F27" s="81" t="s">
        <v>1071</v>
      </c>
      <c r="G27" s="231">
        <v>38.51</v>
      </c>
      <c r="H27" s="230">
        <v>0.2</v>
      </c>
      <c r="I27" s="245">
        <f>IF(ISBLANK(G27),"",IF(G27&gt;31.24,"",IF(G27&lt;=23.3,"TSM",IF(G27&lt;=24.24,"SM",IF(G27&lt;=25.45,"KSM",IF(G27&lt;=26.85,"I A",IF(G27&lt;=28.74,"II A",IF(G27&lt;=31.24,"III A"))))))))</f>
      </c>
      <c r="J27" s="105"/>
      <c r="K27" s="133"/>
    </row>
    <row r="28" spans="1:10" ht="15">
      <c r="A28" s="265">
        <v>4</v>
      </c>
      <c r="B28" s="41">
        <v>28</v>
      </c>
      <c r="C28" s="109" t="s">
        <v>158</v>
      </c>
      <c r="D28" s="110" t="s">
        <v>159</v>
      </c>
      <c r="E28" s="104" t="s">
        <v>666</v>
      </c>
      <c r="F28" s="81" t="s">
        <v>150</v>
      </c>
      <c r="G28" s="231">
        <v>28.57</v>
      </c>
      <c r="H28" s="230">
        <v>0.2</v>
      </c>
      <c r="I28" s="245" t="str">
        <f>IF(ISBLANK(G28),"",IF(G28&gt;31.24,"",IF(G28&lt;=23.3,"TSM",IF(G28&lt;=24.24,"SM",IF(G28&lt;=25.45,"KSM",IF(G28&lt;=26.85,"I A",IF(G28&lt;=28.74,"II A",IF(G28&lt;=31.24,"III A"))))))))</f>
        <v>II A</v>
      </c>
      <c r="J28" s="105" t="s">
        <v>665</v>
      </c>
    </row>
    <row r="29" spans="1:10" ht="15">
      <c r="A29" s="266"/>
      <c r="B29" s="161"/>
      <c r="C29" s="112"/>
      <c r="D29" s="270" t="s">
        <v>223</v>
      </c>
      <c r="E29" s="267" t="s">
        <v>730</v>
      </c>
      <c r="F29" s="112"/>
      <c r="G29" s="268"/>
      <c r="H29" s="269"/>
      <c r="I29" s="269"/>
      <c r="J29" s="112"/>
    </row>
    <row r="30" spans="1:10" ht="14.25">
      <c r="A30" s="261" t="s">
        <v>0</v>
      </c>
      <c r="B30" s="172" t="s">
        <v>27</v>
      </c>
      <c r="C30" s="262" t="s">
        <v>1</v>
      </c>
      <c r="D30" s="263" t="s">
        <v>2</v>
      </c>
      <c r="E30" s="264" t="s">
        <v>3</v>
      </c>
      <c r="F30" s="264" t="s">
        <v>4</v>
      </c>
      <c r="G30" s="264" t="s">
        <v>16</v>
      </c>
      <c r="H30" s="264" t="s">
        <v>6</v>
      </c>
      <c r="I30" s="264" t="s">
        <v>60</v>
      </c>
      <c r="J30" s="264" t="s">
        <v>7</v>
      </c>
    </row>
    <row r="31" spans="1:10" ht="15">
      <c r="A31" s="265">
        <v>1</v>
      </c>
      <c r="B31" s="41" t="s">
        <v>287</v>
      </c>
      <c r="C31" s="109" t="s">
        <v>140</v>
      </c>
      <c r="D31" s="110" t="s">
        <v>221</v>
      </c>
      <c r="E31" s="104" t="s">
        <v>288</v>
      </c>
      <c r="F31" s="81" t="s">
        <v>102</v>
      </c>
      <c r="G31" s="231">
        <v>31.68</v>
      </c>
      <c r="H31" s="230">
        <v>0.7</v>
      </c>
      <c r="I31" s="245">
        <f>IF(ISBLANK(G31),"",IF(G31&gt;31.24,"",IF(G31&lt;=23.3,"TSM",IF(G31&lt;=24.24,"SM",IF(G31&lt;=25.45,"KSM",IF(G31&lt;=26.85,"I A",IF(G31&lt;=28.74,"II A",IF(G31&lt;=31.24,"III A"))))))))</f>
      </c>
      <c r="J31" s="105" t="s">
        <v>276</v>
      </c>
    </row>
    <row r="32" spans="1:10" ht="15">
      <c r="A32" s="265">
        <v>2</v>
      </c>
      <c r="B32" s="41">
        <v>1</v>
      </c>
      <c r="C32" s="109" t="s">
        <v>571</v>
      </c>
      <c r="D32" s="110" t="s">
        <v>197</v>
      </c>
      <c r="E32" s="104">
        <v>40472</v>
      </c>
      <c r="F32" s="81" t="s">
        <v>185</v>
      </c>
      <c r="G32" s="231">
        <v>30.5</v>
      </c>
      <c r="H32" s="230">
        <v>0.7</v>
      </c>
      <c r="I32" s="245" t="str">
        <f>IF(ISBLANK(G32),"",IF(G32&gt;31.24,"",IF(G32&lt;=23.3,"TSM",IF(G32&lt;=24.24,"SM",IF(G32&lt;=25.45,"KSM",IF(G32&lt;=26.85,"I A",IF(G32&lt;=28.74,"II A",IF(G32&lt;=31.24,"III A"))))))))</f>
        <v>III A</v>
      </c>
      <c r="J32" s="105" t="s">
        <v>569</v>
      </c>
    </row>
    <row r="33" spans="1:11" ht="15">
      <c r="A33" s="265">
        <v>3</v>
      </c>
      <c r="B33" s="41">
        <v>109</v>
      </c>
      <c r="C33" s="109" t="s">
        <v>712</v>
      </c>
      <c r="D33" s="110" t="s">
        <v>713</v>
      </c>
      <c r="E33" s="104" t="s">
        <v>714</v>
      </c>
      <c r="F33" s="81" t="s">
        <v>1071</v>
      </c>
      <c r="G33" s="231">
        <v>33.14</v>
      </c>
      <c r="H33" s="230">
        <v>0.7</v>
      </c>
      <c r="I33" s="245">
        <f>IF(ISBLANK(G33),"",IF(G33&gt;31.24,"",IF(G33&lt;=23.3,"TSM",IF(G33&lt;=24.24,"SM",IF(G33&lt;=25.45,"KSM",IF(G33&lt;=26.85,"I A",IF(G33&lt;=28.74,"II A",IF(G33&lt;=31.24,"III A"))))))))</f>
      </c>
      <c r="J33" s="105"/>
      <c r="K33" s="133"/>
    </row>
    <row r="34" spans="1:10" ht="15">
      <c r="A34" s="265">
        <v>4</v>
      </c>
      <c r="B34" s="41">
        <v>9</v>
      </c>
      <c r="C34" s="109" t="s">
        <v>553</v>
      </c>
      <c r="D34" s="110" t="s">
        <v>554</v>
      </c>
      <c r="E34" s="104">
        <v>40413</v>
      </c>
      <c r="F34" s="81" t="s">
        <v>185</v>
      </c>
      <c r="G34" s="231">
        <v>30.1</v>
      </c>
      <c r="H34" s="230">
        <v>0.7</v>
      </c>
      <c r="I34" s="245" t="str">
        <f>IF(ISBLANK(G34),"",IF(G34&gt;31.24,"",IF(G34&lt;=23.3,"TSM",IF(G34&lt;=24.24,"SM",IF(G34&lt;=25.45,"KSM",IF(G34&lt;=26.85,"I A",IF(G34&lt;=28.74,"II A",IF(G34&lt;=31.24,"III A"))))))))</f>
        <v>III A</v>
      </c>
      <c r="J34" s="105" t="s">
        <v>549</v>
      </c>
    </row>
    <row r="35" spans="2:5" ht="14.25">
      <c r="B35" s="188" t="s">
        <v>35</v>
      </c>
      <c r="E35" s="187" t="s">
        <v>731</v>
      </c>
    </row>
    <row r="36" spans="1:10" ht="14.25">
      <c r="A36" s="261" t="s">
        <v>0</v>
      </c>
      <c r="B36" s="199" t="s">
        <v>27</v>
      </c>
      <c r="C36" s="271" t="s">
        <v>1</v>
      </c>
      <c r="D36" s="272" t="s">
        <v>2</v>
      </c>
      <c r="E36" s="273" t="s">
        <v>3</v>
      </c>
      <c r="F36" s="273" t="s">
        <v>4</v>
      </c>
      <c r="G36" s="273" t="s">
        <v>16</v>
      </c>
      <c r="H36" s="273" t="s">
        <v>6</v>
      </c>
      <c r="I36" s="264" t="s">
        <v>60</v>
      </c>
      <c r="J36" s="273" t="s">
        <v>7</v>
      </c>
    </row>
    <row r="37" spans="1:10" ht="15">
      <c r="A37" s="265">
        <v>1</v>
      </c>
      <c r="B37" s="41">
        <v>3</v>
      </c>
      <c r="C37" s="109" t="s">
        <v>574</v>
      </c>
      <c r="D37" s="110" t="s">
        <v>575</v>
      </c>
      <c r="E37" s="104">
        <v>39953</v>
      </c>
      <c r="F37" s="81" t="s">
        <v>185</v>
      </c>
      <c r="G37" s="231" t="s">
        <v>751</v>
      </c>
      <c r="H37" s="230"/>
      <c r="I37" s="245">
        <f>IF(ISBLANK(G37),"",IF(G37&gt;31.24,"",IF(G37&lt;=23.3,"TSM",IF(G37&lt;=24.24,"SM",IF(G37&lt;=25.45,"KSM",IF(G37&lt;=26.85,"I A",IF(G37&lt;=28.74,"II A",IF(G37&lt;=31.24,"III A"))))))))</f>
      </c>
      <c r="J37" s="105" t="s">
        <v>569</v>
      </c>
    </row>
    <row r="38" spans="1:10" ht="15">
      <c r="A38" s="265">
        <v>2</v>
      </c>
      <c r="B38" s="41">
        <v>4</v>
      </c>
      <c r="C38" s="109" t="s">
        <v>121</v>
      </c>
      <c r="D38" s="110" t="s">
        <v>576</v>
      </c>
      <c r="E38" s="104">
        <v>39871</v>
      </c>
      <c r="F38" s="81" t="s">
        <v>185</v>
      </c>
      <c r="G38" s="231" t="s">
        <v>751</v>
      </c>
      <c r="H38" s="230"/>
      <c r="I38" s="245">
        <f>IF(ISBLANK(G38),"",IF(G38&gt;31.24,"",IF(G38&lt;=23.3,"TSM",IF(G38&lt;=24.24,"SM",IF(G38&lt;=25.45,"KSM",IF(G38&lt;=26.85,"I A",IF(G38&lt;=28.74,"II A",IF(G38&lt;=31.24,"III A"))))))))</f>
      </c>
      <c r="J38" s="105" t="s">
        <v>569</v>
      </c>
    </row>
    <row r="39" spans="1:10" ht="15">
      <c r="A39" s="265">
        <v>3</v>
      </c>
      <c r="B39" s="41">
        <v>16</v>
      </c>
      <c r="C39" s="109" t="s">
        <v>208</v>
      </c>
      <c r="D39" s="110" t="s">
        <v>566</v>
      </c>
      <c r="E39" s="104">
        <v>40377</v>
      </c>
      <c r="F39" s="81" t="s">
        <v>185</v>
      </c>
      <c r="G39" s="231">
        <v>29.14</v>
      </c>
      <c r="H39" s="230">
        <v>3.1</v>
      </c>
      <c r="I39" s="245" t="str">
        <f>IF(ISBLANK(G39),"",IF(G39&gt;31.24,"",IF(G39&lt;=23.3,"TSM",IF(G39&lt;=24.24,"SM",IF(G39&lt;=25.45,"KSM",IF(G39&lt;=26.85,"I A",IF(G39&lt;=28.74,"II A",IF(G39&lt;=31.24,"III A"))))))))</f>
        <v>III A</v>
      </c>
      <c r="J39" s="105" t="s">
        <v>567</v>
      </c>
    </row>
    <row r="40" spans="1:10" ht="15">
      <c r="A40" s="265">
        <v>4</v>
      </c>
      <c r="B40" s="41">
        <v>2</v>
      </c>
      <c r="C40" s="109" t="s">
        <v>572</v>
      </c>
      <c r="D40" s="110" t="s">
        <v>573</v>
      </c>
      <c r="E40" s="104">
        <v>40342</v>
      </c>
      <c r="F40" s="81" t="s">
        <v>185</v>
      </c>
      <c r="G40" s="231">
        <v>28.68</v>
      </c>
      <c r="H40" s="230">
        <v>3.1</v>
      </c>
      <c r="I40" s="245" t="str">
        <f>IF(ISBLANK(G40),"",IF(G40&gt;31.24,"",IF(G40&lt;=23.3,"TSM",IF(G40&lt;=24.24,"SM",IF(G40&lt;=25.45,"KSM",IF(G40&lt;=26.85,"I A",IF(G40&lt;=28.74,"II A",IF(G40&lt;=31.24,"III A"))))))))</f>
        <v>II A</v>
      </c>
      <c r="J40" s="105" t="s">
        <v>569</v>
      </c>
    </row>
    <row r="41" ht="6.75" customHeight="1">
      <c r="E41" s="143" t="s">
        <v>732</v>
      </c>
    </row>
    <row r="42" spans="1:10" ht="14.25">
      <c r="A42" s="261" t="s">
        <v>0</v>
      </c>
      <c r="B42" s="172" t="s">
        <v>27</v>
      </c>
      <c r="C42" s="262" t="s">
        <v>1</v>
      </c>
      <c r="D42" s="263" t="s">
        <v>2</v>
      </c>
      <c r="E42" s="264" t="s">
        <v>3</v>
      </c>
      <c r="F42" s="264" t="s">
        <v>4</v>
      </c>
      <c r="G42" s="264" t="s">
        <v>16</v>
      </c>
      <c r="H42" s="264" t="s">
        <v>6</v>
      </c>
      <c r="I42" s="264" t="s">
        <v>60</v>
      </c>
      <c r="J42" s="264" t="s">
        <v>7</v>
      </c>
    </row>
    <row r="43" spans="1:10" ht="15">
      <c r="A43" s="265">
        <v>1</v>
      </c>
      <c r="B43" s="41" t="s">
        <v>329</v>
      </c>
      <c r="C43" s="109" t="s">
        <v>330</v>
      </c>
      <c r="D43" s="110" t="s">
        <v>331</v>
      </c>
      <c r="E43" s="104" t="s">
        <v>332</v>
      </c>
      <c r="F43" s="81" t="s">
        <v>102</v>
      </c>
      <c r="G43" s="231">
        <v>35.06</v>
      </c>
      <c r="H43" s="230">
        <v>-3.1</v>
      </c>
      <c r="I43" s="245">
        <f>IF(ISBLANK(G43),"",IF(G43&gt;31.24,"",IF(G43&lt;=23.3,"TSM",IF(G43&lt;=24.24,"SM",IF(G43&lt;=25.45,"KSM",IF(G43&lt;=26.85,"I A",IF(G43&lt;=28.74,"II A",IF(G43&lt;=31.24,"III A"))))))))</f>
      </c>
      <c r="J43" s="105" t="s">
        <v>304</v>
      </c>
    </row>
    <row r="44" spans="1:10" ht="15">
      <c r="A44" s="265">
        <v>2</v>
      </c>
      <c r="B44" s="41" t="s">
        <v>325</v>
      </c>
      <c r="C44" s="109" t="s">
        <v>326</v>
      </c>
      <c r="D44" s="110" t="s">
        <v>327</v>
      </c>
      <c r="E44" s="104" t="s">
        <v>328</v>
      </c>
      <c r="F44" s="81" t="s">
        <v>102</v>
      </c>
      <c r="G44" s="231">
        <v>36.24</v>
      </c>
      <c r="H44" s="230">
        <v>-3.1</v>
      </c>
      <c r="I44" s="245">
        <f>IF(ISBLANK(G44),"",IF(G44&gt;31.24,"",IF(G44&lt;=23.3,"TSM",IF(G44&lt;=24.24,"SM",IF(G44&lt;=25.45,"KSM",IF(G44&lt;=26.85,"I A",IF(G44&lt;=28.74,"II A",IF(G44&lt;=31.24,"III A"))))))))</f>
      </c>
      <c r="J44" s="105" t="s">
        <v>304</v>
      </c>
    </row>
    <row r="45" spans="1:10" ht="15">
      <c r="A45" s="265">
        <v>3</v>
      </c>
      <c r="B45" s="41">
        <v>108</v>
      </c>
      <c r="C45" s="109" t="s">
        <v>707</v>
      </c>
      <c r="D45" s="110" t="s">
        <v>180</v>
      </c>
      <c r="E45" s="104" t="s">
        <v>708</v>
      </c>
      <c r="F45" s="81" t="s">
        <v>1071</v>
      </c>
      <c r="G45" s="231" t="s">
        <v>751</v>
      </c>
      <c r="H45" s="230"/>
      <c r="I45" s="245">
        <f>IF(ISBLANK(G45),"",IF(G45&gt;31.24,"",IF(G45&lt;=23.3,"TSM",IF(G45&lt;=24.24,"SM",IF(G45&lt;=25.45,"KSM",IF(G45&lt;=26.85,"I A",IF(G45&lt;=28.74,"II A",IF(G45&lt;=31.24,"III A"))))))))</f>
      </c>
      <c r="J45" s="105"/>
    </row>
    <row r="46" spans="1:11" ht="15">
      <c r="A46" s="265">
        <v>4</v>
      </c>
      <c r="B46" s="41" t="s">
        <v>279</v>
      </c>
      <c r="C46" s="109" t="s">
        <v>134</v>
      </c>
      <c r="D46" s="110" t="s">
        <v>135</v>
      </c>
      <c r="E46" s="104" t="s">
        <v>280</v>
      </c>
      <c r="F46" s="81" t="s">
        <v>102</v>
      </c>
      <c r="G46" s="231">
        <v>28.22</v>
      </c>
      <c r="H46" s="230">
        <v>-3.1</v>
      </c>
      <c r="I46" s="245" t="str">
        <f>IF(ISBLANK(G46),"",IF(G46&gt;31.24,"",IF(G46&lt;=23.3,"TSM",IF(G46&lt;=24.24,"SM",IF(G46&lt;=25.45,"KSM",IF(G46&lt;=26.85,"I A",IF(G46&lt;=28.74,"II A",IF(G46&lt;=31.24,"III A"))))))))</f>
        <v>II A</v>
      </c>
      <c r="J46" s="105" t="s">
        <v>276</v>
      </c>
      <c r="K46" s="143"/>
    </row>
    <row r="47" spans="1:23" ht="10.5" customHeight="1">
      <c r="A47" s="1"/>
      <c r="B47" s="1"/>
      <c r="C47" s="1"/>
      <c r="D47" s="1"/>
      <c r="E47" s="186" t="s">
        <v>733</v>
      </c>
      <c r="F47" s="1"/>
      <c r="G47" s="1"/>
      <c r="H47" s="1"/>
      <c r="I47" s="1"/>
      <c r="J47" s="1"/>
      <c r="W47" s="133"/>
    </row>
    <row r="48" spans="1:10" ht="14.25">
      <c r="A48" s="261" t="s">
        <v>0</v>
      </c>
      <c r="B48" s="157" t="s">
        <v>27</v>
      </c>
      <c r="C48" s="262" t="s">
        <v>1</v>
      </c>
      <c r="D48" s="263" t="s">
        <v>2</v>
      </c>
      <c r="E48" s="264" t="s">
        <v>3</v>
      </c>
      <c r="F48" s="264" t="s">
        <v>4</v>
      </c>
      <c r="G48" s="264" t="s">
        <v>16</v>
      </c>
      <c r="H48" s="264" t="s">
        <v>6</v>
      </c>
      <c r="I48" s="264" t="s">
        <v>60</v>
      </c>
      <c r="J48" s="264" t="s">
        <v>7</v>
      </c>
    </row>
    <row r="49" spans="1:21" ht="15">
      <c r="A49" s="265">
        <v>1</v>
      </c>
      <c r="B49" s="41" t="s">
        <v>305</v>
      </c>
      <c r="C49" s="109" t="s">
        <v>87</v>
      </c>
      <c r="D49" s="110" t="s">
        <v>306</v>
      </c>
      <c r="E49" s="104" t="s">
        <v>307</v>
      </c>
      <c r="F49" s="81" t="s">
        <v>102</v>
      </c>
      <c r="G49" s="231" t="s">
        <v>751</v>
      </c>
      <c r="H49" s="230"/>
      <c r="I49" s="245">
        <f>IF(ISBLANK(G49),"",IF(G49&gt;31.24,"",IF(G49&lt;=23.3,"TSM",IF(G49&lt;=24.24,"SM",IF(G49&lt;=25.45,"KSM",IF(G49&lt;=26.85,"I A",IF(G49&lt;=28.74,"II A",IF(G49&lt;=31.24,"III A"))))))))</f>
      </c>
      <c r="J49" s="105" t="s">
        <v>304</v>
      </c>
      <c r="U49" s="133"/>
    </row>
    <row r="50" spans="1:10" ht="15">
      <c r="A50" s="265">
        <v>2</v>
      </c>
      <c r="B50" s="41" t="s">
        <v>283</v>
      </c>
      <c r="C50" s="109" t="s">
        <v>284</v>
      </c>
      <c r="D50" s="110" t="s">
        <v>285</v>
      </c>
      <c r="E50" s="104" t="s">
        <v>286</v>
      </c>
      <c r="F50" s="81" t="s">
        <v>102</v>
      </c>
      <c r="G50" s="231" t="s">
        <v>751</v>
      </c>
      <c r="H50" s="230"/>
      <c r="I50" s="245">
        <f>IF(ISBLANK(G50),"",IF(G50&gt;31.24,"",IF(G50&lt;=23.3,"TSM",IF(G50&lt;=24.24,"SM",IF(G50&lt;=25.45,"KSM",IF(G50&lt;=26.85,"I A",IF(G50&lt;=28.74,"II A",IF(G50&lt;=31.24,"III A"))))))))</f>
      </c>
      <c r="J50" s="105" t="s">
        <v>276</v>
      </c>
    </row>
    <row r="51" spans="1:10" ht="15">
      <c r="A51" s="265">
        <v>3</v>
      </c>
      <c r="B51" s="41" t="s">
        <v>333</v>
      </c>
      <c r="C51" s="109" t="s">
        <v>334</v>
      </c>
      <c r="D51" s="110" t="s">
        <v>335</v>
      </c>
      <c r="E51" s="104" t="s">
        <v>336</v>
      </c>
      <c r="F51" s="81" t="s">
        <v>102</v>
      </c>
      <c r="G51" s="231">
        <v>34.06</v>
      </c>
      <c r="H51" s="230">
        <v>-2.2</v>
      </c>
      <c r="I51" s="245">
        <f>IF(ISBLANK(G51),"",IF(G51&gt;31.24,"",IF(G51&lt;=23.3,"TSM",IF(G51&lt;=24.24,"SM",IF(G51&lt;=25.45,"KSM",IF(G51&lt;=26.85,"I A",IF(G51&lt;=28.74,"II A",IF(G51&lt;=31.24,"III A"))))))))</f>
      </c>
      <c r="J51" s="105" t="s">
        <v>304</v>
      </c>
    </row>
    <row r="52" spans="1:21" ht="15">
      <c r="A52" s="265">
        <v>4</v>
      </c>
      <c r="B52" s="41" t="s">
        <v>337</v>
      </c>
      <c r="C52" s="109" t="s">
        <v>87</v>
      </c>
      <c r="D52" s="110" t="s">
        <v>338</v>
      </c>
      <c r="E52" s="104" t="s">
        <v>339</v>
      </c>
      <c r="F52" s="81" t="s">
        <v>102</v>
      </c>
      <c r="G52" s="231" t="s">
        <v>751</v>
      </c>
      <c r="H52" s="230"/>
      <c r="I52" s="245">
        <f>IF(ISBLANK(G52),"",IF(G52&gt;31.24,"",IF(G52&lt;=23.3,"TSM",IF(G52&lt;=24.24,"SM",IF(G52&lt;=25.45,"KSM",IF(G52&lt;=26.85,"I A",IF(G52&lt;=28.74,"II A",IF(G52&lt;=31.24,"III A"))))))))</f>
      </c>
      <c r="J52" s="105" t="s">
        <v>304</v>
      </c>
      <c r="U52" s="133"/>
    </row>
    <row r="53" spans="2:21" ht="9" customHeight="1">
      <c r="B53" s="161"/>
      <c r="E53" s="187" t="s">
        <v>734</v>
      </c>
      <c r="U53" s="133"/>
    </row>
    <row r="54" spans="1:21" ht="14.25">
      <c r="A54" s="261" t="s">
        <v>0</v>
      </c>
      <c r="B54" s="172" t="s">
        <v>27</v>
      </c>
      <c r="C54" s="262" t="s">
        <v>1</v>
      </c>
      <c r="D54" s="263" t="s">
        <v>2</v>
      </c>
      <c r="E54" s="264" t="s">
        <v>3</v>
      </c>
      <c r="F54" s="264" t="s">
        <v>4</v>
      </c>
      <c r="G54" s="264" t="s">
        <v>16</v>
      </c>
      <c r="H54" s="264" t="s">
        <v>6</v>
      </c>
      <c r="I54" s="264" t="s">
        <v>60</v>
      </c>
      <c r="J54" s="264" t="s">
        <v>7</v>
      </c>
      <c r="U54" s="133"/>
    </row>
    <row r="55" spans="1:21" ht="15">
      <c r="A55" s="265">
        <v>1</v>
      </c>
      <c r="B55" s="41"/>
      <c r="C55" s="109" t="s">
        <v>572</v>
      </c>
      <c r="D55" s="110" t="s">
        <v>746</v>
      </c>
      <c r="E55" s="104">
        <v>40233</v>
      </c>
      <c r="F55" s="81" t="s">
        <v>102</v>
      </c>
      <c r="G55" s="231">
        <v>30.14</v>
      </c>
      <c r="H55" s="230">
        <v>1.5</v>
      </c>
      <c r="I55" s="245" t="str">
        <f>IF(ISBLANK(G55),"",IF(G55&gt;31.24,"",IF(G55&lt;=23.3,"TSM",IF(G55&lt;=24.24,"SM",IF(G55&lt;=25.45,"KSM",IF(G55&lt;=26.85,"I A",IF(G55&lt;=28.74,"II A",IF(G55&lt;=31.24,"III A"))))))))</f>
        <v>III A</v>
      </c>
      <c r="J55" s="84" t="s">
        <v>747</v>
      </c>
      <c r="K55" s="133"/>
      <c r="U55" s="133"/>
    </row>
    <row r="56" spans="1:21" ht="15">
      <c r="A56" s="265">
        <v>2</v>
      </c>
      <c r="B56" s="41" t="s">
        <v>301</v>
      </c>
      <c r="C56" s="109" t="s">
        <v>134</v>
      </c>
      <c r="D56" s="110" t="s">
        <v>302</v>
      </c>
      <c r="E56" s="104" t="s">
        <v>303</v>
      </c>
      <c r="F56" s="81" t="s">
        <v>102</v>
      </c>
      <c r="G56" s="231">
        <v>30.13</v>
      </c>
      <c r="H56" s="230">
        <v>1.5</v>
      </c>
      <c r="I56" s="245" t="str">
        <f>IF(ISBLANK(G56),"",IF(G56&gt;31.24,"",IF(G56&lt;=23.3,"TSM",IF(G56&lt;=24.24,"SM",IF(G56&lt;=25.45,"KSM",IF(G56&lt;=26.85,"I A",IF(G56&lt;=28.74,"II A",IF(G56&lt;=31.24,"III A"))))))))</f>
        <v>III A</v>
      </c>
      <c r="J56" s="105" t="s">
        <v>304</v>
      </c>
      <c r="K56" s="133"/>
      <c r="U56" s="133"/>
    </row>
    <row r="57" spans="1:11" ht="15">
      <c r="A57" s="265">
        <v>3</v>
      </c>
      <c r="B57" s="41">
        <v>107</v>
      </c>
      <c r="C57" s="109" t="s">
        <v>704</v>
      </c>
      <c r="D57" s="110" t="s">
        <v>705</v>
      </c>
      <c r="E57" s="104" t="s">
        <v>706</v>
      </c>
      <c r="F57" s="81" t="s">
        <v>1071</v>
      </c>
      <c r="G57" s="231">
        <v>30.47</v>
      </c>
      <c r="H57" s="230">
        <v>1.5</v>
      </c>
      <c r="I57" s="245" t="str">
        <f>IF(ISBLANK(G57),"",IF(G57&gt;31.24,"",IF(G57&lt;=23.3,"TSM",IF(G57&lt;=24.24,"SM",IF(G57&lt;=25.45,"KSM",IF(G57&lt;=26.85,"I A",IF(G57&lt;=28.74,"II A",IF(G57&lt;=31.24,"III A"))))))))</f>
        <v>III A</v>
      </c>
      <c r="J57" s="105"/>
      <c r="K57" s="133"/>
    </row>
    <row r="58" spans="1:10" ht="15">
      <c r="A58" s="265">
        <v>4</v>
      </c>
      <c r="B58" s="41" t="s">
        <v>277</v>
      </c>
      <c r="C58" s="109" t="s">
        <v>136</v>
      </c>
      <c r="D58" s="110" t="s">
        <v>137</v>
      </c>
      <c r="E58" s="104" t="s">
        <v>278</v>
      </c>
      <c r="F58" s="81" t="s">
        <v>102</v>
      </c>
      <c r="G58" s="231">
        <v>29.1</v>
      </c>
      <c r="H58" s="230">
        <v>1.5</v>
      </c>
      <c r="I58" s="245" t="str">
        <f>IF(ISBLANK(G58),"",IF(G58&gt;31.24,"",IF(G58&lt;=23.3,"TSM",IF(G58&lt;=24.24,"SM",IF(G58&lt;=25.45,"KSM",IF(G58&lt;=26.85,"I A",IF(G58&lt;=28.74,"II A",IF(G58&lt;=31.24,"III A"))))))))</f>
        <v>III A</v>
      </c>
      <c r="J58" s="105" t="s">
        <v>276</v>
      </c>
    </row>
    <row r="59" spans="1:10" ht="15">
      <c r="A59" s="266"/>
      <c r="B59" s="161"/>
      <c r="C59" s="112"/>
      <c r="D59" s="112"/>
      <c r="E59" s="267" t="s">
        <v>735</v>
      </c>
      <c r="F59" s="112"/>
      <c r="G59" s="268"/>
      <c r="H59" s="269"/>
      <c r="I59" s="269"/>
      <c r="J59" s="112"/>
    </row>
    <row r="60" spans="1:10" ht="14.25">
      <c r="A60" s="261" t="s">
        <v>0</v>
      </c>
      <c r="B60" s="172" t="s">
        <v>27</v>
      </c>
      <c r="C60" s="262" t="s">
        <v>1</v>
      </c>
      <c r="D60" s="263" t="s">
        <v>2</v>
      </c>
      <c r="E60" s="264" t="s">
        <v>3</v>
      </c>
      <c r="F60" s="264" t="s">
        <v>4</v>
      </c>
      <c r="G60" s="264" t="s">
        <v>16</v>
      </c>
      <c r="H60" s="264" t="s">
        <v>6</v>
      </c>
      <c r="I60" s="264" t="s">
        <v>60</v>
      </c>
      <c r="J60" s="264" t="s">
        <v>7</v>
      </c>
    </row>
    <row r="61" spans="1:10" ht="15">
      <c r="A61" s="265">
        <v>1</v>
      </c>
      <c r="B61" s="41"/>
      <c r="C61" s="109"/>
      <c r="D61" s="110"/>
      <c r="E61" s="104"/>
      <c r="F61" s="81"/>
      <c r="G61" s="231"/>
      <c r="H61" s="230"/>
      <c r="I61" s="245">
        <f>IF(ISBLANK(G61),"",IF(G61&gt;31.24,"",IF(G61&lt;=23.3,"TSM",IF(G61&lt;=24.24,"SM",IF(G61&lt;=25.45,"KSM",IF(G61&lt;=26.85,"I A",IF(G61&lt;=28.74,"II A",IF(G61&lt;=31.24,"III A"))))))))</f>
      </c>
      <c r="J61" s="84"/>
    </row>
    <row r="62" spans="1:10" ht="15">
      <c r="A62" s="265">
        <v>2</v>
      </c>
      <c r="B62" s="41" t="s">
        <v>294</v>
      </c>
      <c r="C62" s="109" t="s">
        <v>74</v>
      </c>
      <c r="D62" s="110" t="s">
        <v>145</v>
      </c>
      <c r="E62" s="104" t="s">
        <v>295</v>
      </c>
      <c r="F62" s="81" t="s">
        <v>102</v>
      </c>
      <c r="G62" s="231">
        <v>27.71</v>
      </c>
      <c r="H62" s="230">
        <v>-3.4</v>
      </c>
      <c r="I62" s="245" t="str">
        <f>IF(ISBLANK(G62),"",IF(G62&gt;31.24,"",IF(G62&lt;=23.3,"TSM",IF(G62&lt;=24.24,"SM",IF(G62&lt;=25.45,"KSM",IF(G62&lt;=26.85,"I A",IF(G62&lt;=28.74,"II A",IF(G62&lt;=31.24,"III A"))))))))</f>
        <v>II A</v>
      </c>
      <c r="J62" s="105" t="s">
        <v>276</v>
      </c>
    </row>
    <row r="63" spans="1:11" ht="15">
      <c r="A63" s="265">
        <v>3</v>
      </c>
      <c r="B63" s="41"/>
      <c r="C63" s="109" t="s">
        <v>690</v>
      </c>
      <c r="D63" s="110" t="s">
        <v>691</v>
      </c>
      <c r="E63" s="104">
        <v>39659</v>
      </c>
      <c r="F63" s="81" t="s">
        <v>717</v>
      </c>
      <c r="G63" s="231">
        <v>28.77</v>
      </c>
      <c r="H63" s="230">
        <v>-3.4</v>
      </c>
      <c r="I63" s="245" t="str">
        <f>IF(ISBLANK(G63),"",IF(G63&gt;31.24,"",IF(G63&lt;=23.3,"TSM",IF(G63&lt;=24.24,"SM",IF(G63&lt;=25.45,"KSM",IF(G63&lt;=26.85,"I A",IF(G63&lt;=28.74,"II A",IF(G63&lt;=31.24,"III A"))))))))</f>
        <v>III A</v>
      </c>
      <c r="J63" s="105" t="s">
        <v>685</v>
      </c>
      <c r="K63" s="133"/>
    </row>
    <row r="64" spans="1:10" ht="15">
      <c r="A64" s="265">
        <v>4</v>
      </c>
      <c r="B64" s="41" t="s">
        <v>340</v>
      </c>
      <c r="C64" s="109" t="s">
        <v>341</v>
      </c>
      <c r="D64" s="110" t="s">
        <v>342</v>
      </c>
      <c r="E64" s="104" t="s">
        <v>343</v>
      </c>
      <c r="F64" s="81" t="s">
        <v>102</v>
      </c>
      <c r="G64" s="231">
        <v>34.17</v>
      </c>
      <c r="H64" s="230">
        <v>-3.4</v>
      </c>
      <c r="I64" s="245">
        <f>IF(ISBLANK(G64),"",IF(G64&gt;31.24,"",IF(G64&lt;=23.3,"TSM",IF(G64&lt;=24.24,"SM",IF(G64&lt;=25.45,"KSM",IF(G64&lt;=26.85,"I A",IF(G64&lt;=28.74,"II A",IF(G64&lt;=31.24,"III A"))))))))</f>
      </c>
      <c r="J64" s="105" t="s">
        <v>304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</cp:lastModifiedBy>
  <cp:lastPrinted>2024-06-08T09:54:39Z</cp:lastPrinted>
  <dcterms:created xsi:type="dcterms:W3CDTF">2011-07-11T14:59:32Z</dcterms:created>
  <dcterms:modified xsi:type="dcterms:W3CDTF">2024-06-10T14:43:42Z</dcterms:modified>
  <cp:category/>
  <cp:version/>
  <cp:contentType/>
  <cp:contentStatus/>
</cp:coreProperties>
</file>